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4.xml" ContentType="application/vnd.openxmlformats-officedocument.drawingml.chart+xml"/>
  <Override PartName="/xl/charts/chart15.xml" ContentType="application/vnd.openxmlformats-officedocument.drawingml.chart+xml"/>
  <Override PartName="/xl/drawings/drawing7.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harts/chart16.xml" ContentType="application/vnd.openxmlformats-officedocument.drawingml.chart+xml"/>
  <Override PartName="/xl/charts/chart17.xml" ContentType="application/vnd.openxmlformats-officedocument.drawingml.chart+xml"/>
  <Override PartName="/xl/drawings/drawing8.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charts/chart18.xml" ContentType="application/vnd.openxmlformats-officedocument.drawingml.chart+xml"/>
  <Override PartName="/xl/charts/chart19.xml" ContentType="application/vnd.openxmlformats-officedocument.drawingml.chart+xml"/>
  <Override PartName="/xl/drawings/drawing9.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charts/chart20.xml" ContentType="application/vnd.openxmlformats-officedocument.drawingml.chart+xml"/>
  <Override PartName="/xl/charts/chart21.xml" ContentType="application/vnd.openxmlformats-officedocument.drawingml.chart+xml"/>
  <Override PartName="/xl/drawings/drawing10.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charts/chart22.xml" ContentType="application/vnd.openxmlformats-officedocument.drawingml.chart+xml"/>
  <Override PartName="/xl/charts/chart23.xml" ContentType="application/vnd.openxmlformats-officedocument.drawingml.chart+xml"/>
  <Override PartName="/xl/drawings/drawing11.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charts/chart24.xml" ContentType="application/vnd.openxmlformats-officedocument.drawingml.chart+xml"/>
  <Override PartName="/xl/charts/chart25.xml" ContentType="application/vnd.openxmlformats-officedocument.drawingml.chart+xml"/>
  <Override PartName="/xl/drawings/drawing12.xml" ContentType="application/vnd.openxmlformats-officedocument.drawing+xml"/>
  <Override PartName="/xl/comments7.xml" ContentType="application/vnd.openxmlformats-officedocument.spreadsheetml.comments+xml"/>
  <Override PartName="/xl/threadedComments/threadedComment7.xml" ContentType="application/vnd.ms-excel.threadedcomments+xml"/>
  <Override PartName="/xl/charts/chart26.xml" ContentType="application/vnd.openxmlformats-officedocument.drawingml.chart+xml"/>
  <Override PartName="/xl/charts/chart27.xml" ContentType="application/vnd.openxmlformats-officedocument.drawingml.chart+xml"/>
  <Override PartName="/xl/drawings/drawing13.xml" ContentType="application/vnd.openxmlformats-officedocument.drawing+xml"/>
  <Override PartName="/xl/comments8.xml" ContentType="application/vnd.openxmlformats-officedocument.spreadsheetml.comments+xml"/>
  <Override PartName="/xl/threadedComments/threadedComment8.xml" ContentType="application/vnd.ms-excel.threadedcomments+xml"/>
  <Override PartName="/xl/charts/chart28.xml" ContentType="application/vnd.openxmlformats-officedocument.drawingml.chart+xml"/>
  <Override PartName="/xl/charts/chart29.xml" ContentType="application/vnd.openxmlformats-officedocument.drawingml.chart+xml"/>
  <Override PartName="/xl/drawings/drawing14.xml" ContentType="application/vnd.openxmlformats-officedocument.drawing+xml"/>
  <Override PartName="/xl/comments9.xml" ContentType="application/vnd.openxmlformats-officedocument.spreadsheetml.comments+xml"/>
  <Override PartName="/xl/threadedComments/threadedComment9.xml" ContentType="application/vnd.ms-excel.threadedcomments+xml"/>
  <Override PartName="/xl/charts/chart30.xml" ContentType="application/vnd.openxmlformats-officedocument.drawingml.chart+xml"/>
  <Override PartName="/xl/charts/chart31.xml" ContentType="application/vnd.openxmlformats-officedocument.drawingml.chart+xml"/>
  <Override PartName="/xl/drawings/drawing15.xml" ContentType="application/vnd.openxmlformats-officedocument.drawing+xml"/>
  <Override PartName="/xl/comments10.xml" ContentType="application/vnd.openxmlformats-officedocument.spreadsheetml.comments+xml"/>
  <Override PartName="/xl/threadedComments/threadedComment10.xml" ContentType="application/vnd.ms-excel.threadedcomments+xml"/>
  <Override PartName="/xl/charts/chart32.xml" ContentType="application/vnd.openxmlformats-officedocument.drawingml.chart+xml"/>
  <Override PartName="/xl/charts/chart33.xml" ContentType="application/vnd.openxmlformats-officedocument.drawingml.chart+xml"/>
  <Override PartName="/xl/drawings/drawing16.xml" ContentType="application/vnd.openxmlformats-officedocument.drawing+xml"/>
  <Override PartName="/xl/comments11.xml" ContentType="application/vnd.openxmlformats-officedocument.spreadsheetml.comments+xml"/>
  <Override PartName="/xl/threadedComments/threadedComment11.xml" ContentType="application/vnd.ms-excel.threadedcomments+xml"/>
  <Override PartName="/xl/charts/chart34.xml" ContentType="application/vnd.openxmlformats-officedocument.drawingml.chart+xml"/>
  <Override PartName="/xl/charts/chart35.xml" ContentType="application/vnd.openxmlformats-officedocument.drawingml.chart+xml"/>
  <Override PartName="/xl/drawings/drawing17.xml" ContentType="application/vnd.openxmlformats-officedocument.drawing+xml"/>
  <Override PartName="/xl/comments12.xml" ContentType="application/vnd.openxmlformats-officedocument.spreadsheetml.comments+xml"/>
  <Override PartName="/xl/threadedComments/threadedComment12.xml" ContentType="application/vnd.ms-excel.threadedcomments+xml"/>
  <Override PartName="/xl/charts/chart36.xml" ContentType="application/vnd.openxmlformats-officedocument.drawingml.chart+xml"/>
  <Override PartName="/xl/charts/chart37.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G:\CP-CH\ICC-CCI\CENTRAL RECORDS\3335 BOOKS &amp; PUBLICATIONS\Publications List by Type\Web Content\Paper Decay Simulator_Excel Tool\excel for web\"/>
    </mc:Choice>
  </mc:AlternateContent>
  <xr:revisionPtr revIDLastSave="0" documentId="13_ncr:1_{A7401CB8-0D0D-4A58-BFCB-051EC11C409E}" xr6:coauthVersionLast="47" xr6:coauthVersionMax="47" xr10:uidLastSave="{00000000-0000-0000-0000-000000000000}"/>
  <workbookProtection workbookAlgorithmName="SHA-512" workbookHashValue="DrGa+ymZYrE46xUdIVDg2lj9/e3t0QYmoTGXo+LBRa4pt0k6GkfDOK9RosRV/nksEHtsdGvm5BfN2pBLw2N5XA==" workbookSaltValue="gPVtTmUpFr8yswwV+4bmSg==" workbookSpinCount="100000" lockStructure="1"/>
  <bookViews>
    <workbookView xWindow="-120" yWindow="-120" windowWidth="29040" windowHeight="15720" tabRatio="775" xr2:uid="{00000000-000D-0000-FFFF-FFFF00000000}"/>
  </bookViews>
  <sheets>
    <sheet name="Introduction" sheetId="33" r:id="rId1"/>
    <sheet name="Paper details" sheetId="46" r:id="rId2"/>
    <sheet name="Single climate" sheetId="31" r:id="rId3"/>
    <sheet name="Multiple climates" sheetId="34" r:id="rId4"/>
    <sheet name="Bibliography" sheetId="44" r:id="rId5"/>
    <sheet name="REST INVISIBLE" sheetId="45" state="hidden" r:id="rId6"/>
    <sheet name="Feb25" sheetId="47" state="hidden" r:id="rId7"/>
    <sheet name="TMP4.7" sheetId="29" state="hidden" r:id="rId8"/>
    <sheet name="BKP5.1" sheetId="23" state="hidden" r:id="rId9"/>
    <sheet name="BKP9.6" sheetId="20" state="hidden" r:id="rId10"/>
    <sheet name="TMP4.7sc1" sheetId="32" state="hidden" r:id="rId11"/>
    <sheet name="TMP4.7sc2" sheetId="36" state="hidden" r:id="rId12"/>
    <sheet name="TMP4.7sc3" sheetId="37" state="hidden" r:id="rId13"/>
    <sheet name="BKP5.1sc1" sheetId="38" state="hidden" r:id="rId14"/>
    <sheet name="BKP5.1sc2" sheetId="39" state="hidden" r:id="rId15"/>
    <sheet name="BKP5.1sc3" sheetId="40" state="hidden" r:id="rId16"/>
    <sheet name="BKP9.6sc1" sheetId="41" state="hidden" r:id="rId17"/>
    <sheet name="BKP9.6sc2" sheetId="42" state="hidden" r:id="rId18"/>
    <sheet name="BKP9.6sc3" sheetId="43" state="hidden" r:id="rId19"/>
  </sheets>
  <definedNames>
    <definedName name="_Hlk160696314" localSheetId="0">Introduction!$A$12</definedName>
    <definedName name="_Hlk164857720" localSheetId="2">'Single climate'!$A$7</definedName>
    <definedName name="OLE_LINK1" localSheetId="4">Bibliography!$A$3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1" i="47" l="1"/>
  <c r="Y11" i="47"/>
  <c r="V11" i="47"/>
  <c r="AB10" i="47"/>
  <c r="Y10" i="47"/>
  <c r="V10" i="47"/>
  <c r="I11" i="47"/>
  <c r="F11" i="47"/>
  <c r="C11" i="47"/>
  <c r="I10" i="47"/>
  <c r="F10" i="47"/>
  <c r="C10" i="47"/>
  <c r="N78" i="47" l="1"/>
  <c r="N70" i="47"/>
  <c r="I78" i="47"/>
  <c r="I70" i="47"/>
  <c r="I62" i="47"/>
  <c r="N62" i="47"/>
  <c r="D78" i="47"/>
  <c r="D70" i="47"/>
  <c r="D62" i="47"/>
  <c r="K26" i="47"/>
  <c r="C3" i="38" l="1"/>
  <c r="BD19" i="47" l="1"/>
  <c r="BD18" i="47"/>
  <c r="BA19" i="47"/>
  <c r="BA18" i="47"/>
  <c r="AX19" i="47"/>
  <c r="AX18" i="47"/>
  <c r="AU19" i="47"/>
  <c r="AU18" i="47"/>
  <c r="AR19" i="47"/>
  <c r="AR18" i="47"/>
  <c r="AO19" i="47"/>
  <c r="AO18" i="47"/>
  <c r="AK19" i="47"/>
  <c r="AK18" i="47"/>
  <c r="AH19" i="47"/>
  <c r="AH18" i="47"/>
  <c r="AE19" i="47"/>
  <c r="AE18" i="47"/>
  <c r="AB19" i="47"/>
  <c r="AB18" i="47"/>
  <c r="Y19" i="47"/>
  <c r="Y18" i="47"/>
  <c r="V19" i="47"/>
  <c r="V18" i="47"/>
  <c r="I19" i="47"/>
  <c r="I18" i="47"/>
  <c r="F19" i="47"/>
  <c r="F18" i="47"/>
  <c r="C19" i="47"/>
  <c r="C18" i="47"/>
  <c r="L18" i="47"/>
  <c r="R11" i="47"/>
  <c r="R10" i="47"/>
  <c r="O11" i="47"/>
  <c r="O10" i="47"/>
  <c r="L11" i="47"/>
  <c r="L10" i="47"/>
  <c r="AK11" i="47"/>
  <c r="AK10" i="47"/>
  <c r="AH11" i="47"/>
  <c r="AH10" i="47"/>
  <c r="AE11" i="47"/>
  <c r="AE10" i="47"/>
  <c r="R19" i="47"/>
  <c r="R18" i="47"/>
  <c r="O19" i="47"/>
  <c r="O18" i="47"/>
  <c r="L19" i="47"/>
  <c r="C56" i="47"/>
  <c r="E46" i="47"/>
  <c r="C29" i="47"/>
  <c r="E29" i="47"/>
  <c r="G29" i="47"/>
  <c r="C30" i="47"/>
  <c r="D30" i="47"/>
  <c r="E30" i="47" s="1"/>
  <c r="F30" i="47"/>
  <c r="F31" i="47" s="1"/>
  <c r="B31" i="47"/>
  <c r="C31" i="47" s="1"/>
  <c r="B32" i="47" l="1"/>
  <c r="B33" i="47" s="1"/>
  <c r="B34" i="47" s="1"/>
  <c r="D31" i="47"/>
  <c r="G30" i="47"/>
  <c r="G31" i="47"/>
  <c r="F32" i="47"/>
  <c r="C33" i="47" l="1"/>
  <c r="C32" i="47"/>
  <c r="D32" i="47"/>
  <c r="E31" i="47"/>
  <c r="F33" i="47"/>
  <c r="G32" i="47"/>
  <c r="C34" i="47"/>
  <c r="B35" i="47"/>
  <c r="E32" i="47" l="1"/>
  <c r="D33" i="47"/>
  <c r="B36" i="47"/>
  <c r="C35" i="47"/>
  <c r="G33" i="47"/>
  <c r="F34" i="47"/>
  <c r="E33" i="47" l="1"/>
  <c r="D34" i="47"/>
  <c r="C36" i="47"/>
  <c r="B37" i="47"/>
  <c r="F35" i="47"/>
  <c r="G34" i="47"/>
  <c r="E34" i="47" l="1"/>
  <c r="D35" i="47"/>
  <c r="G35" i="47"/>
  <c r="F36" i="47"/>
  <c r="B38" i="47"/>
  <c r="C37" i="47"/>
  <c r="D36" i="47" l="1"/>
  <c r="E35" i="47"/>
  <c r="C38" i="47"/>
  <c r="B39" i="47"/>
  <c r="F37" i="47"/>
  <c r="G36" i="47"/>
  <c r="E36" i="47" l="1"/>
  <c r="D37" i="47"/>
  <c r="G37" i="47"/>
  <c r="F38" i="47"/>
  <c r="B40" i="47"/>
  <c r="C39" i="47"/>
  <c r="D38" i="47" l="1"/>
  <c r="E37" i="47"/>
  <c r="C40" i="47"/>
  <c r="B41" i="47"/>
  <c r="F39" i="47"/>
  <c r="G38" i="47"/>
  <c r="E38" i="47" l="1"/>
  <c r="D39" i="47"/>
  <c r="G39" i="47"/>
  <c r="F40" i="47"/>
  <c r="B42" i="47"/>
  <c r="C41" i="47"/>
  <c r="E39" i="47" l="1"/>
  <c r="D40" i="47"/>
  <c r="C42" i="47"/>
  <c r="B43" i="47"/>
  <c r="F41" i="47"/>
  <c r="G40" i="47"/>
  <c r="E40" i="47" l="1"/>
  <c r="D41" i="47"/>
  <c r="G41" i="47"/>
  <c r="F42" i="47"/>
  <c r="B44" i="47"/>
  <c r="C43" i="47"/>
  <c r="D42" i="47" l="1"/>
  <c r="E41" i="47"/>
  <c r="F43" i="47"/>
  <c r="G42" i="47"/>
  <c r="C44" i="47"/>
  <c r="B45" i="47"/>
  <c r="E42" i="47" l="1"/>
  <c r="D43" i="47"/>
  <c r="B46" i="47"/>
  <c r="C45" i="47"/>
  <c r="G43" i="47"/>
  <c r="F44" i="47"/>
  <c r="D44" i="47" l="1"/>
  <c r="E43" i="47"/>
  <c r="F45" i="47"/>
  <c r="G44" i="47"/>
  <c r="C46" i="47"/>
  <c r="B47" i="47"/>
  <c r="E44" i="47" l="1"/>
  <c r="D45" i="47"/>
  <c r="E45" i="47" s="1"/>
  <c r="C47" i="47"/>
  <c r="B48" i="47"/>
  <c r="G45" i="47"/>
  <c r="F46" i="47"/>
  <c r="G46" i="47" l="1"/>
  <c r="F47" i="47"/>
  <c r="B49" i="47"/>
  <c r="C48" i="47"/>
  <c r="C49" i="47" l="1"/>
  <c r="B50" i="47"/>
  <c r="F48" i="47"/>
  <c r="G47" i="47"/>
  <c r="G48" i="47" l="1"/>
  <c r="F49" i="47"/>
  <c r="C50" i="47"/>
  <c r="B51" i="47"/>
  <c r="B52" i="47" l="1"/>
  <c r="C51" i="47"/>
  <c r="G49" i="47"/>
  <c r="F50" i="47"/>
  <c r="F51" i="47" l="1"/>
  <c r="G50" i="47"/>
  <c r="C52" i="47"/>
  <c r="B53" i="47"/>
  <c r="C53" i="47" l="1"/>
  <c r="B54" i="47"/>
  <c r="G51" i="47"/>
  <c r="F52" i="47"/>
  <c r="C54" i="47" l="1"/>
  <c r="B55" i="47"/>
  <c r="C55" i="47" s="1"/>
  <c r="G52" i="47"/>
  <c r="F53" i="47"/>
  <c r="F54" i="47" l="1"/>
  <c r="G53" i="47"/>
  <c r="C7" i="45"/>
  <c r="G54" i="47" l="1"/>
  <c r="F55" i="47"/>
  <c r="C5" i="43"/>
  <c r="C4" i="43"/>
  <c r="V6" i="43" s="1"/>
  <c r="AL6" i="43" s="1"/>
  <c r="C3" i="43"/>
  <c r="C5" i="42"/>
  <c r="C4" i="42"/>
  <c r="V6" i="42" s="1"/>
  <c r="AL6" i="42" s="1"/>
  <c r="C3" i="42"/>
  <c r="C5" i="41"/>
  <c r="C4" i="41"/>
  <c r="V6" i="41" s="1"/>
  <c r="AL6" i="41" s="1"/>
  <c r="C3" i="41"/>
  <c r="X7" i="43"/>
  <c r="X8" i="43" s="1"/>
  <c r="X9" i="43" s="1"/>
  <c r="X10" i="43" s="1"/>
  <c r="X11" i="43" s="1"/>
  <c r="X12" i="43" s="1"/>
  <c r="X13" i="43" s="1"/>
  <c r="X14" i="43" s="1"/>
  <c r="X15" i="43" s="1"/>
  <c r="X16" i="43" s="1"/>
  <c r="X17" i="43" s="1"/>
  <c r="X18" i="43" s="1"/>
  <c r="X19" i="43" s="1"/>
  <c r="X20" i="43" s="1"/>
  <c r="X21" i="43" s="1"/>
  <c r="X22" i="43" s="1"/>
  <c r="X23" i="43" s="1"/>
  <c r="X24" i="43" s="1"/>
  <c r="X25" i="43" s="1"/>
  <c r="X26" i="43" s="1"/>
  <c r="X27" i="43" s="1"/>
  <c r="X28" i="43" s="1"/>
  <c r="X29" i="43" s="1"/>
  <c r="X30" i="43" s="1"/>
  <c r="X31" i="43" s="1"/>
  <c r="X32" i="43" s="1"/>
  <c r="X33" i="43" s="1"/>
  <c r="X34" i="43" s="1"/>
  <c r="X35" i="43" s="1"/>
  <c r="X36" i="43" s="1"/>
  <c r="X37" i="43" s="1"/>
  <c r="X38" i="43" s="1"/>
  <c r="X39" i="43" s="1"/>
  <c r="X40" i="43" s="1"/>
  <c r="X41" i="43" s="1"/>
  <c r="X42" i="43" s="1"/>
  <c r="X43" i="43" s="1"/>
  <c r="X44" i="43" s="1"/>
  <c r="X45" i="43" s="1"/>
  <c r="X46" i="43" s="1"/>
  <c r="X47" i="43" s="1"/>
  <c r="X48" i="43" s="1"/>
  <c r="X49" i="43" s="1"/>
  <c r="X50" i="43" s="1"/>
  <c r="X51" i="43" s="1"/>
  <c r="X52" i="43" s="1"/>
  <c r="X53" i="43" s="1"/>
  <c r="X54" i="43" s="1"/>
  <c r="X55" i="43" s="1"/>
  <c r="X56" i="43" s="1"/>
  <c r="X57" i="43" s="1"/>
  <c r="X58" i="43" s="1"/>
  <c r="X59" i="43" s="1"/>
  <c r="X60" i="43" s="1"/>
  <c r="X61" i="43" s="1"/>
  <c r="X62" i="43" s="1"/>
  <c r="X63" i="43" s="1"/>
  <c r="X64" i="43" s="1"/>
  <c r="X65" i="43" s="1"/>
  <c r="X66" i="43" s="1"/>
  <c r="X67" i="43" s="1"/>
  <c r="X68" i="43" s="1"/>
  <c r="X69" i="43" s="1"/>
  <c r="X70" i="43" s="1"/>
  <c r="X71" i="43" s="1"/>
  <c r="X72" i="43" s="1"/>
  <c r="X73" i="43" s="1"/>
  <c r="X74" i="43" s="1"/>
  <c r="X75" i="43" s="1"/>
  <c r="X76" i="43" s="1"/>
  <c r="X77" i="43" s="1"/>
  <c r="X78" i="43" s="1"/>
  <c r="X79" i="43" s="1"/>
  <c r="X80" i="43" s="1"/>
  <c r="X81" i="43" s="1"/>
  <c r="X82" i="43" s="1"/>
  <c r="X83" i="43" s="1"/>
  <c r="X84" i="43" s="1"/>
  <c r="X85" i="43" s="1"/>
  <c r="X86" i="43" s="1"/>
  <c r="X87" i="43" s="1"/>
  <c r="X88" i="43" s="1"/>
  <c r="X89" i="43" s="1"/>
  <c r="X90" i="43" s="1"/>
  <c r="X91" i="43" s="1"/>
  <c r="X92" i="43" s="1"/>
  <c r="X93" i="43" s="1"/>
  <c r="X94" i="43" s="1"/>
  <c r="X95" i="43" s="1"/>
  <c r="X96" i="43" s="1"/>
  <c r="X97" i="43" s="1"/>
  <c r="X98" i="43" s="1"/>
  <c r="X99" i="43" s="1"/>
  <c r="X100" i="43" s="1"/>
  <c r="X101" i="43" s="1"/>
  <c r="X102" i="43" s="1"/>
  <c r="X103" i="43" s="1"/>
  <c r="X104" i="43" s="1"/>
  <c r="X105" i="43" s="1"/>
  <c r="X106" i="43" s="1"/>
  <c r="X107" i="43" s="1"/>
  <c r="X108" i="43" s="1"/>
  <c r="X109" i="43" s="1"/>
  <c r="X110" i="43" s="1"/>
  <c r="X111" i="43" s="1"/>
  <c r="X112" i="43" s="1"/>
  <c r="X113" i="43" s="1"/>
  <c r="X114" i="43" s="1"/>
  <c r="X115" i="43" s="1"/>
  <c r="X116" i="43" s="1"/>
  <c r="X117" i="43" s="1"/>
  <c r="X118" i="43" s="1"/>
  <c r="X119" i="43" s="1"/>
  <c r="X120" i="43" s="1"/>
  <c r="X121" i="43" s="1"/>
  <c r="X122" i="43" s="1"/>
  <c r="X123" i="43" s="1"/>
  <c r="X124" i="43" s="1"/>
  <c r="X125" i="43" s="1"/>
  <c r="X126" i="43" s="1"/>
  <c r="X127" i="43" s="1"/>
  <c r="X128" i="43" s="1"/>
  <c r="X129" i="43" s="1"/>
  <c r="X130" i="43" s="1"/>
  <c r="X131" i="43" s="1"/>
  <c r="X132" i="43" s="1"/>
  <c r="X133" i="43" s="1"/>
  <c r="X134" i="43" s="1"/>
  <c r="X135" i="43" s="1"/>
  <c r="X136" i="43" s="1"/>
  <c r="X137" i="43" s="1"/>
  <c r="X138" i="43" s="1"/>
  <c r="X139" i="43" s="1"/>
  <c r="X140" i="43" s="1"/>
  <c r="X141" i="43" s="1"/>
  <c r="X142" i="43" s="1"/>
  <c r="X143" i="43" s="1"/>
  <c r="X144" i="43" s="1"/>
  <c r="X145" i="43" s="1"/>
  <c r="X146" i="43" s="1"/>
  <c r="X147" i="43" s="1"/>
  <c r="X148" i="43" s="1"/>
  <c r="X149" i="43" s="1"/>
  <c r="X150" i="43" s="1"/>
  <c r="X151" i="43" s="1"/>
  <c r="X152" i="43" s="1"/>
  <c r="X153" i="43" s="1"/>
  <c r="X154" i="43" s="1"/>
  <c r="X155" i="43" s="1"/>
  <c r="X156" i="43" s="1"/>
  <c r="X157" i="43" s="1"/>
  <c r="X158" i="43" s="1"/>
  <c r="X159" i="43" s="1"/>
  <c r="X160" i="43" s="1"/>
  <c r="X161" i="43" s="1"/>
  <c r="X162" i="43" s="1"/>
  <c r="X163" i="43" s="1"/>
  <c r="X164" i="43" s="1"/>
  <c r="X165" i="43" s="1"/>
  <c r="X166" i="43" s="1"/>
  <c r="X167" i="43" s="1"/>
  <c r="X168" i="43" s="1"/>
  <c r="X169" i="43" s="1"/>
  <c r="X170" i="43" s="1"/>
  <c r="X171" i="43" s="1"/>
  <c r="X172" i="43" s="1"/>
  <c r="X173" i="43" s="1"/>
  <c r="X174" i="43" s="1"/>
  <c r="X175" i="43" s="1"/>
  <c r="X176" i="43" s="1"/>
  <c r="X177" i="43" s="1"/>
  <c r="X178" i="43" s="1"/>
  <c r="X179" i="43" s="1"/>
  <c r="X180" i="43" s="1"/>
  <c r="X181" i="43" s="1"/>
  <c r="X182" i="43" s="1"/>
  <c r="X183" i="43" s="1"/>
  <c r="X184" i="43" s="1"/>
  <c r="X185" i="43" s="1"/>
  <c r="X186" i="43" s="1"/>
  <c r="X187" i="43" s="1"/>
  <c r="X188" i="43" s="1"/>
  <c r="X189" i="43" s="1"/>
  <c r="X190" i="43" s="1"/>
  <c r="X191" i="43" s="1"/>
  <c r="X192" i="43" s="1"/>
  <c r="X193" i="43" s="1"/>
  <c r="X194" i="43" s="1"/>
  <c r="X195" i="43" s="1"/>
  <c r="X196" i="43" s="1"/>
  <c r="X197" i="43" s="1"/>
  <c r="X198" i="43" s="1"/>
  <c r="X199" i="43" s="1"/>
  <c r="X200" i="43" s="1"/>
  <c r="X201" i="43" s="1"/>
  <c r="X202" i="43" s="1"/>
  <c r="X203" i="43" s="1"/>
  <c r="X204" i="43" s="1"/>
  <c r="X205" i="43" s="1"/>
  <c r="X206" i="43" s="1"/>
  <c r="AI6" i="43"/>
  <c r="AH6" i="43"/>
  <c r="T6" i="43"/>
  <c r="I1" i="43"/>
  <c r="X7" i="42"/>
  <c r="X8" i="42" s="1"/>
  <c r="X9" i="42" s="1"/>
  <c r="X10" i="42" s="1"/>
  <c r="X11" i="42" s="1"/>
  <c r="X12" i="42" s="1"/>
  <c r="X13" i="42" s="1"/>
  <c r="X14" i="42" s="1"/>
  <c r="X15" i="42" s="1"/>
  <c r="X16" i="42" s="1"/>
  <c r="X17" i="42" s="1"/>
  <c r="X18" i="42" s="1"/>
  <c r="X19" i="42" s="1"/>
  <c r="X20" i="42" s="1"/>
  <c r="X21" i="42" s="1"/>
  <c r="X22" i="42" s="1"/>
  <c r="X23" i="42" s="1"/>
  <c r="X24" i="42" s="1"/>
  <c r="X25" i="42" s="1"/>
  <c r="X26" i="42" s="1"/>
  <c r="X27" i="42" s="1"/>
  <c r="X28" i="42" s="1"/>
  <c r="X29" i="42" s="1"/>
  <c r="X30" i="42" s="1"/>
  <c r="X31" i="42" s="1"/>
  <c r="X32" i="42" s="1"/>
  <c r="X33" i="42" s="1"/>
  <c r="X34" i="42" s="1"/>
  <c r="X35" i="42" s="1"/>
  <c r="X36" i="42" s="1"/>
  <c r="X37" i="42" s="1"/>
  <c r="X38" i="42" s="1"/>
  <c r="X39" i="42" s="1"/>
  <c r="X40" i="42" s="1"/>
  <c r="X41" i="42" s="1"/>
  <c r="X42" i="42" s="1"/>
  <c r="X43" i="42" s="1"/>
  <c r="X44" i="42" s="1"/>
  <c r="X45" i="42" s="1"/>
  <c r="X46" i="42" s="1"/>
  <c r="X47" i="42" s="1"/>
  <c r="X48" i="42" s="1"/>
  <c r="X49" i="42" s="1"/>
  <c r="X50" i="42" s="1"/>
  <c r="X51" i="42" s="1"/>
  <c r="X52" i="42" s="1"/>
  <c r="X53" i="42" s="1"/>
  <c r="X54" i="42" s="1"/>
  <c r="X55" i="42" s="1"/>
  <c r="X56" i="42" s="1"/>
  <c r="X57" i="42" s="1"/>
  <c r="X58" i="42" s="1"/>
  <c r="X59" i="42" s="1"/>
  <c r="X60" i="42" s="1"/>
  <c r="X61" i="42" s="1"/>
  <c r="X62" i="42" s="1"/>
  <c r="X63" i="42" s="1"/>
  <c r="X64" i="42" s="1"/>
  <c r="X65" i="42" s="1"/>
  <c r="X66" i="42" s="1"/>
  <c r="X67" i="42" s="1"/>
  <c r="X68" i="42" s="1"/>
  <c r="X69" i="42" s="1"/>
  <c r="X70" i="42" s="1"/>
  <c r="X71" i="42" s="1"/>
  <c r="X72" i="42" s="1"/>
  <c r="X73" i="42" s="1"/>
  <c r="X74" i="42" s="1"/>
  <c r="X75" i="42" s="1"/>
  <c r="X76" i="42" s="1"/>
  <c r="X77" i="42" s="1"/>
  <c r="X78" i="42" s="1"/>
  <c r="X79" i="42" s="1"/>
  <c r="X80" i="42" s="1"/>
  <c r="X81" i="42" s="1"/>
  <c r="X82" i="42" s="1"/>
  <c r="X83" i="42" s="1"/>
  <c r="X84" i="42" s="1"/>
  <c r="X85" i="42" s="1"/>
  <c r="X86" i="42" s="1"/>
  <c r="X87" i="42" s="1"/>
  <c r="X88" i="42" s="1"/>
  <c r="X89" i="42" s="1"/>
  <c r="X90" i="42" s="1"/>
  <c r="X91" i="42" s="1"/>
  <c r="X92" i="42" s="1"/>
  <c r="X93" i="42" s="1"/>
  <c r="X94" i="42" s="1"/>
  <c r="X95" i="42" s="1"/>
  <c r="X96" i="42" s="1"/>
  <c r="X97" i="42" s="1"/>
  <c r="X98" i="42" s="1"/>
  <c r="X99" i="42" s="1"/>
  <c r="X100" i="42" s="1"/>
  <c r="X101" i="42" s="1"/>
  <c r="X102" i="42" s="1"/>
  <c r="X103" i="42" s="1"/>
  <c r="X104" i="42" s="1"/>
  <c r="X105" i="42" s="1"/>
  <c r="X106" i="42" s="1"/>
  <c r="X107" i="42" s="1"/>
  <c r="X108" i="42" s="1"/>
  <c r="X109" i="42" s="1"/>
  <c r="X110" i="42" s="1"/>
  <c r="X111" i="42" s="1"/>
  <c r="X112" i="42" s="1"/>
  <c r="X113" i="42" s="1"/>
  <c r="X114" i="42" s="1"/>
  <c r="X115" i="42" s="1"/>
  <c r="X116" i="42" s="1"/>
  <c r="X117" i="42" s="1"/>
  <c r="X118" i="42" s="1"/>
  <c r="X119" i="42" s="1"/>
  <c r="X120" i="42" s="1"/>
  <c r="X121" i="42" s="1"/>
  <c r="X122" i="42" s="1"/>
  <c r="X123" i="42" s="1"/>
  <c r="X124" i="42" s="1"/>
  <c r="X125" i="42" s="1"/>
  <c r="X126" i="42" s="1"/>
  <c r="X127" i="42" s="1"/>
  <c r="X128" i="42" s="1"/>
  <c r="X129" i="42" s="1"/>
  <c r="X130" i="42" s="1"/>
  <c r="X131" i="42" s="1"/>
  <c r="X132" i="42" s="1"/>
  <c r="X133" i="42" s="1"/>
  <c r="X134" i="42" s="1"/>
  <c r="X135" i="42" s="1"/>
  <c r="X136" i="42" s="1"/>
  <c r="X137" i="42" s="1"/>
  <c r="X138" i="42" s="1"/>
  <c r="X139" i="42" s="1"/>
  <c r="X140" i="42" s="1"/>
  <c r="X141" i="42" s="1"/>
  <c r="X142" i="42" s="1"/>
  <c r="X143" i="42" s="1"/>
  <c r="X144" i="42" s="1"/>
  <c r="X145" i="42" s="1"/>
  <c r="X146" i="42" s="1"/>
  <c r="X147" i="42" s="1"/>
  <c r="X148" i="42" s="1"/>
  <c r="X149" i="42" s="1"/>
  <c r="X150" i="42" s="1"/>
  <c r="X151" i="42" s="1"/>
  <c r="X152" i="42" s="1"/>
  <c r="X153" i="42" s="1"/>
  <c r="X154" i="42" s="1"/>
  <c r="X155" i="42" s="1"/>
  <c r="X156" i="42" s="1"/>
  <c r="X157" i="42" s="1"/>
  <c r="X158" i="42" s="1"/>
  <c r="X159" i="42" s="1"/>
  <c r="X160" i="42" s="1"/>
  <c r="X161" i="42" s="1"/>
  <c r="X162" i="42" s="1"/>
  <c r="X163" i="42" s="1"/>
  <c r="X164" i="42" s="1"/>
  <c r="X165" i="42" s="1"/>
  <c r="X166" i="42" s="1"/>
  <c r="X167" i="42" s="1"/>
  <c r="X168" i="42" s="1"/>
  <c r="X169" i="42" s="1"/>
  <c r="X170" i="42" s="1"/>
  <c r="X171" i="42" s="1"/>
  <c r="X172" i="42" s="1"/>
  <c r="X173" i="42" s="1"/>
  <c r="X174" i="42" s="1"/>
  <c r="X175" i="42" s="1"/>
  <c r="X176" i="42" s="1"/>
  <c r="X177" i="42" s="1"/>
  <c r="X178" i="42" s="1"/>
  <c r="X179" i="42" s="1"/>
  <c r="X180" i="42" s="1"/>
  <c r="X181" i="42" s="1"/>
  <c r="X182" i="42" s="1"/>
  <c r="X183" i="42" s="1"/>
  <c r="X184" i="42" s="1"/>
  <c r="X185" i="42" s="1"/>
  <c r="X186" i="42" s="1"/>
  <c r="X187" i="42" s="1"/>
  <c r="X188" i="42" s="1"/>
  <c r="X189" i="42" s="1"/>
  <c r="X190" i="42" s="1"/>
  <c r="X191" i="42" s="1"/>
  <c r="X192" i="42" s="1"/>
  <c r="X193" i="42" s="1"/>
  <c r="X194" i="42" s="1"/>
  <c r="X195" i="42" s="1"/>
  <c r="X196" i="42" s="1"/>
  <c r="X197" i="42" s="1"/>
  <c r="X198" i="42" s="1"/>
  <c r="X199" i="42" s="1"/>
  <c r="X200" i="42" s="1"/>
  <c r="X201" i="42" s="1"/>
  <c r="X202" i="42" s="1"/>
  <c r="X203" i="42" s="1"/>
  <c r="X204" i="42" s="1"/>
  <c r="X205" i="42" s="1"/>
  <c r="X206" i="42" s="1"/>
  <c r="AI6" i="42"/>
  <c r="AH6" i="42"/>
  <c r="T6" i="42"/>
  <c r="I1" i="42"/>
  <c r="X7" i="41"/>
  <c r="X8" i="41" s="1"/>
  <c r="X9" i="41" s="1"/>
  <c r="X10" i="41" s="1"/>
  <c r="X11" i="41" s="1"/>
  <c r="X12" i="41" s="1"/>
  <c r="X13" i="41" s="1"/>
  <c r="X14" i="41" s="1"/>
  <c r="X15" i="41" s="1"/>
  <c r="X16" i="41" s="1"/>
  <c r="X17" i="41" s="1"/>
  <c r="X18" i="41" s="1"/>
  <c r="X19" i="41" s="1"/>
  <c r="X20" i="41" s="1"/>
  <c r="X21" i="41" s="1"/>
  <c r="X22" i="41" s="1"/>
  <c r="X23" i="41" s="1"/>
  <c r="X24" i="41" s="1"/>
  <c r="X25" i="41" s="1"/>
  <c r="X26" i="41" s="1"/>
  <c r="X27" i="41" s="1"/>
  <c r="X28" i="41" s="1"/>
  <c r="X29" i="41" s="1"/>
  <c r="X30" i="41" s="1"/>
  <c r="X31" i="41" s="1"/>
  <c r="X32" i="41" s="1"/>
  <c r="X33" i="41" s="1"/>
  <c r="X34" i="41" s="1"/>
  <c r="X35" i="41" s="1"/>
  <c r="X36" i="41" s="1"/>
  <c r="X37" i="41" s="1"/>
  <c r="X38" i="41" s="1"/>
  <c r="X39" i="41" s="1"/>
  <c r="X40" i="41" s="1"/>
  <c r="X41" i="41" s="1"/>
  <c r="X42" i="41" s="1"/>
  <c r="X43" i="41" s="1"/>
  <c r="X44" i="41" s="1"/>
  <c r="X45" i="41" s="1"/>
  <c r="X46" i="41" s="1"/>
  <c r="X47" i="41" s="1"/>
  <c r="X48" i="41" s="1"/>
  <c r="X49" i="41" s="1"/>
  <c r="X50" i="41" s="1"/>
  <c r="X51" i="41" s="1"/>
  <c r="X52" i="41" s="1"/>
  <c r="X53" i="41" s="1"/>
  <c r="X54" i="41" s="1"/>
  <c r="X55" i="41" s="1"/>
  <c r="X56" i="41" s="1"/>
  <c r="X57" i="41" s="1"/>
  <c r="X58" i="41" s="1"/>
  <c r="X59" i="41" s="1"/>
  <c r="X60" i="41" s="1"/>
  <c r="X61" i="41" s="1"/>
  <c r="X62" i="41" s="1"/>
  <c r="X63" i="41" s="1"/>
  <c r="X64" i="41" s="1"/>
  <c r="X65" i="41" s="1"/>
  <c r="X66" i="41" s="1"/>
  <c r="X67" i="41" s="1"/>
  <c r="X68" i="41" s="1"/>
  <c r="X69" i="41" s="1"/>
  <c r="X70" i="41" s="1"/>
  <c r="X71" i="41" s="1"/>
  <c r="X72" i="41" s="1"/>
  <c r="X73" i="41" s="1"/>
  <c r="X74" i="41" s="1"/>
  <c r="X75" i="41" s="1"/>
  <c r="X76" i="41" s="1"/>
  <c r="X77" i="41" s="1"/>
  <c r="X78" i="41" s="1"/>
  <c r="X79" i="41" s="1"/>
  <c r="X80" i="41" s="1"/>
  <c r="X81" i="41" s="1"/>
  <c r="X82" i="41" s="1"/>
  <c r="X83" i="41" s="1"/>
  <c r="X84" i="41" s="1"/>
  <c r="X85" i="41" s="1"/>
  <c r="X86" i="41" s="1"/>
  <c r="X87" i="41" s="1"/>
  <c r="X88" i="41" s="1"/>
  <c r="X89" i="41" s="1"/>
  <c r="X90" i="41" s="1"/>
  <c r="X91" i="41" s="1"/>
  <c r="X92" i="41" s="1"/>
  <c r="X93" i="41" s="1"/>
  <c r="X94" i="41" s="1"/>
  <c r="X95" i="41" s="1"/>
  <c r="X96" i="41" s="1"/>
  <c r="X97" i="41" s="1"/>
  <c r="X98" i="41" s="1"/>
  <c r="X99" i="41" s="1"/>
  <c r="X100" i="41" s="1"/>
  <c r="X101" i="41" s="1"/>
  <c r="X102" i="41" s="1"/>
  <c r="X103" i="41" s="1"/>
  <c r="X104" i="41" s="1"/>
  <c r="X105" i="41" s="1"/>
  <c r="X106" i="41" s="1"/>
  <c r="X107" i="41" s="1"/>
  <c r="X108" i="41" s="1"/>
  <c r="X109" i="41" s="1"/>
  <c r="X110" i="41" s="1"/>
  <c r="X111" i="41" s="1"/>
  <c r="X112" i="41" s="1"/>
  <c r="X113" i="41" s="1"/>
  <c r="X114" i="41" s="1"/>
  <c r="X115" i="41" s="1"/>
  <c r="X116" i="41" s="1"/>
  <c r="X117" i="41" s="1"/>
  <c r="X118" i="41" s="1"/>
  <c r="X119" i="41" s="1"/>
  <c r="X120" i="41" s="1"/>
  <c r="X121" i="41" s="1"/>
  <c r="X122" i="41" s="1"/>
  <c r="X123" i="41" s="1"/>
  <c r="X124" i="41" s="1"/>
  <c r="X125" i="41" s="1"/>
  <c r="X126" i="41" s="1"/>
  <c r="X127" i="41" s="1"/>
  <c r="X128" i="41" s="1"/>
  <c r="X129" i="41" s="1"/>
  <c r="X130" i="41" s="1"/>
  <c r="X131" i="41" s="1"/>
  <c r="X132" i="41" s="1"/>
  <c r="X133" i="41" s="1"/>
  <c r="X134" i="41" s="1"/>
  <c r="X135" i="41" s="1"/>
  <c r="X136" i="41" s="1"/>
  <c r="X137" i="41" s="1"/>
  <c r="X138" i="41" s="1"/>
  <c r="X139" i="41" s="1"/>
  <c r="X140" i="41" s="1"/>
  <c r="X141" i="41" s="1"/>
  <c r="X142" i="41" s="1"/>
  <c r="X143" i="41" s="1"/>
  <c r="X144" i="41" s="1"/>
  <c r="X145" i="41" s="1"/>
  <c r="X146" i="41" s="1"/>
  <c r="X147" i="41" s="1"/>
  <c r="X148" i="41" s="1"/>
  <c r="X149" i="41" s="1"/>
  <c r="X150" i="41" s="1"/>
  <c r="X151" i="41" s="1"/>
  <c r="X152" i="41" s="1"/>
  <c r="X153" i="41" s="1"/>
  <c r="X154" i="41" s="1"/>
  <c r="X155" i="41" s="1"/>
  <c r="X156" i="41" s="1"/>
  <c r="X157" i="41" s="1"/>
  <c r="X158" i="41" s="1"/>
  <c r="X159" i="41" s="1"/>
  <c r="X160" i="41" s="1"/>
  <c r="X161" i="41" s="1"/>
  <c r="X162" i="41" s="1"/>
  <c r="X163" i="41" s="1"/>
  <c r="X164" i="41" s="1"/>
  <c r="X165" i="41" s="1"/>
  <c r="X166" i="41" s="1"/>
  <c r="X167" i="41" s="1"/>
  <c r="X168" i="41" s="1"/>
  <c r="X169" i="41" s="1"/>
  <c r="X170" i="41" s="1"/>
  <c r="X171" i="41" s="1"/>
  <c r="X172" i="41" s="1"/>
  <c r="X173" i="41" s="1"/>
  <c r="X174" i="41" s="1"/>
  <c r="X175" i="41" s="1"/>
  <c r="X176" i="41" s="1"/>
  <c r="X177" i="41" s="1"/>
  <c r="X178" i="41" s="1"/>
  <c r="X179" i="41" s="1"/>
  <c r="X180" i="41" s="1"/>
  <c r="X181" i="41" s="1"/>
  <c r="X182" i="41" s="1"/>
  <c r="X183" i="41" s="1"/>
  <c r="X184" i="41" s="1"/>
  <c r="X185" i="41" s="1"/>
  <c r="X186" i="41" s="1"/>
  <c r="X187" i="41" s="1"/>
  <c r="X188" i="41" s="1"/>
  <c r="X189" i="41" s="1"/>
  <c r="X190" i="41" s="1"/>
  <c r="X191" i="41" s="1"/>
  <c r="X192" i="41" s="1"/>
  <c r="X193" i="41" s="1"/>
  <c r="X194" i="41" s="1"/>
  <c r="X195" i="41" s="1"/>
  <c r="X196" i="41" s="1"/>
  <c r="X197" i="41" s="1"/>
  <c r="X198" i="41" s="1"/>
  <c r="X199" i="41" s="1"/>
  <c r="X200" i="41" s="1"/>
  <c r="X201" i="41" s="1"/>
  <c r="X202" i="41" s="1"/>
  <c r="X203" i="41" s="1"/>
  <c r="X204" i="41" s="1"/>
  <c r="X205" i="41" s="1"/>
  <c r="X206" i="41" s="1"/>
  <c r="AI6" i="41"/>
  <c r="AH6" i="41"/>
  <c r="T6" i="41"/>
  <c r="I1" i="41"/>
  <c r="C5" i="40"/>
  <c r="C4" i="40"/>
  <c r="V6" i="40" s="1"/>
  <c r="AL6" i="40" s="1"/>
  <c r="C3" i="40"/>
  <c r="P36" i="40" s="1"/>
  <c r="X7" i="40"/>
  <c r="X8" i="40" s="1"/>
  <c r="X9" i="40" s="1"/>
  <c r="X10" i="40" s="1"/>
  <c r="X11" i="40" s="1"/>
  <c r="X12" i="40" s="1"/>
  <c r="X13" i="40" s="1"/>
  <c r="X14" i="40" s="1"/>
  <c r="X15" i="40" s="1"/>
  <c r="X16" i="40" s="1"/>
  <c r="X17" i="40" s="1"/>
  <c r="X18" i="40" s="1"/>
  <c r="X19" i="40" s="1"/>
  <c r="X20" i="40" s="1"/>
  <c r="X21" i="40" s="1"/>
  <c r="X22" i="40" s="1"/>
  <c r="X23" i="40" s="1"/>
  <c r="X24" i="40" s="1"/>
  <c r="X25" i="40" s="1"/>
  <c r="X26" i="40" s="1"/>
  <c r="X27" i="40" s="1"/>
  <c r="X28" i="40" s="1"/>
  <c r="X29" i="40" s="1"/>
  <c r="X30" i="40" s="1"/>
  <c r="X31" i="40" s="1"/>
  <c r="X32" i="40" s="1"/>
  <c r="X33" i="40" s="1"/>
  <c r="X34" i="40" s="1"/>
  <c r="X35" i="40" s="1"/>
  <c r="X36" i="40" s="1"/>
  <c r="X37" i="40" s="1"/>
  <c r="X38" i="40" s="1"/>
  <c r="X39" i="40" s="1"/>
  <c r="X40" i="40" s="1"/>
  <c r="X41" i="40" s="1"/>
  <c r="X42" i="40" s="1"/>
  <c r="X43" i="40" s="1"/>
  <c r="X44" i="40" s="1"/>
  <c r="X45" i="40" s="1"/>
  <c r="X46" i="40" s="1"/>
  <c r="X47" i="40" s="1"/>
  <c r="X48" i="40" s="1"/>
  <c r="X49" i="40" s="1"/>
  <c r="X50" i="40" s="1"/>
  <c r="X51" i="40" s="1"/>
  <c r="X52" i="40" s="1"/>
  <c r="X53" i="40" s="1"/>
  <c r="X54" i="40" s="1"/>
  <c r="X55" i="40" s="1"/>
  <c r="X56" i="40" s="1"/>
  <c r="X57" i="40" s="1"/>
  <c r="X58" i="40" s="1"/>
  <c r="X59" i="40" s="1"/>
  <c r="X60" i="40" s="1"/>
  <c r="X61" i="40" s="1"/>
  <c r="X62" i="40" s="1"/>
  <c r="X63" i="40" s="1"/>
  <c r="X64" i="40" s="1"/>
  <c r="X65" i="40" s="1"/>
  <c r="X66" i="40" s="1"/>
  <c r="X67" i="40" s="1"/>
  <c r="X68" i="40" s="1"/>
  <c r="X69" i="40" s="1"/>
  <c r="X70" i="40" s="1"/>
  <c r="X71" i="40" s="1"/>
  <c r="X72" i="40" s="1"/>
  <c r="X73" i="40" s="1"/>
  <c r="X74" i="40" s="1"/>
  <c r="X75" i="40" s="1"/>
  <c r="X76" i="40" s="1"/>
  <c r="X77" i="40" s="1"/>
  <c r="X78" i="40" s="1"/>
  <c r="X79" i="40" s="1"/>
  <c r="X80" i="40" s="1"/>
  <c r="X81" i="40" s="1"/>
  <c r="X82" i="40" s="1"/>
  <c r="X83" i="40" s="1"/>
  <c r="X84" i="40" s="1"/>
  <c r="X85" i="40" s="1"/>
  <c r="X86" i="40" s="1"/>
  <c r="X87" i="40" s="1"/>
  <c r="X88" i="40" s="1"/>
  <c r="X89" i="40" s="1"/>
  <c r="X90" i="40" s="1"/>
  <c r="X91" i="40" s="1"/>
  <c r="X92" i="40" s="1"/>
  <c r="X93" i="40" s="1"/>
  <c r="X94" i="40" s="1"/>
  <c r="X95" i="40" s="1"/>
  <c r="X96" i="40" s="1"/>
  <c r="X97" i="40" s="1"/>
  <c r="X98" i="40" s="1"/>
  <c r="X99" i="40" s="1"/>
  <c r="X100" i="40" s="1"/>
  <c r="X101" i="40" s="1"/>
  <c r="X102" i="40" s="1"/>
  <c r="X103" i="40" s="1"/>
  <c r="X104" i="40" s="1"/>
  <c r="X105" i="40" s="1"/>
  <c r="X106" i="40" s="1"/>
  <c r="X107" i="40" s="1"/>
  <c r="X108" i="40" s="1"/>
  <c r="X109" i="40" s="1"/>
  <c r="X110" i="40" s="1"/>
  <c r="X111" i="40" s="1"/>
  <c r="X112" i="40" s="1"/>
  <c r="X113" i="40" s="1"/>
  <c r="X114" i="40" s="1"/>
  <c r="X115" i="40" s="1"/>
  <c r="X116" i="40" s="1"/>
  <c r="X117" i="40" s="1"/>
  <c r="X118" i="40" s="1"/>
  <c r="X119" i="40" s="1"/>
  <c r="X120" i="40" s="1"/>
  <c r="X121" i="40" s="1"/>
  <c r="X122" i="40" s="1"/>
  <c r="X123" i="40" s="1"/>
  <c r="X124" i="40" s="1"/>
  <c r="X125" i="40" s="1"/>
  <c r="X126" i="40" s="1"/>
  <c r="X127" i="40" s="1"/>
  <c r="X128" i="40" s="1"/>
  <c r="X129" i="40" s="1"/>
  <c r="X130" i="40" s="1"/>
  <c r="X131" i="40" s="1"/>
  <c r="X132" i="40" s="1"/>
  <c r="X133" i="40" s="1"/>
  <c r="X134" i="40" s="1"/>
  <c r="X135" i="40" s="1"/>
  <c r="X136" i="40" s="1"/>
  <c r="X137" i="40" s="1"/>
  <c r="X138" i="40" s="1"/>
  <c r="X139" i="40" s="1"/>
  <c r="X140" i="40" s="1"/>
  <c r="X141" i="40" s="1"/>
  <c r="X142" i="40" s="1"/>
  <c r="X143" i="40" s="1"/>
  <c r="X144" i="40" s="1"/>
  <c r="X145" i="40" s="1"/>
  <c r="X146" i="40" s="1"/>
  <c r="X147" i="40" s="1"/>
  <c r="X148" i="40" s="1"/>
  <c r="X149" i="40" s="1"/>
  <c r="X150" i="40" s="1"/>
  <c r="X151" i="40" s="1"/>
  <c r="X152" i="40" s="1"/>
  <c r="X153" i="40" s="1"/>
  <c r="X154" i="40" s="1"/>
  <c r="X155" i="40" s="1"/>
  <c r="X156" i="40" s="1"/>
  <c r="AI6" i="40"/>
  <c r="AH6" i="40"/>
  <c r="T6" i="40"/>
  <c r="I1" i="40"/>
  <c r="C5" i="39"/>
  <c r="C4" i="39"/>
  <c r="V6" i="39" s="1"/>
  <c r="AL6" i="39" s="1"/>
  <c r="C3" i="39"/>
  <c r="P36" i="39" s="1"/>
  <c r="X7" i="39"/>
  <c r="X8" i="39" s="1"/>
  <c r="X9" i="39" s="1"/>
  <c r="X10" i="39" s="1"/>
  <c r="X11" i="39" s="1"/>
  <c r="X12" i="39" s="1"/>
  <c r="X13" i="39" s="1"/>
  <c r="X14" i="39" s="1"/>
  <c r="X15" i="39" s="1"/>
  <c r="X16" i="39" s="1"/>
  <c r="X17" i="39" s="1"/>
  <c r="X18" i="39" s="1"/>
  <c r="X19" i="39" s="1"/>
  <c r="X20" i="39" s="1"/>
  <c r="X21" i="39" s="1"/>
  <c r="X22" i="39" s="1"/>
  <c r="X23" i="39" s="1"/>
  <c r="X24" i="39" s="1"/>
  <c r="X25" i="39" s="1"/>
  <c r="X26" i="39" s="1"/>
  <c r="X27" i="39" s="1"/>
  <c r="X28" i="39" s="1"/>
  <c r="X29" i="39" s="1"/>
  <c r="X30" i="39" s="1"/>
  <c r="X31" i="39" s="1"/>
  <c r="X32" i="39" s="1"/>
  <c r="X33" i="39" s="1"/>
  <c r="X34" i="39" s="1"/>
  <c r="X35" i="39" s="1"/>
  <c r="X36" i="39" s="1"/>
  <c r="X37" i="39" s="1"/>
  <c r="X38" i="39" s="1"/>
  <c r="X39" i="39" s="1"/>
  <c r="X40" i="39" s="1"/>
  <c r="X41" i="39" s="1"/>
  <c r="X42" i="39" s="1"/>
  <c r="X43" i="39" s="1"/>
  <c r="X44" i="39" s="1"/>
  <c r="X45" i="39" s="1"/>
  <c r="X46" i="39" s="1"/>
  <c r="X47" i="39" s="1"/>
  <c r="X48" i="39" s="1"/>
  <c r="X49" i="39" s="1"/>
  <c r="X50" i="39" s="1"/>
  <c r="X51" i="39" s="1"/>
  <c r="X52" i="39" s="1"/>
  <c r="X53" i="39" s="1"/>
  <c r="X54" i="39" s="1"/>
  <c r="X55" i="39" s="1"/>
  <c r="X56" i="39" s="1"/>
  <c r="X57" i="39" s="1"/>
  <c r="X58" i="39" s="1"/>
  <c r="X59" i="39" s="1"/>
  <c r="X60" i="39" s="1"/>
  <c r="X61" i="39" s="1"/>
  <c r="X62" i="39" s="1"/>
  <c r="X63" i="39" s="1"/>
  <c r="X64" i="39" s="1"/>
  <c r="X65" i="39" s="1"/>
  <c r="X66" i="39" s="1"/>
  <c r="X67" i="39" s="1"/>
  <c r="X68" i="39" s="1"/>
  <c r="X69" i="39" s="1"/>
  <c r="X70" i="39" s="1"/>
  <c r="X71" i="39" s="1"/>
  <c r="X72" i="39" s="1"/>
  <c r="X73" i="39" s="1"/>
  <c r="X74" i="39" s="1"/>
  <c r="X75" i="39" s="1"/>
  <c r="X76" i="39" s="1"/>
  <c r="X77" i="39" s="1"/>
  <c r="X78" i="39" s="1"/>
  <c r="X79" i="39" s="1"/>
  <c r="X80" i="39" s="1"/>
  <c r="X81" i="39" s="1"/>
  <c r="X82" i="39" s="1"/>
  <c r="X83" i="39" s="1"/>
  <c r="X84" i="39" s="1"/>
  <c r="X85" i="39" s="1"/>
  <c r="X86" i="39" s="1"/>
  <c r="X87" i="39" s="1"/>
  <c r="X88" i="39" s="1"/>
  <c r="X89" i="39" s="1"/>
  <c r="X90" i="39" s="1"/>
  <c r="X91" i="39" s="1"/>
  <c r="X92" i="39" s="1"/>
  <c r="X93" i="39" s="1"/>
  <c r="X94" i="39" s="1"/>
  <c r="X95" i="39" s="1"/>
  <c r="X96" i="39" s="1"/>
  <c r="X97" i="39" s="1"/>
  <c r="X98" i="39" s="1"/>
  <c r="X99" i="39" s="1"/>
  <c r="X100" i="39" s="1"/>
  <c r="X101" i="39" s="1"/>
  <c r="X102" i="39" s="1"/>
  <c r="X103" i="39" s="1"/>
  <c r="X104" i="39" s="1"/>
  <c r="X105" i="39" s="1"/>
  <c r="X106" i="39" s="1"/>
  <c r="X107" i="39" s="1"/>
  <c r="X108" i="39" s="1"/>
  <c r="X109" i="39" s="1"/>
  <c r="X110" i="39" s="1"/>
  <c r="X111" i="39" s="1"/>
  <c r="X112" i="39" s="1"/>
  <c r="X113" i="39" s="1"/>
  <c r="X114" i="39" s="1"/>
  <c r="X115" i="39" s="1"/>
  <c r="X116" i="39" s="1"/>
  <c r="X117" i="39" s="1"/>
  <c r="X118" i="39" s="1"/>
  <c r="X119" i="39" s="1"/>
  <c r="X120" i="39" s="1"/>
  <c r="X121" i="39" s="1"/>
  <c r="X122" i="39" s="1"/>
  <c r="X123" i="39" s="1"/>
  <c r="X124" i="39" s="1"/>
  <c r="X125" i="39" s="1"/>
  <c r="X126" i="39" s="1"/>
  <c r="X127" i="39" s="1"/>
  <c r="X128" i="39" s="1"/>
  <c r="X129" i="39" s="1"/>
  <c r="X130" i="39" s="1"/>
  <c r="X131" i="39" s="1"/>
  <c r="X132" i="39" s="1"/>
  <c r="X133" i="39" s="1"/>
  <c r="X134" i="39" s="1"/>
  <c r="X135" i="39" s="1"/>
  <c r="X136" i="39" s="1"/>
  <c r="X137" i="39" s="1"/>
  <c r="X138" i="39" s="1"/>
  <c r="X139" i="39" s="1"/>
  <c r="X140" i="39" s="1"/>
  <c r="X141" i="39" s="1"/>
  <c r="X142" i="39" s="1"/>
  <c r="X143" i="39" s="1"/>
  <c r="X144" i="39" s="1"/>
  <c r="X145" i="39" s="1"/>
  <c r="X146" i="39" s="1"/>
  <c r="X147" i="39" s="1"/>
  <c r="X148" i="39" s="1"/>
  <c r="X149" i="39" s="1"/>
  <c r="X150" i="39" s="1"/>
  <c r="X151" i="39" s="1"/>
  <c r="X152" i="39" s="1"/>
  <c r="X153" i="39" s="1"/>
  <c r="X154" i="39" s="1"/>
  <c r="X155" i="39" s="1"/>
  <c r="X156" i="39" s="1"/>
  <c r="AI6" i="39"/>
  <c r="AH6" i="39"/>
  <c r="T6" i="39"/>
  <c r="I1" i="39"/>
  <c r="C5" i="38"/>
  <c r="C4" i="38"/>
  <c r="V6" i="38" s="1"/>
  <c r="AL6" i="38" s="1"/>
  <c r="X7" i="38"/>
  <c r="X8" i="38" s="1"/>
  <c r="X9" i="38" s="1"/>
  <c r="X10" i="38" s="1"/>
  <c r="X11" i="38" s="1"/>
  <c r="X12" i="38" s="1"/>
  <c r="X13" i="38" s="1"/>
  <c r="X14" i="38" s="1"/>
  <c r="X15" i="38" s="1"/>
  <c r="X16" i="38" s="1"/>
  <c r="X17" i="38" s="1"/>
  <c r="X18" i="38" s="1"/>
  <c r="X19" i="38" s="1"/>
  <c r="X20" i="38" s="1"/>
  <c r="X21" i="38" s="1"/>
  <c r="X22" i="38" s="1"/>
  <c r="X23" i="38" s="1"/>
  <c r="X24" i="38" s="1"/>
  <c r="X25" i="38" s="1"/>
  <c r="X26" i="38" s="1"/>
  <c r="X27" i="38" s="1"/>
  <c r="X28" i="38" s="1"/>
  <c r="X29" i="38" s="1"/>
  <c r="X30" i="38" s="1"/>
  <c r="X31" i="38" s="1"/>
  <c r="X32" i="38" s="1"/>
  <c r="X33" i="38" s="1"/>
  <c r="X34" i="38" s="1"/>
  <c r="X35" i="38" s="1"/>
  <c r="X36" i="38" s="1"/>
  <c r="X37" i="38" s="1"/>
  <c r="X38" i="38" s="1"/>
  <c r="X39" i="38" s="1"/>
  <c r="X40" i="38" s="1"/>
  <c r="X41" i="38" s="1"/>
  <c r="X42" i="38" s="1"/>
  <c r="X43" i="38" s="1"/>
  <c r="X44" i="38" s="1"/>
  <c r="X45" i="38" s="1"/>
  <c r="X46" i="38" s="1"/>
  <c r="X47" i="38" s="1"/>
  <c r="X48" i="38" s="1"/>
  <c r="X49" i="38" s="1"/>
  <c r="X50" i="38" s="1"/>
  <c r="X51" i="38" s="1"/>
  <c r="X52" i="38" s="1"/>
  <c r="X53" i="38" s="1"/>
  <c r="X54" i="38" s="1"/>
  <c r="X55" i="38" s="1"/>
  <c r="X56" i="38" s="1"/>
  <c r="X57" i="38" s="1"/>
  <c r="X58" i="38" s="1"/>
  <c r="X59" i="38" s="1"/>
  <c r="X60" i="38" s="1"/>
  <c r="X61" i="38" s="1"/>
  <c r="X62" i="38" s="1"/>
  <c r="X63" i="38" s="1"/>
  <c r="X64" i="38" s="1"/>
  <c r="X65" i="38" s="1"/>
  <c r="X66" i="38" s="1"/>
  <c r="X67" i="38" s="1"/>
  <c r="X68" i="38" s="1"/>
  <c r="X69" i="38" s="1"/>
  <c r="X70" i="38" s="1"/>
  <c r="X71" i="38" s="1"/>
  <c r="X72" i="38" s="1"/>
  <c r="X73" i="38" s="1"/>
  <c r="X74" i="38" s="1"/>
  <c r="X75" i="38" s="1"/>
  <c r="X76" i="38" s="1"/>
  <c r="X77" i="38" s="1"/>
  <c r="X78" i="38" s="1"/>
  <c r="X79" i="38" s="1"/>
  <c r="X80" i="38" s="1"/>
  <c r="X81" i="38" s="1"/>
  <c r="X82" i="38" s="1"/>
  <c r="X83" i="38" s="1"/>
  <c r="X84" i="38" s="1"/>
  <c r="X85" i="38" s="1"/>
  <c r="X86" i="38" s="1"/>
  <c r="X87" i="38" s="1"/>
  <c r="X88" i="38" s="1"/>
  <c r="X89" i="38" s="1"/>
  <c r="X90" i="38" s="1"/>
  <c r="X91" i="38" s="1"/>
  <c r="X92" i="38" s="1"/>
  <c r="X93" i="38" s="1"/>
  <c r="X94" i="38" s="1"/>
  <c r="X95" i="38" s="1"/>
  <c r="X96" i="38" s="1"/>
  <c r="X97" i="38" s="1"/>
  <c r="X98" i="38" s="1"/>
  <c r="X99" i="38" s="1"/>
  <c r="X100" i="38" s="1"/>
  <c r="X101" i="38" s="1"/>
  <c r="X102" i="38" s="1"/>
  <c r="X103" i="38" s="1"/>
  <c r="X104" i="38" s="1"/>
  <c r="X105" i="38" s="1"/>
  <c r="X106" i="38" s="1"/>
  <c r="X107" i="38" s="1"/>
  <c r="X108" i="38" s="1"/>
  <c r="X109" i="38" s="1"/>
  <c r="X110" i="38" s="1"/>
  <c r="X111" i="38" s="1"/>
  <c r="X112" i="38" s="1"/>
  <c r="X113" i="38" s="1"/>
  <c r="X114" i="38" s="1"/>
  <c r="X115" i="38" s="1"/>
  <c r="X116" i="38" s="1"/>
  <c r="X117" i="38" s="1"/>
  <c r="X118" i="38" s="1"/>
  <c r="X119" i="38" s="1"/>
  <c r="X120" i="38" s="1"/>
  <c r="X121" i="38" s="1"/>
  <c r="X122" i="38" s="1"/>
  <c r="X123" i="38" s="1"/>
  <c r="X124" i="38" s="1"/>
  <c r="X125" i="38" s="1"/>
  <c r="X126" i="38" s="1"/>
  <c r="X127" i="38" s="1"/>
  <c r="X128" i="38" s="1"/>
  <c r="X129" i="38" s="1"/>
  <c r="X130" i="38" s="1"/>
  <c r="X131" i="38" s="1"/>
  <c r="X132" i="38" s="1"/>
  <c r="X133" i="38" s="1"/>
  <c r="X134" i="38" s="1"/>
  <c r="X135" i="38" s="1"/>
  <c r="X136" i="38" s="1"/>
  <c r="X137" i="38" s="1"/>
  <c r="X138" i="38" s="1"/>
  <c r="X139" i="38" s="1"/>
  <c r="X140" i="38" s="1"/>
  <c r="X141" i="38" s="1"/>
  <c r="X142" i="38" s="1"/>
  <c r="X143" i="38" s="1"/>
  <c r="X144" i="38" s="1"/>
  <c r="X145" i="38" s="1"/>
  <c r="X146" i="38" s="1"/>
  <c r="X147" i="38" s="1"/>
  <c r="X148" i="38" s="1"/>
  <c r="X149" i="38" s="1"/>
  <c r="X150" i="38" s="1"/>
  <c r="X151" i="38" s="1"/>
  <c r="X152" i="38" s="1"/>
  <c r="X153" i="38" s="1"/>
  <c r="X154" i="38" s="1"/>
  <c r="X155" i="38" s="1"/>
  <c r="X156" i="38" s="1"/>
  <c r="AI6" i="38"/>
  <c r="AH6" i="38"/>
  <c r="T6" i="38"/>
  <c r="P36" i="38"/>
  <c r="I1" i="38"/>
  <c r="C5" i="37"/>
  <c r="C4" i="37"/>
  <c r="C3" i="37"/>
  <c r="X173" i="37"/>
  <c r="X40" i="37"/>
  <c r="X41" i="37" s="1"/>
  <c r="X42" i="37" s="1"/>
  <c r="X43" i="37" s="1"/>
  <c r="X44" i="37" s="1"/>
  <c r="X45" i="37" s="1"/>
  <c r="X46" i="37" s="1"/>
  <c r="X47" i="37" s="1"/>
  <c r="X48" i="37" s="1"/>
  <c r="X49" i="37" s="1"/>
  <c r="X50" i="37" s="1"/>
  <c r="X51" i="37" s="1"/>
  <c r="X52" i="37" s="1"/>
  <c r="X53" i="37" s="1"/>
  <c r="X54" i="37" s="1"/>
  <c r="X55" i="37" s="1"/>
  <c r="X56" i="37" s="1"/>
  <c r="X57" i="37" s="1"/>
  <c r="X58" i="37" s="1"/>
  <c r="X59" i="37" s="1"/>
  <c r="X60" i="37" s="1"/>
  <c r="X61" i="37" s="1"/>
  <c r="X62" i="37" s="1"/>
  <c r="X63" i="37" s="1"/>
  <c r="X64" i="37" s="1"/>
  <c r="X65" i="37" s="1"/>
  <c r="X66" i="37" s="1"/>
  <c r="X67" i="37" s="1"/>
  <c r="X68" i="37" s="1"/>
  <c r="X69" i="37" s="1"/>
  <c r="X70" i="37" s="1"/>
  <c r="X71" i="37" s="1"/>
  <c r="X72" i="37" s="1"/>
  <c r="X73" i="37" s="1"/>
  <c r="X74" i="37" s="1"/>
  <c r="X75" i="37" s="1"/>
  <c r="X76" i="37" s="1"/>
  <c r="X77" i="37" s="1"/>
  <c r="X78" i="37" s="1"/>
  <c r="X79" i="37" s="1"/>
  <c r="X80" i="37" s="1"/>
  <c r="X81" i="37" s="1"/>
  <c r="X82" i="37" s="1"/>
  <c r="X83" i="37" s="1"/>
  <c r="X84" i="37" s="1"/>
  <c r="X85" i="37" s="1"/>
  <c r="X86" i="37" s="1"/>
  <c r="X87" i="37" s="1"/>
  <c r="X88" i="37" s="1"/>
  <c r="X89" i="37" s="1"/>
  <c r="X90" i="37" s="1"/>
  <c r="X91" i="37" s="1"/>
  <c r="X92" i="37" s="1"/>
  <c r="X93" i="37" s="1"/>
  <c r="X94" i="37" s="1"/>
  <c r="X95" i="37" s="1"/>
  <c r="X96" i="37" s="1"/>
  <c r="X97" i="37" s="1"/>
  <c r="X98" i="37" s="1"/>
  <c r="X99" i="37" s="1"/>
  <c r="X100" i="37" s="1"/>
  <c r="X101" i="37" s="1"/>
  <c r="X102" i="37" s="1"/>
  <c r="X103" i="37" s="1"/>
  <c r="X104" i="37" s="1"/>
  <c r="X105" i="37" s="1"/>
  <c r="X106" i="37" s="1"/>
  <c r="X107" i="37" s="1"/>
  <c r="X108" i="37" s="1"/>
  <c r="X109" i="37" s="1"/>
  <c r="X110" i="37" s="1"/>
  <c r="X111" i="37" s="1"/>
  <c r="X112" i="37" s="1"/>
  <c r="X113" i="37" s="1"/>
  <c r="X114" i="37" s="1"/>
  <c r="X115" i="37" s="1"/>
  <c r="X116" i="37" s="1"/>
  <c r="X117" i="37" s="1"/>
  <c r="X118" i="37" s="1"/>
  <c r="X119" i="37" s="1"/>
  <c r="X120" i="37" s="1"/>
  <c r="X121" i="37" s="1"/>
  <c r="X122" i="37" s="1"/>
  <c r="X123" i="37" s="1"/>
  <c r="X124" i="37" s="1"/>
  <c r="X125" i="37" s="1"/>
  <c r="X126" i="37" s="1"/>
  <c r="X127" i="37" s="1"/>
  <c r="X128" i="37" s="1"/>
  <c r="X129" i="37" s="1"/>
  <c r="X130" i="37" s="1"/>
  <c r="X131" i="37" s="1"/>
  <c r="X132" i="37" s="1"/>
  <c r="X133" i="37" s="1"/>
  <c r="X134" i="37" s="1"/>
  <c r="X135" i="37" s="1"/>
  <c r="X136" i="37" s="1"/>
  <c r="X137" i="37" s="1"/>
  <c r="X138" i="37" s="1"/>
  <c r="X139" i="37" s="1"/>
  <c r="X140" i="37" s="1"/>
  <c r="X141" i="37" s="1"/>
  <c r="X142" i="37" s="1"/>
  <c r="X143" i="37" s="1"/>
  <c r="X144" i="37" s="1"/>
  <c r="X145" i="37" s="1"/>
  <c r="X146" i="37" s="1"/>
  <c r="X147" i="37" s="1"/>
  <c r="X148" i="37" s="1"/>
  <c r="X149" i="37" s="1"/>
  <c r="X150" i="37" s="1"/>
  <c r="X151" i="37" s="1"/>
  <c r="X152" i="37" s="1"/>
  <c r="X153" i="37" s="1"/>
  <c r="X154" i="37" s="1"/>
  <c r="X155" i="37" s="1"/>
  <c r="X156" i="37" s="1"/>
  <c r="X157" i="37" s="1"/>
  <c r="X158" i="37" s="1"/>
  <c r="X159" i="37" s="1"/>
  <c r="X160" i="37" s="1"/>
  <c r="X161" i="37" s="1"/>
  <c r="X162" i="37" s="1"/>
  <c r="X163" i="37" s="1"/>
  <c r="X164" i="37" s="1"/>
  <c r="X165" i="37" s="1"/>
  <c r="X166" i="37" s="1"/>
  <c r="X167" i="37" s="1"/>
  <c r="X168" i="37" s="1"/>
  <c r="X169" i="37" s="1"/>
  <c r="X170" i="37" s="1"/>
  <c r="X171" i="37" s="1"/>
  <c r="X7" i="37"/>
  <c r="X8" i="37" s="1"/>
  <c r="X9" i="37" s="1"/>
  <c r="X10" i="37" s="1"/>
  <c r="X11" i="37" s="1"/>
  <c r="X12" i="37" s="1"/>
  <c r="X13" i="37" s="1"/>
  <c r="X14" i="37" s="1"/>
  <c r="X15" i="37" s="1"/>
  <c r="X16" i="37" s="1"/>
  <c r="X17" i="37" s="1"/>
  <c r="X18" i="37" s="1"/>
  <c r="X19" i="37" s="1"/>
  <c r="X20" i="37" s="1"/>
  <c r="X21" i="37" s="1"/>
  <c r="X22" i="37" s="1"/>
  <c r="X24" i="37" s="1"/>
  <c r="X25" i="37" s="1"/>
  <c r="X26" i="37" s="1"/>
  <c r="X27" i="37" s="1"/>
  <c r="X28" i="37" s="1"/>
  <c r="X29" i="37" s="1"/>
  <c r="X30" i="37" s="1"/>
  <c r="X31" i="37" s="1"/>
  <c r="X32" i="37" s="1"/>
  <c r="X33" i="37" s="1"/>
  <c r="X34" i="37" s="1"/>
  <c r="X35" i="37" s="1"/>
  <c r="X36" i="37" s="1"/>
  <c r="X37" i="37" s="1"/>
  <c r="X38" i="37" s="1"/>
  <c r="AI6" i="37"/>
  <c r="AH6" i="37"/>
  <c r="T6" i="37"/>
  <c r="I1" i="37"/>
  <c r="C5" i="36"/>
  <c r="C4" i="36"/>
  <c r="C3" i="36"/>
  <c r="X173" i="36"/>
  <c r="X40" i="36"/>
  <c r="X41" i="36" s="1"/>
  <c r="X42" i="36" s="1"/>
  <c r="X43" i="36" s="1"/>
  <c r="X44" i="36" s="1"/>
  <c r="X45" i="36" s="1"/>
  <c r="X46" i="36" s="1"/>
  <c r="X47" i="36" s="1"/>
  <c r="X48" i="36" s="1"/>
  <c r="X49" i="36" s="1"/>
  <c r="X50" i="36" s="1"/>
  <c r="X51" i="36" s="1"/>
  <c r="X52" i="36" s="1"/>
  <c r="X53" i="36" s="1"/>
  <c r="X54" i="36" s="1"/>
  <c r="X55" i="36" s="1"/>
  <c r="X56" i="36" s="1"/>
  <c r="X57" i="36" s="1"/>
  <c r="X58" i="36" s="1"/>
  <c r="X59" i="36" s="1"/>
  <c r="X60" i="36" s="1"/>
  <c r="X61" i="36" s="1"/>
  <c r="X62" i="36" s="1"/>
  <c r="X63" i="36" s="1"/>
  <c r="X64" i="36" s="1"/>
  <c r="X65" i="36" s="1"/>
  <c r="X66" i="36" s="1"/>
  <c r="X67" i="36" s="1"/>
  <c r="X68" i="36" s="1"/>
  <c r="X69" i="36" s="1"/>
  <c r="X70" i="36" s="1"/>
  <c r="X71" i="36" s="1"/>
  <c r="X72" i="36" s="1"/>
  <c r="X73" i="36" s="1"/>
  <c r="X74" i="36" s="1"/>
  <c r="X75" i="36" s="1"/>
  <c r="X76" i="36" s="1"/>
  <c r="X77" i="36" s="1"/>
  <c r="X78" i="36" s="1"/>
  <c r="X79" i="36" s="1"/>
  <c r="X80" i="36" s="1"/>
  <c r="X81" i="36" s="1"/>
  <c r="X82" i="36" s="1"/>
  <c r="X83" i="36" s="1"/>
  <c r="X84" i="36" s="1"/>
  <c r="X85" i="36" s="1"/>
  <c r="X86" i="36" s="1"/>
  <c r="X87" i="36" s="1"/>
  <c r="X88" i="36" s="1"/>
  <c r="X89" i="36" s="1"/>
  <c r="X90" i="36" s="1"/>
  <c r="X91" i="36" s="1"/>
  <c r="X92" i="36" s="1"/>
  <c r="X93" i="36" s="1"/>
  <c r="X94" i="36" s="1"/>
  <c r="X95" i="36" s="1"/>
  <c r="X96" i="36" s="1"/>
  <c r="X97" i="36" s="1"/>
  <c r="X98" i="36" s="1"/>
  <c r="X99" i="36" s="1"/>
  <c r="X100" i="36" s="1"/>
  <c r="X101" i="36" s="1"/>
  <c r="X102" i="36" s="1"/>
  <c r="X103" i="36" s="1"/>
  <c r="X104" i="36" s="1"/>
  <c r="X105" i="36" s="1"/>
  <c r="X106" i="36" s="1"/>
  <c r="X107" i="36" s="1"/>
  <c r="X108" i="36" s="1"/>
  <c r="X109" i="36" s="1"/>
  <c r="X110" i="36" s="1"/>
  <c r="X111" i="36" s="1"/>
  <c r="X112" i="36" s="1"/>
  <c r="X113" i="36" s="1"/>
  <c r="X114" i="36" s="1"/>
  <c r="X115" i="36" s="1"/>
  <c r="X116" i="36" s="1"/>
  <c r="X117" i="36" s="1"/>
  <c r="X118" i="36" s="1"/>
  <c r="X119" i="36" s="1"/>
  <c r="X120" i="36" s="1"/>
  <c r="X121" i="36" s="1"/>
  <c r="X122" i="36" s="1"/>
  <c r="X123" i="36" s="1"/>
  <c r="X124" i="36" s="1"/>
  <c r="X125" i="36" s="1"/>
  <c r="X126" i="36" s="1"/>
  <c r="X127" i="36" s="1"/>
  <c r="X128" i="36" s="1"/>
  <c r="X129" i="36" s="1"/>
  <c r="X130" i="36" s="1"/>
  <c r="X131" i="36" s="1"/>
  <c r="X132" i="36" s="1"/>
  <c r="X133" i="36" s="1"/>
  <c r="X134" i="36" s="1"/>
  <c r="X135" i="36" s="1"/>
  <c r="X136" i="36" s="1"/>
  <c r="X137" i="36" s="1"/>
  <c r="X138" i="36" s="1"/>
  <c r="X139" i="36" s="1"/>
  <c r="X140" i="36" s="1"/>
  <c r="X141" i="36" s="1"/>
  <c r="X142" i="36" s="1"/>
  <c r="X143" i="36" s="1"/>
  <c r="X144" i="36" s="1"/>
  <c r="X145" i="36" s="1"/>
  <c r="X146" i="36" s="1"/>
  <c r="X147" i="36" s="1"/>
  <c r="X148" i="36" s="1"/>
  <c r="X149" i="36" s="1"/>
  <c r="X150" i="36" s="1"/>
  <c r="X151" i="36" s="1"/>
  <c r="X152" i="36" s="1"/>
  <c r="X153" i="36" s="1"/>
  <c r="X154" i="36" s="1"/>
  <c r="X155" i="36" s="1"/>
  <c r="X156" i="36" s="1"/>
  <c r="X157" i="36" s="1"/>
  <c r="X158" i="36" s="1"/>
  <c r="X159" i="36" s="1"/>
  <c r="X160" i="36" s="1"/>
  <c r="X161" i="36" s="1"/>
  <c r="X162" i="36" s="1"/>
  <c r="X163" i="36" s="1"/>
  <c r="X164" i="36" s="1"/>
  <c r="X165" i="36" s="1"/>
  <c r="X166" i="36" s="1"/>
  <c r="X167" i="36" s="1"/>
  <c r="X168" i="36" s="1"/>
  <c r="X169" i="36" s="1"/>
  <c r="X170" i="36" s="1"/>
  <c r="X171" i="36" s="1"/>
  <c r="X7" i="36"/>
  <c r="X8" i="36" s="1"/>
  <c r="X9" i="36" s="1"/>
  <c r="X10" i="36" s="1"/>
  <c r="X11" i="36" s="1"/>
  <c r="X12" i="36" s="1"/>
  <c r="X13" i="36" s="1"/>
  <c r="X14" i="36" s="1"/>
  <c r="X15" i="36" s="1"/>
  <c r="X16" i="36" s="1"/>
  <c r="X17" i="36" s="1"/>
  <c r="X18" i="36" s="1"/>
  <c r="X19" i="36" s="1"/>
  <c r="X20" i="36" s="1"/>
  <c r="X21" i="36" s="1"/>
  <c r="X22" i="36" s="1"/>
  <c r="X24" i="36" s="1"/>
  <c r="X25" i="36" s="1"/>
  <c r="X26" i="36" s="1"/>
  <c r="X27" i="36" s="1"/>
  <c r="X28" i="36" s="1"/>
  <c r="X29" i="36" s="1"/>
  <c r="X30" i="36" s="1"/>
  <c r="X31" i="36" s="1"/>
  <c r="X32" i="36" s="1"/>
  <c r="X33" i="36" s="1"/>
  <c r="X34" i="36" s="1"/>
  <c r="X35" i="36" s="1"/>
  <c r="X36" i="36" s="1"/>
  <c r="X37" i="36" s="1"/>
  <c r="X38" i="36" s="1"/>
  <c r="AI6" i="36"/>
  <c r="AH6" i="36"/>
  <c r="T6" i="36"/>
  <c r="C7" i="36" s="1"/>
  <c r="I1" i="36"/>
  <c r="X7" i="20"/>
  <c r="X8" i="20" s="1"/>
  <c r="X9" i="20" s="1"/>
  <c r="X10" i="20" s="1"/>
  <c r="X11" i="20" s="1"/>
  <c r="X12" i="20" s="1"/>
  <c r="X13" i="20" s="1"/>
  <c r="X14" i="20" s="1"/>
  <c r="X15" i="20" s="1"/>
  <c r="X16" i="20" s="1"/>
  <c r="X17" i="20" s="1"/>
  <c r="X18" i="20" s="1"/>
  <c r="X19" i="20" s="1"/>
  <c r="X20" i="20" s="1"/>
  <c r="X21" i="20" s="1"/>
  <c r="X22" i="20" s="1"/>
  <c r="X23" i="20" s="1"/>
  <c r="X24" i="20" s="1"/>
  <c r="X25" i="20" s="1"/>
  <c r="X26" i="20" s="1"/>
  <c r="X27" i="20" s="1"/>
  <c r="X28" i="20" s="1"/>
  <c r="X29" i="20" s="1"/>
  <c r="X30" i="20" s="1"/>
  <c r="X31" i="20" s="1"/>
  <c r="X32" i="20" s="1"/>
  <c r="X33" i="20" s="1"/>
  <c r="X34" i="20" s="1"/>
  <c r="X35" i="20" s="1"/>
  <c r="X36" i="20" s="1"/>
  <c r="X37" i="20" s="1"/>
  <c r="X38" i="20" s="1"/>
  <c r="X39" i="20" s="1"/>
  <c r="X40" i="20" s="1"/>
  <c r="X41" i="20" s="1"/>
  <c r="X42" i="20" s="1"/>
  <c r="X43" i="20" s="1"/>
  <c r="X44" i="20" s="1"/>
  <c r="X45" i="20" s="1"/>
  <c r="X46" i="20" s="1"/>
  <c r="X47" i="20" s="1"/>
  <c r="X48" i="20" s="1"/>
  <c r="X49" i="20" s="1"/>
  <c r="X50" i="20" s="1"/>
  <c r="X51" i="20" s="1"/>
  <c r="X52" i="20" s="1"/>
  <c r="X53" i="20" s="1"/>
  <c r="X54" i="20" s="1"/>
  <c r="X55" i="20" s="1"/>
  <c r="X56" i="20" s="1"/>
  <c r="X57" i="20" s="1"/>
  <c r="X58" i="20" s="1"/>
  <c r="X59" i="20" s="1"/>
  <c r="X60" i="20" s="1"/>
  <c r="X61" i="20" s="1"/>
  <c r="X62" i="20" s="1"/>
  <c r="X63" i="20" s="1"/>
  <c r="X64" i="20" s="1"/>
  <c r="X65" i="20" s="1"/>
  <c r="X66" i="20" s="1"/>
  <c r="X67" i="20" s="1"/>
  <c r="X68" i="20" s="1"/>
  <c r="X69" i="20" s="1"/>
  <c r="X70" i="20" s="1"/>
  <c r="X71" i="20" s="1"/>
  <c r="X72" i="20" s="1"/>
  <c r="X73" i="20" s="1"/>
  <c r="X74" i="20" s="1"/>
  <c r="X75" i="20" s="1"/>
  <c r="X76" i="20" s="1"/>
  <c r="X77" i="20" s="1"/>
  <c r="X78" i="20" s="1"/>
  <c r="X79" i="20" s="1"/>
  <c r="X80" i="20" s="1"/>
  <c r="X81" i="20" s="1"/>
  <c r="X82" i="20" s="1"/>
  <c r="X83" i="20" s="1"/>
  <c r="X84" i="20" s="1"/>
  <c r="X85" i="20" s="1"/>
  <c r="X86" i="20" s="1"/>
  <c r="X87" i="20" s="1"/>
  <c r="X88" i="20" s="1"/>
  <c r="X89" i="20" s="1"/>
  <c r="X90" i="20" s="1"/>
  <c r="X91" i="20" s="1"/>
  <c r="X92" i="20" s="1"/>
  <c r="X93" i="20" s="1"/>
  <c r="X94" i="20" s="1"/>
  <c r="X95" i="20" s="1"/>
  <c r="X96" i="20" s="1"/>
  <c r="X97" i="20" s="1"/>
  <c r="X98" i="20" s="1"/>
  <c r="X99" i="20" s="1"/>
  <c r="X100" i="20" s="1"/>
  <c r="X101" i="20" s="1"/>
  <c r="X102" i="20" s="1"/>
  <c r="X103" i="20" s="1"/>
  <c r="X104" i="20" s="1"/>
  <c r="X105" i="20" s="1"/>
  <c r="X106" i="20" s="1"/>
  <c r="X107" i="20" s="1"/>
  <c r="X108" i="20" s="1"/>
  <c r="X109" i="20" s="1"/>
  <c r="X110" i="20" s="1"/>
  <c r="X111" i="20" s="1"/>
  <c r="X112" i="20" s="1"/>
  <c r="X113" i="20" s="1"/>
  <c r="X114" i="20" s="1"/>
  <c r="X115" i="20" s="1"/>
  <c r="X116" i="20" s="1"/>
  <c r="X117" i="20" s="1"/>
  <c r="X118" i="20" s="1"/>
  <c r="X119" i="20" s="1"/>
  <c r="X120" i="20" s="1"/>
  <c r="X121" i="20" s="1"/>
  <c r="X122" i="20" s="1"/>
  <c r="X123" i="20" s="1"/>
  <c r="X124" i="20" s="1"/>
  <c r="X125" i="20" s="1"/>
  <c r="X126" i="20" s="1"/>
  <c r="X127" i="20" s="1"/>
  <c r="X128" i="20" s="1"/>
  <c r="X129" i="20" s="1"/>
  <c r="X130" i="20" s="1"/>
  <c r="X131" i="20" s="1"/>
  <c r="X132" i="20" s="1"/>
  <c r="X133" i="20" s="1"/>
  <c r="X134" i="20" s="1"/>
  <c r="X135" i="20" s="1"/>
  <c r="X136" i="20" s="1"/>
  <c r="X137" i="20" s="1"/>
  <c r="X138" i="20" s="1"/>
  <c r="X139" i="20" s="1"/>
  <c r="X140" i="20" s="1"/>
  <c r="X141" i="20" s="1"/>
  <c r="X142" i="20" s="1"/>
  <c r="X143" i="20" s="1"/>
  <c r="X144" i="20" s="1"/>
  <c r="X145" i="20" s="1"/>
  <c r="X146" i="20" s="1"/>
  <c r="X147" i="20" s="1"/>
  <c r="X148" i="20" s="1"/>
  <c r="X149" i="20" s="1"/>
  <c r="X150" i="20" s="1"/>
  <c r="X151" i="20" s="1"/>
  <c r="X152" i="20" s="1"/>
  <c r="X153" i="20" s="1"/>
  <c r="X154" i="20" s="1"/>
  <c r="X155" i="20" s="1"/>
  <c r="X156" i="20" s="1"/>
  <c r="X157" i="20" s="1"/>
  <c r="X158" i="20" s="1"/>
  <c r="X159" i="20" s="1"/>
  <c r="X160" i="20" s="1"/>
  <c r="X161" i="20" s="1"/>
  <c r="X162" i="20" s="1"/>
  <c r="X163" i="20" s="1"/>
  <c r="X164" i="20" s="1"/>
  <c r="X165" i="20" s="1"/>
  <c r="X166" i="20" s="1"/>
  <c r="X167" i="20" s="1"/>
  <c r="X168" i="20" s="1"/>
  <c r="X169" i="20" s="1"/>
  <c r="X170" i="20" s="1"/>
  <c r="X171" i="20" s="1"/>
  <c r="X172" i="20" s="1"/>
  <c r="X173" i="20" s="1"/>
  <c r="X174" i="20" s="1"/>
  <c r="X175" i="20" s="1"/>
  <c r="X176" i="20" s="1"/>
  <c r="X177" i="20" s="1"/>
  <c r="X178" i="20" s="1"/>
  <c r="X179" i="20" s="1"/>
  <c r="X180" i="20" s="1"/>
  <c r="X181" i="20" s="1"/>
  <c r="X182" i="20" s="1"/>
  <c r="X183" i="20" s="1"/>
  <c r="X184" i="20" s="1"/>
  <c r="X185" i="20" s="1"/>
  <c r="X186" i="20" s="1"/>
  <c r="X187" i="20" s="1"/>
  <c r="X188" i="20" s="1"/>
  <c r="X189" i="20" s="1"/>
  <c r="X190" i="20" s="1"/>
  <c r="X191" i="20" s="1"/>
  <c r="X192" i="20" s="1"/>
  <c r="X193" i="20" s="1"/>
  <c r="X194" i="20" s="1"/>
  <c r="X195" i="20" s="1"/>
  <c r="X196" i="20" s="1"/>
  <c r="X197" i="20" s="1"/>
  <c r="X198" i="20" s="1"/>
  <c r="X199" i="20" s="1"/>
  <c r="X200" i="20" s="1"/>
  <c r="X201" i="20" s="1"/>
  <c r="X202" i="20" s="1"/>
  <c r="X203" i="20" s="1"/>
  <c r="X204" i="20" s="1"/>
  <c r="X205" i="20" s="1"/>
  <c r="X206" i="20" s="1"/>
  <c r="V6" i="36" l="1"/>
  <c r="AL6" i="36" s="1"/>
  <c r="V6" i="37"/>
  <c r="AL6" i="37" s="1"/>
  <c r="G55" i="47"/>
  <c r="F56" i="47"/>
  <c r="W6" i="40"/>
  <c r="AK6" i="40" s="1"/>
  <c r="AM6" i="40" s="1"/>
  <c r="W6" i="39"/>
  <c r="AK6" i="39" s="1"/>
  <c r="AM6" i="39" s="1"/>
  <c r="W6" i="38"/>
  <c r="AK6" i="38" s="1"/>
  <c r="AN6" i="38" s="1"/>
  <c r="W6" i="37"/>
  <c r="AK6" i="37" s="1"/>
  <c r="AN6" i="37" s="1"/>
  <c r="W6" i="36"/>
  <c r="AK6" i="36" s="1"/>
  <c r="AN6" i="36" s="1"/>
  <c r="W6" i="43"/>
  <c r="AK6" i="43" s="1"/>
  <c r="AN6" i="43" s="1"/>
  <c r="W6" i="42"/>
  <c r="AK6" i="42" s="1"/>
  <c r="AO6" i="42" s="1"/>
  <c r="W6" i="41"/>
  <c r="AK6" i="41" s="1"/>
  <c r="AM6" i="41" s="1"/>
  <c r="C8" i="36"/>
  <c r="U6" i="36" s="1"/>
  <c r="AS6" i="36" s="1"/>
  <c r="AT6" i="36" s="1"/>
  <c r="C7" i="43"/>
  <c r="C8" i="43" s="1"/>
  <c r="U6" i="43" s="1"/>
  <c r="AG6" i="43" s="1"/>
  <c r="C7" i="42"/>
  <c r="C8" i="42" s="1"/>
  <c r="U6" i="42" s="1"/>
  <c r="AG6" i="42" s="1"/>
  <c r="C7" i="41"/>
  <c r="C8" i="41" s="1"/>
  <c r="U6" i="41" s="1"/>
  <c r="C7" i="40"/>
  <c r="C8" i="40" s="1"/>
  <c r="U6" i="40" s="1"/>
  <c r="AG6" i="40" s="1"/>
  <c r="C7" i="39"/>
  <c r="C8" i="39" s="1"/>
  <c r="U6" i="39" s="1"/>
  <c r="AG6" i="39" s="1"/>
  <c r="C7" i="38"/>
  <c r="C8" i="38" s="1"/>
  <c r="U6" i="38" s="1"/>
  <c r="C7" i="37"/>
  <c r="C8" i="37" s="1"/>
  <c r="U6" i="37" s="1"/>
  <c r="X173" i="32"/>
  <c r="C3" i="32"/>
  <c r="C5" i="32"/>
  <c r="C4" i="32"/>
  <c r="C3" i="20"/>
  <c r="C5" i="20"/>
  <c r="C4" i="20"/>
  <c r="C3" i="23"/>
  <c r="C5" i="23"/>
  <c r="C4" i="23"/>
  <c r="C5" i="29"/>
  <c r="C4" i="29"/>
  <c r="C3" i="29"/>
  <c r="AN6" i="40" l="1"/>
  <c r="AO6" i="40"/>
  <c r="G57" i="47"/>
  <c r="G56" i="47"/>
  <c r="AO6" i="37"/>
  <c r="AM6" i="37"/>
  <c r="AP6" i="37" s="1"/>
  <c r="AQ6" i="37" s="1"/>
  <c r="AR6" i="37" s="1"/>
  <c r="AN6" i="39"/>
  <c r="AM6" i="43"/>
  <c r="AO6" i="43"/>
  <c r="AP6" i="43" s="1"/>
  <c r="AM6" i="42"/>
  <c r="AO6" i="41"/>
  <c r="AN6" i="41"/>
  <c r="AN6" i="42"/>
  <c r="AO6" i="36"/>
  <c r="AM6" i="36"/>
  <c r="AO6" i="39"/>
  <c r="AM6" i="38"/>
  <c r="AO6" i="38"/>
  <c r="AG6" i="36"/>
  <c r="Y6" i="36"/>
  <c r="AA6" i="36" s="1"/>
  <c r="AC6" i="36" s="1"/>
  <c r="AS6" i="43"/>
  <c r="AT6" i="43" s="1"/>
  <c r="Y6" i="43"/>
  <c r="AS6" i="42"/>
  <c r="AT6" i="42" s="1"/>
  <c r="Y6" i="42"/>
  <c r="Y6" i="41"/>
  <c r="AS6" i="41"/>
  <c r="AT6" i="41" s="1"/>
  <c r="AG6" i="41"/>
  <c r="AS6" i="40"/>
  <c r="AT6" i="40" s="1"/>
  <c r="Y6" i="40"/>
  <c r="AS6" i="39"/>
  <c r="AT6" i="39" s="1"/>
  <c r="Y6" i="39"/>
  <c r="AS6" i="38"/>
  <c r="AT6" i="38" s="1"/>
  <c r="Y6" i="38"/>
  <c r="AG6" i="38"/>
  <c r="Y6" i="37"/>
  <c r="AS6" i="37"/>
  <c r="AT6" i="37" s="1"/>
  <c r="AG6" i="37"/>
  <c r="W6" i="32"/>
  <c r="AK6" i="32" s="1"/>
  <c r="V6" i="32"/>
  <c r="AL6" i="32" s="1"/>
  <c r="X40" i="32"/>
  <c r="X41" i="32" s="1"/>
  <c r="X42" i="32" s="1"/>
  <c r="X43" i="32" s="1"/>
  <c r="X44" i="32" s="1"/>
  <c r="X45" i="32" s="1"/>
  <c r="X46" i="32" s="1"/>
  <c r="X47" i="32" s="1"/>
  <c r="X48" i="32" s="1"/>
  <c r="X49" i="32" s="1"/>
  <c r="X50" i="32" s="1"/>
  <c r="X51" i="32" s="1"/>
  <c r="X52" i="32" s="1"/>
  <c r="X53" i="32" s="1"/>
  <c r="X54" i="32" s="1"/>
  <c r="X55" i="32" s="1"/>
  <c r="X56" i="32" s="1"/>
  <c r="X57" i="32" s="1"/>
  <c r="X58" i="32" s="1"/>
  <c r="X59" i="32" s="1"/>
  <c r="X60" i="32" s="1"/>
  <c r="X61" i="32" s="1"/>
  <c r="X62" i="32" s="1"/>
  <c r="X63" i="32" s="1"/>
  <c r="X64" i="32" s="1"/>
  <c r="X65" i="32" s="1"/>
  <c r="X66" i="32" s="1"/>
  <c r="X67" i="32" s="1"/>
  <c r="X68" i="32" s="1"/>
  <c r="X69" i="32" s="1"/>
  <c r="X70" i="32" s="1"/>
  <c r="X71" i="32" s="1"/>
  <c r="X72" i="32" s="1"/>
  <c r="X73" i="32" s="1"/>
  <c r="X74" i="32" s="1"/>
  <c r="X75" i="32" s="1"/>
  <c r="X76" i="32" s="1"/>
  <c r="X77" i="32" s="1"/>
  <c r="X78" i="32" s="1"/>
  <c r="X79" i="32" s="1"/>
  <c r="X80" i="32" s="1"/>
  <c r="X81" i="32" s="1"/>
  <c r="X82" i="32" s="1"/>
  <c r="X83" i="32" s="1"/>
  <c r="X84" i="32" s="1"/>
  <c r="X85" i="32" s="1"/>
  <c r="X86" i="32" s="1"/>
  <c r="X87" i="32" s="1"/>
  <c r="X88" i="32" s="1"/>
  <c r="X89" i="32" s="1"/>
  <c r="X90" i="32" s="1"/>
  <c r="X91" i="32" s="1"/>
  <c r="X92" i="32" s="1"/>
  <c r="X93" i="32" s="1"/>
  <c r="X94" i="32" s="1"/>
  <c r="X95" i="32" s="1"/>
  <c r="X96" i="32" s="1"/>
  <c r="X97" i="32" s="1"/>
  <c r="X98" i="32" s="1"/>
  <c r="X99" i="32" s="1"/>
  <c r="X100" i="32" s="1"/>
  <c r="X101" i="32" s="1"/>
  <c r="X102" i="32" s="1"/>
  <c r="X103" i="32" s="1"/>
  <c r="X104" i="32" s="1"/>
  <c r="X105" i="32" s="1"/>
  <c r="X106" i="32" s="1"/>
  <c r="X107" i="32" s="1"/>
  <c r="X108" i="32" s="1"/>
  <c r="X109" i="32" s="1"/>
  <c r="X110" i="32" s="1"/>
  <c r="X111" i="32" s="1"/>
  <c r="X112" i="32" s="1"/>
  <c r="X113" i="32" s="1"/>
  <c r="X114" i="32" s="1"/>
  <c r="X115" i="32" s="1"/>
  <c r="X116" i="32" s="1"/>
  <c r="X117" i="32" s="1"/>
  <c r="X118" i="32" s="1"/>
  <c r="X119" i="32" s="1"/>
  <c r="X120" i="32" s="1"/>
  <c r="X121" i="32" s="1"/>
  <c r="X122" i="32" s="1"/>
  <c r="X123" i="32" s="1"/>
  <c r="X124" i="32" s="1"/>
  <c r="X125" i="32" s="1"/>
  <c r="X126" i="32" s="1"/>
  <c r="X127" i="32" s="1"/>
  <c r="X128" i="32" s="1"/>
  <c r="X129" i="32" s="1"/>
  <c r="X130" i="32" s="1"/>
  <c r="X131" i="32" s="1"/>
  <c r="X132" i="32" s="1"/>
  <c r="X133" i="32" s="1"/>
  <c r="X134" i="32" s="1"/>
  <c r="X135" i="32" s="1"/>
  <c r="X136" i="32" s="1"/>
  <c r="X137" i="32" s="1"/>
  <c r="X138" i="32" s="1"/>
  <c r="X139" i="32" s="1"/>
  <c r="X140" i="32" s="1"/>
  <c r="X141" i="32" s="1"/>
  <c r="X142" i="32" s="1"/>
  <c r="X143" i="32" s="1"/>
  <c r="X144" i="32" s="1"/>
  <c r="X145" i="32" s="1"/>
  <c r="X146" i="32" s="1"/>
  <c r="X147" i="32" s="1"/>
  <c r="X148" i="32" s="1"/>
  <c r="X149" i="32" s="1"/>
  <c r="X150" i="32" s="1"/>
  <c r="X151" i="32" s="1"/>
  <c r="X152" i="32" s="1"/>
  <c r="X153" i="32" s="1"/>
  <c r="X154" i="32" s="1"/>
  <c r="X155" i="32" s="1"/>
  <c r="X156" i="32" s="1"/>
  <c r="X157" i="32" s="1"/>
  <c r="X158" i="32" s="1"/>
  <c r="X159" i="32" s="1"/>
  <c r="X160" i="32" s="1"/>
  <c r="X161" i="32" s="1"/>
  <c r="X162" i="32" s="1"/>
  <c r="X163" i="32" s="1"/>
  <c r="X164" i="32" s="1"/>
  <c r="X165" i="32" s="1"/>
  <c r="X166" i="32" s="1"/>
  <c r="X167" i="32" s="1"/>
  <c r="X168" i="32" s="1"/>
  <c r="X169" i="32" s="1"/>
  <c r="X170" i="32" s="1"/>
  <c r="X171" i="32" s="1"/>
  <c r="X7" i="32"/>
  <c r="X8" i="32" s="1"/>
  <c r="X9" i="32" s="1"/>
  <c r="X10" i="32" s="1"/>
  <c r="X11" i="32" s="1"/>
  <c r="X12" i="32" s="1"/>
  <c r="X13" i="32" s="1"/>
  <c r="X14" i="32" s="1"/>
  <c r="X15" i="32" s="1"/>
  <c r="X16" i="32" s="1"/>
  <c r="X17" i="32" s="1"/>
  <c r="X18" i="32" s="1"/>
  <c r="X19" i="32" s="1"/>
  <c r="X20" i="32" s="1"/>
  <c r="X21" i="32" s="1"/>
  <c r="X22" i="32" s="1"/>
  <c r="X24" i="32" s="1"/>
  <c r="X25" i="32" s="1"/>
  <c r="X26" i="32" s="1"/>
  <c r="X27" i="32" s="1"/>
  <c r="X28" i="32" s="1"/>
  <c r="X29" i="32" s="1"/>
  <c r="X30" i="32" s="1"/>
  <c r="X31" i="32" s="1"/>
  <c r="X32" i="32" s="1"/>
  <c r="X33" i="32" s="1"/>
  <c r="X34" i="32" s="1"/>
  <c r="X35" i="32" s="1"/>
  <c r="X36" i="32" s="1"/>
  <c r="X37" i="32" s="1"/>
  <c r="X38" i="32" s="1"/>
  <c r="AI6" i="32"/>
  <c r="AH6" i="32"/>
  <c r="T6" i="32"/>
  <c r="I1" i="32"/>
  <c r="AP6" i="40" l="1"/>
  <c r="AQ7" i="40" s="1"/>
  <c r="AR7" i="40" s="1"/>
  <c r="AP6" i="39"/>
  <c r="AQ6" i="39" s="1"/>
  <c r="AR6" i="39" s="1"/>
  <c r="AJ6" i="39" s="1"/>
  <c r="AP6" i="42"/>
  <c r="AQ7" i="42" s="1"/>
  <c r="AR7" i="42" s="1"/>
  <c r="AP6" i="41"/>
  <c r="AQ6" i="41" s="1"/>
  <c r="AR6" i="41" s="1"/>
  <c r="AJ6" i="41" s="1"/>
  <c r="AP6" i="36"/>
  <c r="AQ7" i="36" s="1"/>
  <c r="AR7" i="36" s="1"/>
  <c r="AP6" i="38"/>
  <c r="AQ7" i="38" s="1"/>
  <c r="AR7" i="38" s="1"/>
  <c r="Z6" i="36"/>
  <c r="AB6" i="36" s="1"/>
  <c r="AD6" i="36" s="1"/>
  <c r="AS7" i="36"/>
  <c r="AG7" i="36"/>
  <c r="AS7" i="43"/>
  <c r="Z6" i="43"/>
  <c r="AB6" i="43" s="1"/>
  <c r="AD6" i="43" s="1"/>
  <c r="AA6" i="43"/>
  <c r="AC6" i="43" s="1"/>
  <c r="AG7" i="43"/>
  <c r="AQ7" i="43"/>
  <c r="AR7" i="43" s="1"/>
  <c r="AQ6" i="43"/>
  <c r="AR6" i="43" s="1"/>
  <c r="AJ6" i="43" s="1"/>
  <c r="AQ6" i="42"/>
  <c r="AR6" i="42" s="1"/>
  <c r="AJ6" i="42" s="1"/>
  <c r="AA6" i="42"/>
  <c r="AC6" i="42" s="1"/>
  <c r="AS7" i="42"/>
  <c r="AG7" i="42"/>
  <c r="Z6" i="42"/>
  <c r="AB6" i="42" s="1"/>
  <c r="AD6" i="42" s="1"/>
  <c r="AA6" i="41"/>
  <c r="AC6" i="41" s="1"/>
  <c r="AS7" i="41"/>
  <c r="Z6" i="41"/>
  <c r="AB6" i="41" s="1"/>
  <c r="AD6" i="41" s="1"/>
  <c r="AG7" i="41"/>
  <c r="AQ6" i="40"/>
  <c r="AR6" i="40" s="1"/>
  <c r="AJ6" i="40" s="1"/>
  <c r="AS7" i="40"/>
  <c r="AA6" i="40"/>
  <c r="AC6" i="40" s="1"/>
  <c r="Z6" i="40"/>
  <c r="AB6" i="40" s="1"/>
  <c r="AD6" i="40" s="1"/>
  <c r="AG7" i="40"/>
  <c r="AA6" i="39"/>
  <c r="AC6" i="39" s="1"/>
  <c r="Z6" i="39"/>
  <c r="AB6" i="39" s="1"/>
  <c r="AD6" i="39" s="1"/>
  <c r="AS7" i="39"/>
  <c r="AG7" i="39"/>
  <c r="AA6" i="38"/>
  <c r="AC6" i="38" s="1"/>
  <c r="Z6" i="38"/>
  <c r="AB6" i="38" s="1"/>
  <c r="AD6" i="38" s="1"/>
  <c r="AS7" i="38"/>
  <c r="AG7" i="38"/>
  <c r="AJ6" i="37"/>
  <c r="AA6" i="37"/>
  <c r="AC6" i="37" s="1"/>
  <c r="AS7" i="37"/>
  <c r="AG7" i="37"/>
  <c r="Z6" i="37"/>
  <c r="AB6" i="37" s="1"/>
  <c r="AD6" i="37" s="1"/>
  <c r="AQ7" i="37"/>
  <c r="AR7" i="37" s="1"/>
  <c r="AO6" i="32"/>
  <c r="AM6" i="32"/>
  <c r="AN6" i="32"/>
  <c r="C7" i="32"/>
  <c r="C8" i="32" s="1"/>
  <c r="AQ7" i="39" l="1"/>
  <c r="AR7" i="39" s="1"/>
  <c r="AJ7" i="39" s="1"/>
  <c r="Y7" i="39" s="1"/>
  <c r="AQ8" i="39" s="1"/>
  <c r="AR8" i="39" s="1"/>
  <c r="AQ7" i="41"/>
  <c r="AR7" i="41" s="1"/>
  <c r="AJ7" i="41" s="1"/>
  <c r="Y7" i="41" s="1"/>
  <c r="AG8" i="41" s="1"/>
  <c r="AQ6" i="36"/>
  <c r="AR6" i="36" s="1"/>
  <c r="AJ6" i="36" s="1"/>
  <c r="AQ6" i="38"/>
  <c r="AR6" i="38" s="1"/>
  <c r="AJ6" i="38" s="1"/>
  <c r="AJ7" i="36"/>
  <c r="Y7" i="36" s="1"/>
  <c r="AS8" i="36" s="1"/>
  <c r="AJ7" i="42"/>
  <c r="Y7" i="42" s="1"/>
  <c r="AG8" i="42" s="1"/>
  <c r="AJ7" i="43"/>
  <c r="Y7" i="43" s="1"/>
  <c r="AJ7" i="40"/>
  <c r="Y7" i="40" s="1"/>
  <c r="AJ7" i="38"/>
  <c r="Y7" i="38" s="1"/>
  <c r="AJ7" i="37"/>
  <c r="Y7" i="37" s="1"/>
  <c r="AS8" i="37" s="1"/>
  <c r="U6" i="32"/>
  <c r="Y6" i="32" s="1"/>
  <c r="AP6" i="32"/>
  <c r="AA7" i="36" l="1"/>
  <c r="AC7" i="36" s="1"/>
  <c r="AQ8" i="36"/>
  <c r="AR8" i="36" s="1"/>
  <c r="AG8" i="36"/>
  <c r="Z7" i="36"/>
  <c r="AB7" i="36" s="1"/>
  <c r="AD7" i="36" s="1"/>
  <c r="Z7" i="39"/>
  <c r="AB7" i="39" s="1"/>
  <c r="AD7" i="39" s="1"/>
  <c r="AG8" i="39"/>
  <c r="AA7" i="39"/>
  <c r="AC7" i="39" s="1"/>
  <c r="AS8" i="39"/>
  <c r="AQ8" i="42"/>
  <c r="AR8" i="42" s="1"/>
  <c r="AS8" i="42"/>
  <c r="Z7" i="42"/>
  <c r="AB7" i="42" s="1"/>
  <c r="AD7" i="42" s="1"/>
  <c r="AA7" i="42"/>
  <c r="AC7" i="42" s="1"/>
  <c r="Z7" i="41"/>
  <c r="AB7" i="41" s="1"/>
  <c r="AD7" i="41" s="1"/>
  <c r="AS8" i="41"/>
  <c r="AQ8" i="41"/>
  <c r="AR8" i="41" s="1"/>
  <c r="AA7" i="41"/>
  <c r="AC7" i="41" s="1"/>
  <c r="AS8" i="43"/>
  <c r="AA7" i="43"/>
  <c r="AC7" i="43" s="1"/>
  <c r="Z7" i="43"/>
  <c r="AB7" i="43" s="1"/>
  <c r="AD7" i="43" s="1"/>
  <c r="AG8" i="43"/>
  <c r="AQ8" i="43"/>
  <c r="AR8" i="43" s="1"/>
  <c r="AS8" i="40"/>
  <c r="AA7" i="40"/>
  <c r="AC7" i="40" s="1"/>
  <c r="Z7" i="40"/>
  <c r="AB7" i="40" s="1"/>
  <c r="AD7" i="40" s="1"/>
  <c r="AG8" i="40"/>
  <c r="AQ8" i="40"/>
  <c r="AR8" i="40" s="1"/>
  <c r="AA7" i="38"/>
  <c r="AC7" i="38" s="1"/>
  <c r="AS8" i="38"/>
  <c r="AG8" i="38"/>
  <c r="Z7" i="38"/>
  <c r="AB7" i="38" s="1"/>
  <c r="AD7" i="38" s="1"/>
  <c r="AQ8" i="38"/>
  <c r="AR8" i="38" s="1"/>
  <c r="AG8" i="37"/>
  <c r="Z7" i="37"/>
  <c r="AB7" i="37" s="1"/>
  <c r="AD7" i="37" s="1"/>
  <c r="AA7" i="37"/>
  <c r="AC7" i="37" s="1"/>
  <c r="AQ8" i="37"/>
  <c r="AR8" i="37" s="1"/>
  <c r="Z6" i="32"/>
  <c r="AB6" i="32" s="1"/>
  <c r="AD6" i="32" s="1"/>
  <c r="AG7" i="32"/>
  <c r="AA6" i="32"/>
  <c r="AC6" i="32" s="1"/>
  <c r="AS7" i="32"/>
  <c r="AG6" i="32"/>
  <c r="AQ7" i="32"/>
  <c r="AR7" i="32" s="1"/>
  <c r="AS6" i="32"/>
  <c r="AT6" i="32" s="1"/>
  <c r="AQ6" i="32"/>
  <c r="AR6" i="32" s="1"/>
  <c r="X40" i="29"/>
  <c r="X41" i="29" s="1"/>
  <c r="X42" i="29" s="1"/>
  <c r="X43" i="29" s="1"/>
  <c r="X44" i="29" s="1"/>
  <c r="X45" i="29" s="1"/>
  <c r="X46" i="29" s="1"/>
  <c r="X47" i="29" s="1"/>
  <c r="X48" i="29" s="1"/>
  <c r="X49" i="29" s="1"/>
  <c r="X50" i="29" s="1"/>
  <c r="X51" i="29" s="1"/>
  <c r="X52" i="29" s="1"/>
  <c r="X53" i="29" s="1"/>
  <c r="X54" i="29" s="1"/>
  <c r="X55" i="29" s="1"/>
  <c r="X56" i="29" s="1"/>
  <c r="X57" i="29" s="1"/>
  <c r="X58" i="29" s="1"/>
  <c r="X59" i="29" s="1"/>
  <c r="X60" i="29" s="1"/>
  <c r="X61" i="29" s="1"/>
  <c r="X62" i="29" s="1"/>
  <c r="X63" i="29" s="1"/>
  <c r="X64" i="29" s="1"/>
  <c r="X65" i="29" s="1"/>
  <c r="X66" i="29" s="1"/>
  <c r="X67" i="29" s="1"/>
  <c r="X68" i="29" s="1"/>
  <c r="X69" i="29" s="1"/>
  <c r="X70" i="29" s="1"/>
  <c r="X71" i="29" s="1"/>
  <c r="X72" i="29" s="1"/>
  <c r="X73" i="29" s="1"/>
  <c r="X74" i="29" s="1"/>
  <c r="X75" i="29" s="1"/>
  <c r="X76" i="29" s="1"/>
  <c r="X77" i="29" s="1"/>
  <c r="X78" i="29" s="1"/>
  <c r="X79" i="29" s="1"/>
  <c r="X80" i="29" s="1"/>
  <c r="X81" i="29" s="1"/>
  <c r="X82" i="29" s="1"/>
  <c r="X83" i="29" s="1"/>
  <c r="X84" i="29" s="1"/>
  <c r="X85" i="29" s="1"/>
  <c r="X86" i="29" s="1"/>
  <c r="X87" i="29" s="1"/>
  <c r="X88" i="29" s="1"/>
  <c r="X89" i="29" s="1"/>
  <c r="X90" i="29" s="1"/>
  <c r="X91" i="29" s="1"/>
  <c r="X92" i="29" s="1"/>
  <c r="X93" i="29" s="1"/>
  <c r="X94" i="29" s="1"/>
  <c r="X95" i="29" s="1"/>
  <c r="X96" i="29" s="1"/>
  <c r="X97" i="29" s="1"/>
  <c r="X98" i="29" s="1"/>
  <c r="X99" i="29" s="1"/>
  <c r="X100" i="29" s="1"/>
  <c r="X101" i="29" s="1"/>
  <c r="X102" i="29" s="1"/>
  <c r="X103" i="29" s="1"/>
  <c r="X104" i="29" s="1"/>
  <c r="X105" i="29" s="1"/>
  <c r="X106" i="29" s="1"/>
  <c r="X107" i="29" s="1"/>
  <c r="X108" i="29" s="1"/>
  <c r="X109" i="29" s="1"/>
  <c r="X110" i="29" s="1"/>
  <c r="X111" i="29" s="1"/>
  <c r="X112" i="29" s="1"/>
  <c r="X113" i="29" s="1"/>
  <c r="X114" i="29" s="1"/>
  <c r="X115" i="29" s="1"/>
  <c r="X116" i="29" s="1"/>
  <c r="X117" i="29" s="1"/>
  <c r="X118" i="29" s="1"/>
  <c r="X119" i="29" s="1"/>
  <c r="X120" i="29" s="1"/>
  <c r="X121" i="29" s="1"/>
  <c r="X122" i="29" s="1"/>
  <c r="X123" i="29" s="1"/>
  <c r="X124" i="29" s="1"/>
  <c r="X125" i="29" s="1"/>
  <c r="X126" i="29" s="1"/>
  <c r="X127" i="29" s="1"/>
  <c r="X128" i="29" s="1"/>
  <c r="X129" i="29" s="1"/>
  <c r="X130" i="29" s="1"/>
  <c r="X131" i="29" s="1"/>
  <c r="X132" i="29" s="1"/>
  <c r="X133" i="29" s="1"/>
  <c r="X134" i="29" s="1"/>
  <c r="X135" i="29" s="1"/>
  <c r="X136" i="29" s="1"/>
  <c r="X137" i="29" s="1"/>
  <c r="X138" i="29" s="1"/>
  <c r="X139" i="29" s="1"/>
  <c r="X140" i="29" s="1"/>
  <c r="X141" i="29" s="1"/>
  <c r="X142" i="29" s="1"/>
  <c r="X143" i="29" s="1"/>
  <c r="X144" i="29" s="1"/>
  <c r="X145" i="29" s="1"/>
  <c r="X146" i="29" s="1"/>
  <c r="X147" i="29" s="1"/>
  <c r="X148" i="29" s="1"/>
  <c r="X149" i="29" s="1"/>
  <c r="X150" i="29" s="1"/>
  <c r="X151" i="29" s="1"/>
  <c r="X152" i="29" s="1"/>
  <c r="X153" i="29" s="1"/>
  <c r="X154" i="29" s="1"/>
  <c r="X155" i="29" s="1"/>
  <c r="X156" i="29" s="1"/>
  <c r="X157" i="29" s="1"/>
  <c r="X158" i="29" s="1"/>
  <c r="X159" i="29" s="1"/>
  <c r="X160" i="29" s="1"/>
  <c r="X161" i="29" s="1"/>
  <c r="X162" i="29" s="1"/>
  <c r="X163" i="29" s="1"/>
  <c r="X164" i="29" s="1"/>
  <c r="X165" i="29" s="1"/>
  <c r="X166" i="29" s="1"/>
  <c r="X167" i="29" s="1"/>
  <c r="X168" i="29" s="1"/>
  <c r="X169" i="29" s="1"/>
  <c r="X170" i="29" s="1"/>
  <c r="X171" i="29" s="1"/>
  <c r="X173" i="29" s="1"/>
  <c r="X7" i="29"/>
  <c r="X8" i="29" s="1"/>
  <c r="X9" i="29" s="1"/>
  <c r="X10" i="29" s="1"/>
  <c r="X11" i="29" s="1"/>
  <c r="X12" i="29" s="1"/>
  <c r="X13" i="29" s="1"/>
  <c r="X14" i="29" s="1"/>
  <c r="X15" i="29" s="1"/>
  <c r="X16" i="29" s="1"/>
  <c r="X17" i="29" s="1"/>
  <c r="X18" i="29" s="1"/>
  <c r="X19" i="29" s="1"/>
  <c r="X20" i="29" s="1"/>
  <c r="X21" i="29" s="1"/>
  <c r="X22" i="29" s="1"/>
  <c r="X24" i="29" s="1"/>
  <c r="X25" i="29" s="1"/>
  <c r="X26" i="29" s="1"/>
  <c r="X27" i="29" s="1"/>
  <c r="X28" i="29" s="1"/>
  <c r="X29" i="29" s="1"/>
  <c r="X30" i="29" s="1"/>
  <c r="X31" i="29" s="1"/>
  <c r="X32" i="29" s="1"/>
  <c r="X33" i="29" s="1"/>
  <c r="X34" i="29" s="1"/>
  <c r="X35" i="29" s="1"/>
  <c r="X36" i="29" s="1"/>
  <c r="X37" i="29" s="1"/>
  <c r="X38" i="29" s="1"/>
  <c r="W6" i="29"/>
  <c r="AK6" i="29" s="1"/>
  <c r="V6" i="29"/>
  <c r="AL6" i="29" s="1"/>
  <c r="T6" i="29"/>
  <c r="AH6" i="29"/>
  <c r="AI6" i="29"/>
  <c r="AH6" i="23"/>
  <c r="AI6" i="23"/>
  <c r="T6" i="23"/>
  <c r="C7" i="23" s="1"/>
  <c r="W6" i="23"/>
  <c r="AK6" i="23" s="1"/>
  <c r="V6" i="23"/>
  <c r="AL6" i="23" s="1"/>
  <c r="X7" i="23"/>
  <c r="X8" i="23" s="1"/>
  <c r="X9" i="23" s="1"/>
  <c r="X10" i="23" s="1"/>
  <c r="X11" i="23" s="1"/>
  <c r="X12" i="23" s="1"/>
  <c r="X13" i="23" s="1"/>
  <c r="X14" i="23" s="1"/>
  <c r="X15" i="23" s="1"/>
  <c r="X16" i="23" s="1"/>
  <c r="X17" i="23" s="1"/>
  <c r="X18" i="23" s="1"/>
  <c r="X19" i="23" s="1"/>
  <c r="X20" i="23" s="1"/>
  <c r="X21" i="23" s="1"/>
  <c r="X22" i="23" s="1"/>
  <c r="X23" i="23" s="1"/>
  <c r="X24" i="23" s="1"/>
  <c r="X25" i="23" s="1"/>
  <c r="X26" i="23" s="1"/>
  <c r="X27" i="23" s="1"/>
  <c r="X28" i="23" s="1"/>
  <c r="X29" i="23" s="1"/>
  <c r="X30" i="23" s="1"/>
  <c r="X31" i="23" s="1"/>
  <c r="X32" i="23" s="1"/>
  <c r="X33" i="23" s="1"/>
  <c r="X34" i="23" s="1"/>
  <c r="X35" i="23" s="1"/>
  <c r="X36" i="23" s="1"/>
  <c r="X37" i="23" s="1"/>
  <c r="X38" i="23" s="1"/>
  <c r="X39" i="23" s="1"/>
  <c r="X40" i="23" s="1"/>
  <c r="X41" i="23" s="1"/>
  <c r="X42" i="23" s="1"/>
  <c r="X43" i="23" s="1"/>
  <c r="X44" i="23" s="1"/>
  <c r="X45" i="23" s="1"/>
  <c r="X46" i="23" s="1"/>
  <c r="X47" i="23" s="1"/>
  <c r="X48" i="23" s="1"/>
  <c r="X49" i="23" s="1"/>
  <c r="X50" i="23" s="1"/>
  <c r="X51" i="23" s="1"/>
  <c r="X52" i="23" s="1"/>
  <c r="X53" i="23" s="1"/>
  <c r="X54" i="23" s="1"/>
  <c r="X55" i="23" s="1"/>
  <c r="X56" i="23" s="1"/>
  <c r="X57" i="23" s="1"/>
  <c r="X58" i="23" s="1"/>
  <c r="X59" i="23" s="1"/>
  <c r="X60" i="23" s="1"/>
  <c r="X61" i="23" s="1"/>
  <c r="X62" i="23" s="1"/>
  <c r="X63" i="23" s="1"/>
  <c r="X64" i="23" s="1"/>
  <c r="X65" i="23" s="1"/>
  <c r="X66" i="23" s="1"/>
  <c r="X67" i="23" s="1"/>
  <c r="X68" i="23" s="1"/>
  <c r="X69" i="23" s="1"/>
  <c r="X70" i="23" s="1"/>
  <c r="X71" i="23" s="1"/>
  <c r="X72" i="23" s="1"/>
  <c r="X73" i="23" s="1"/>
  <c r="X74" i="23" s="1"/>
  <c r="X75" i="23" s="1"/>
  <c r="X76" i="23" s="1"/>
  <c r="X77" i="23" s="1"/>
  <c r="X78" i="23" s="1"/>
  <c r="X79" i="23" s="1"/>
  <c r="X80" i="23" s="1"/>
  <c r="X81" i="23" s="1"/>
  <c r="X82" i="23" s="1"/>
  <c r="X83" i="23" s="1"/>
  <c r="X84" i="23" s="1"/>
  <c r="X85" i="23" s="1"/>
  <c r="X86" i="23" s="1"/>
  <c r="X87" i="23" s="1"/>
  <c r="X88" i="23" s="1"/>
  <c r="X89" i="23" s="1"/>
  <c r="X90" i="23" s="1"/>
  <c r="X91" i="23" s="1"/>
  <c r="X92" i="23" s="1"/>
  <c r="X93" i="23" s="1"/>
  <c r="X94" i="23" s="1"/>
  <c r="X95" i="23" s="1"/>
  <c r="X96" i="23" s="1"/>
  <c r="X97" i="23" s="1"/>
  <c r="X98" i="23" s="1"/>
  <c r="X99" i="23" s="1"/>
  <c r="X100" i="23" s="1"/>
  <c r="X101" i="23" s="1"/>
  <c r="X102" i="23" s="1"/>
  <c r="X103" i="23" s="1"/>
  <c r="X104" i="23" s="1"/>
  <c r="X105" i="23" s="1"/>
  <c r="X106" i="23" s="1"/>
  <c r="X107" i="23" s="1"/>
  <c r="X108" i="23" s="1"/>
  <c r="X109" i="23" s="1"/>
  <c r="X110" i="23" s="1"/>
  <c r="X111" i="23" s="1"/>
  <c r="X112" i="23" s="1"/>
  <c r="X113" i="23" s="1"/>
  <c r="X114" i="23" s="1"/>
  <c r="X115" i="23" s="1"/>
  <c r="X116" i="23" s="1"/>
  <c r="X117" i="23" s="1"/>
  <c r="X118" i="23" s="1"/>
  <c r="X119" i="23" s="1"/>
  <c r="X120" i="23" s="1"/>
  <c r="X121" i="23" s="1"/>
  <c r="X122" i="23" s="1"/>
  <c r="X123" i="23" s="1"/>
  <c r="X124" i="23" s="1"/>
  <c r="X125" i="23" s="1"/>
  <c r="X126" i="23" s="1"/>
  <c r="X127" i="23" s="1"/>
  <c r="X128" i="23" s="1"/>
  <c r="X129" i="23" s="1"/>
  <c r="X130" i="23" s="1"/>
  <c r="X131" i="23" s="1"/>
  <c r="X132" i="23" s="1"/>
  <c r="X133" i="23" s="1"/>
  <c r="X134" i="23" s="1"/>
  <c r="X135" i="23" s="1"/>
  <c r="X136" i="23" s="1"/>
  <c r="X137" i="23" s="1"/>
  <c r="X138" i="23" s="1"/>
  <c r="X139" i="23" s="1"/>
  <c r="X140" i="23" s="1"/>
  <c r="X141" i="23" s="1"/>
  <c r="X142" i="23" s="1"/>
  <c r="X143" i="23" s="1"/>
  <c r="X144" i="23" s="1"/>
  <c r="X145" i="23" s="1"/>
  <c r="X146" i="23" s="1"/>
  <c r="X147" i="23" s="1"/>
  <c r="X148" i="23" s="1"/>
  <c r="X149" i="23" s="1"/>
  <c r="X150" i="23" s="1"/>
  <c r="X151" i="23" s="1"/>
  <c r="X152" i="23" s="1"/>
  <c r="X153" i="23" s="1"/>
  <c r="X154" i="23" s="1"/>
  <c r="X155" i="23" s="1"/>
  <c r="X156" i="23" s="1"/>
  <c r="AH6" i="20"/>
  <c r="AI6" i="20"/>
  <c r="T6" i="20"/>
  <c r="C7" i="20" s="1"/>
  <c r="W6" i="20"/>
  <c r="AK6" i="20" s="1"/>
  <c r="AO6" i="20" s="1"/>
  <c r="V6" i="20"/>
  <c r="AL6" i="20" s="1"/>
  <c r="I1" i="29"/>
  <c r="I1" i="23"/>
  <c r="I1" i="20"/>
  <c r="AJ8" i="36" l="1"/>
  <c r="Y8" i="36" s="1"/>
  <c r="AA8" i="36" s="1"/>
  <c r="AC8" i="36" s="1"/>
  <c r="AJ8" i="39"/>
  <c r="Y8" i="39" s="1"/>
  <c r="AA8" i="39" s="1"/>
  <c r="AC8" i="39" s="1"/>
  <c r="AJ8" i="41"/>
  <c r="Y8" i="41" s="1"/>
  <c r="AQ9" i="41" s="1"/>
  <c r="AR9" i="41" s="1"/>
  <c r="AJ8" i="40"/>
  <c r="Y8" i="40" s="1"/>
  <c r="AS9" i="40" s="1"/>
  <c r="AJ8" i="43"/>
  <c r="Y8" i="43" s="1"/>
  <c r="AG9" i="43" s="1"/>
  <c r="AJ8" i="42"/>
  <c r="Y8" i="42" s="1"/>
  <c r="AG9" i="42" s="1"/>
  <c r="AJ8" i="37"/>
  <c r="Y8" i="37" s="1"/>
  <c r="AA8" i="37" s="1"/>
  <c r="AC8" i="37" s="1"/>
  <c r="AJ8" i="38"/>
  <c r="Y8" i="38" s="1"/>
  <c r="AA8" i="38" s="1"/>
  <c r="AC8" i="38" s="1"/>
  <c r="AJ6" i="32"/>
  <c r="AJ7" i="32"/>
  <c r="Y7" i="32" s="1"/>
  <c r="Z7" i="32" s="1"/>
  <c r="AB7" i="32" s="1"/>
  <c r="AD7" i="32" s="1"/>
  <c r="C8" i="23"/>
  <c r="U6" i="23" s="1"/>
  <c r="Y6" i="23" s="1"/>
  <c r="Z6" i="23" s="1"/>
  <c r="AB6" i="23" s="1"/>
  <c r="AD6" i="23" s="1"/>
  <c r="C8" i="20"/>
  <c r="U6" i="20" s="1"/>
  <c r="Y6" i="20" s="1"/>
  <c r="AA6" i="20" s="1"/>
  <c r="AC6" i="20" s="1"/>
  <c r="AN6" i="20"/>
  <c r="AM6" i="20"/>
  <c r="AM6" i="23"/>
  <c r="AO6" i="23"/>
  <c r="AN6" i="23"/>
  <c r="C7" i="29"/>
  <c r="C8" i="29" s="1"/>
  <c r="AM6" i="29"/>
  <c r="AO6" i="29"/>
  <c r="AN6" i="29"/>
  <c r="AS9" i="36" l="1"/>
  <c r="Z8" i="36"/>
  <c r="AB8" i="36" s="1"/>
  <c r="AD8" i="36" s="1"/>
  <c r="AG9" i="36"/>
  <c r="AQ9" i="36"/>
  <c r="AR9" i="36" s="1"/>
  <c r="AG9" i="41"/>
  <c r="Z8" i="41"/>
  <c r="AB8" i="41" s="1"/>
  <c r="AD8" i="41" s="1"/>
  <c r="AA8" i="41"/>
  <c r="AC8" i="41" s="1"/>
  <c r="AS9" i="41"/>
  <c r="AQ9" i="39"/>
  <c r="AR9" i="39" s="1"/>
  <c r="Z8" i="39"/>
  <c r="AB8" i="39" s="1"/>
  <c r="AD8" i="39" s="1"/>
  <c r="AG9" i="40"/>
  <c r="AA8" i="40"/>
  <c r="AC8" i="40" s="1"/>
  <c r="AG9" i="39"/>
  <c r="AS9" i="39"/>
  <c r="Z8" i="40"/>
  <c r="AB8" i="40" s="1"/>
  <c r="AD8" i="40" s="1"/>
  <c r="Z8" i="43"/>
  <c r="AB8" i="43" s="1"/>
  <c r="AD8" i="43" s="1"/>
  <c r="AQ9" i="40"/>
  <c r="AR9" i="40" s="1"/>
  <c r="AA8" i="43"/>
  <c r="AC8" i="43" s="1"/>
  <c r="AQ9" i="43"/>
  <c r="AR9" i="43" s="1"/>
  <c r="AS9" i="43"/>
  <c r="AS9" i="42"/>
  <c r="Z8" i="42"/>
  <c r="AB8" i="42" s="1"/>
  <c r="AD8" i="42" s="1"/>
  <c r="AQ9" i="42"/>
  <c r="AR9" i="42" s="1"/>
  <c r="AS9" i="37"/>
  <c r="AQ9" i="37"/>
  <c r="AR9" i="37" s="1"/>
  <c r="AA8" i="42"/>
  <c r="AC8" i="42" s="1"/>
  <c r="AS9" i="38"/>
  <c r="AQ9" i="38"/>
  <c r="AR9" i="38" s="1"/>
  <c r="AG9" i="38"/>
  <c r="Z8" i="38"/>
  <c r="AB8" i="38" s="1"/>
  <c r="AD8" i="38" s="1"/>
  <c r="AG9" i="37"/>
  <c r="Z8" i="37"/>
  <c r="AB8" i="37" s="1"/>
  <c r="AD8" i="37" s="1"/>
  <c r="AG7" i="23"/>
  <c r="AG7" i="20"/>
  <c r="AS8" i="32"/>
  <c r="AS6" i="23"/>
  <c r="AT6" i="23" s="1"/>
  <c r="AA6" i="23"/>
  <c r="AC6" i="23" s="1"/>
  <c r="AQ8" i="32"/>
  <c r="AR8" i="32" s="1"/>
  <c r="AG6" i="23"/>
  <c r="AG8" i="32"/>
  <c r="AS7" i="23"/>
  <c r="AA7" i="32"/>
  <c r="AC7" i="32" s="1"/>
  <c r="AS7" i="20"/>
  <c r="Z6" i="20"/>
  <c r="AB6" i="20" s="1"/>
  <c r="AD6" i="20" s="1"/>
  <c r="AS6" i="20"/>
  <c r="AT6" i="20" s="1"/>
  <c r="U6" i="29"/>
  <c r="Y6" i="29" s="1"/>
  <c r="AG6" i="20"/>
  <c r="AP6" i="23"/>
  <c r="AQ7" i="23" s="1"/>
  <c r="AR7" i="23" s="1"/>
  <c r="AP6" i="20"/>
  <c r="AP6" i="29"/>
  <c r="AJ9" i="36" l="1"/>
  <c r="Y9" i="36" s="1"/>
  <c r="AS10" i="36" s="1"/>
  <c r="AJ9" i="41"/>
  <c r="Y9" i="41" s="1"/>
  <c r="Z9" i="41" s="1"/>
  <c r="AB9" i="41" s="1"/>
  <c r="AD9" i="41" s="1"/>
  <c r="AJ9" i="40"/>
  <c r="Y9" i="40" s="1"/>
  <c r="AA9" i="40" s="1"/>
  <c r="AC9" i="40" s="1"/>
  <c r="AJ9" i="39"/>
  <c r="Y9" i="39" s="1"/>
  <c r="AA9" i="39" s="1"/>
  <c r="AC9" i="39" s="1"/>
  <c r="AJ9" i="43"/>
  <c r="Y9" i="43" s="1"/>
  <c r="AA9" i="43" s="1"/>
  <c r="AC9" i="43" s="1"/>
  <c r="AJ7" i="23"/>
  <c r="Y7" i="23" s="1"/>
  <c r="Z7" i="23" s="1"/>
  <c r="AB7" i="23" s="1"/>
  <c r="AD7" i="23" s="1"/>
  <c r="AJ9" i="42"/>
  <c r="Y9" i="42" s="1"/>
  <c r="AG10" i="42" s="1"/>
  <c r="AJ9" i="37"/>
  <c r="Y9" i="37" s="1"/>
  <c r="AA9" i="37" s="1"/>
  <c r="AC9" i="37" s="1"/>
  <c r="AJ9" i="38"/>
  <c r="Y9" i="38" s="1"/>
  <c r="AS10" i="38" s="1"/>
  <c r="AJ8" i="32"/>
  <c r="Y8" i="32" s="1"/>
  <c r="AS9" i="32" s="1"/>
  <c r="AQ7" i="20"/>
  <c r="AR7" i="20" s="1"/>
  <c r="AJ7" i="20" s="1"/>
  <c r="Y7" i="20" s="1"/>
  <c r="AA7" i="20" s="1"/>
  <c r="AC7" i="20" s="1"/>
  <c r="AA6" i="29"/>
  <c r="AC6" i="29" s="1"/>
  <c r="AG7" i="29"/>
  <c r="Z6" i="29"/>
  <c r="AB6" i="29" s="1"/>
  <c r="AD6" i="29" s="1"/>
  <c r="AS7" i="29"/>
  <c r="AS6" i="29"/>
  <c r="AT6" i="29" s="1"/>
  <c r="AG6" i="29"/>
  <c r="AQ6" i="29"/>
  <c r="AR6" i="29" s="1"/>
  <c r="AQ6" i="23"/>
  <c r="AR6" i="23" s="1"/>
  <c r="AJ6" i="23" s="1"/>
  <c r="AQ6" i="20"/>
  <c r="AR6" i="20" s="1"/>
  <c r="AJ6" i="20" s="1"/>
  <c r="AQ7" i="29"/>
  <c r="AR7" i="29" s="1"/>
  <c r="Z9" i="36" l="1"/>
  <c r="AB9" i="36" s="1"/>
  <c r="AD9" i="36" s="1"/>
  <c r="AQ10" i="36"/>
  <c r="AR10" i="36" s="1"/>
  <c r="AA9" i="36"/>
  <c r="AC9" i="36" s="1"/>
  <c r="AG10" i="36"/>
  <c r="AA9" i="41"/>
  <c r="AC9" i="41" s="1"/>
  <c r="AQ10" i="41"/>
  <c r="AR10" i="41" s="1"/>
  <c r="AS10" i="41"/>
  <c r="AG10" i="41"/>
  <c r="Z9" i="40"/>
  <c r="AB9" i="40" s="1"/>
  <c r="AD9" i="40" s="1"/>
  <c r="AG10" i="40"/>
  <c r="AS10" i="43"/>
  <c r="AQ10" i="40"/>
  <c r="AR10" i="40" s="1"/>
  <c r="Z9" i="43"/>
  <c r="AB9" i="43" s="1"/>
  <c r="AD9" i="43" s="1"/>
  <c r="Z9" i="39"/>
  <c r="AB9" i="39" s="1"/>
  <c r="AD9" i="39" s="1"/>
  <c r="AQ10" i="39"/>
  <c r="AR10" i="39" s="1"/>
  <c r="AS10" i="40"/>
  <c r="AG10" i="39"/>
  <c r="AS10" i="39"/>
  <c r="AG10" i="43"/>
  <c r="AQ10" i="43"/>
  <c r="AR10" i="43" s="1"/>
  <c r="AA9" i="42"/>
  <c r="AC9" i="42" s="1"/>
  <c r="Z9" i="42"/>
  <c r="AB9" i="42" s="1"/>
  <c r="AD9" i="42" s="1"/>
  <c r="AQ10" i="42"/>
  <c r="AR10" i="42" s="1"/>
  <c r="AS10" i="42"/>
  <c r="AS10" i="37"/>
  <c r="Z9" i="37"/>
  <c r="AB9" i="37" s="1"/>
  <c r="AD9" i="37" s="1"/>
  <c r="AG10" i="37"/>
  <c r="AQ10" i="37"/>
  <c r="AR10" i="37" s="1"/>
  <c r="AQ10" i="38"/>
  <c r="AR10" i="38" s="1"/>
  <c r="AG10" i="38"/>
  <c r="AA9" i="38"/>
  <c r="AC9" i="38" s="1"/>
  <c r="Z9" i="38"/>
  <c r="AB9" i="38" s="1"/>
  <c r="AD9" i="38" s="1"/>
  <c r="Z8" i="32"/>
  <c r="AB8" i="32" s="1"/>
  <c r="AD8" i="32" s="1"/>
  <c r="AQ9" i="32"/>
  <c r="AR9" i="32" s="1"/>
  <c r="AA8" i="32"/>
  <c r="AC8" i="32" s="1"/>
  <c r="AG9" i="32"/>
  <c r="AJ7" i="29"/>
  <c r="Y7" i="29" s="1"/>
  <c r="Z7" i="29" s="1"/>
  <c r="AB7" i="29" s="1"/>
  <c r="AD7" i="29" s="1"/>
  <c r="AJ6" i="29"/>
  <c r="AS8" i="20"/>
  <c r="AG8" i="20"/>
  <c r="Z7" i="20"/>
  <c r="AB7" i="20" s="1"/>
  <c r="AD7" i="20" s="1"/>
  <c r="AG8" i="23"/>
  <c r="AQ8" i="23"/>
  <c r="AR8" i="23" s="1"/>
  <c r="AS8" i="23"/>
  <c r="AA7" i="23"/>
  <c r="AC7" i="23" s="1"/>
  <c r="AQ8" i="20"/>
  <c r="AR8" i="20" s="1"/>
  <c r="AJ10" i="36" l="1"/>
  <c r="Y10" i="36" s="1"/>
  <c r="Z10" i="36" s="1"/>
  <c r="AB10" i="36" s="1"/>
  <c r="AD10" i="36" s="1"/>
  <c r="AJ10" i="41"/>
  <c r="Y10" i="41" s="1"/>
  <c r="AQ11" i="41" s="1"/>
  <c r="AR11" i="41" s="1"/>
  <c r="AJ10" i="40"/>
  <c r="Y10" i="40" s="1"/>
  <c r="Z10" i="40" s="1"/>
  <c r="AB10" i="40" s="1"/>
  <c r="AD10" i="40" s="1"/>
  <c r="AJ10" i="39"/>
  <c r="Y10" i="39" s="1"/>
  <c r="AQ11" i="39" s="1"/>
  <c r="AR11" i="39" s="1"/>
  <c r="AJ10" i="43"/>
  <c r="Y10" i="43" s="1"/>
  <c r="AS11" i="43" s="1"/>
  <c r="AJ10" i="42"/>
  <c r="Y10" i="42" s="1"/>
  <c r="AQ11" i="42" s="1"/>
  <c r="AR11" i="42" s="1"/>
  <c r="AJ10" i="37"/>
  <c r="Y10" i="37" s="1"/>
  <c r="AG11" i="37" s="1"/>
  <c r="AJ10" i="38"/>
  <c r="Y10" i="38" s="1"/>
  <c r="AS11" i="38" s="1"/>
  <c r="AJ9" i="32"/>
  <c r="Y9" i="32" s="1"/>
  <c r="AA9" i="32" s="1"/>
  <c r="AC9" i="32" s="1"/>
  <c r="AA7" i="29"/>
  <c r="AC7" i="29" s="1"/>
  <c r="AG8" i="29"/>
  <c r="AQ8" i="29"/>
  <c r="AR8" i="29" s="1"/>
  <c r="AJ8" i="20"/>
  <c r="Y8" i="20" s="1"/>
  <c r="AA8" i="20" s="1"/>
  <c r="AC8" i="20" s="1"/>
  <c r="AJ8" i="23"/>
  <c r="Y8" i="23" s="1"/>
  <c r="AA8" i="23" s="1"/>
  <c r="AC8" i="23" s="1"/>
  <c r="AS8" i="29"/>
  <c r="AG11" i="36" l="1"/>
  <c r="AQ11" i="36"/>
  <c r="AR11" i="36" s="1"/>
  <c r="AS11" i="36"/>
  <c r="AA10" i="36"/>
  <c r="AC10" i="36" s="1"/>
  <c r="AS11" i="41"/>
  <c r="Z10" i="41"/>
  <c r="AB10" i="41" s="1"/>
  <c r="AD10" i="41" s="1"/>
  <c r="AA10" i="41"/>
  <c r="AC10" i="41" s="1"/>
  <c r="AG11" i="41"/>
  <c r="AA10" i="40"/>
  <c r="AC10" i="40" s="1"/>
  <c r="AQ11" i="40"/>
  <c r="AR11" i="40" s="1"/>
  <c r="AG11" i="40"/>
  <c r="AS11" i="40"/>
  <c r="AQ11" i="43"/>
  <c r="AR11" i="43" s="1"/>
  <c r="Z10" i="39"/>
  <c r="AB10" i="39" s="1"/>
  <c r="AD10" i="39" s="1"/>
  <c r="AA10" i="39"/>
  <c r="AC10" i="39" s="1"/>
  <c r="AG11" i="39"/>
  <c r="AS11" i="39"/>
  <c r="AG11" i="43"/>
  <c r="AA10" i="43"/>
  <c r="AC10" i="43" s="1"/>
  <c r="Z10" i="43"/>
  <c r="AB10" i="43" s="1"/>
  <c r="AD10" i="43" s="1"/>
  <c r="Z10" i="37"/>
  <c r="AB10" i="37" s="1"/>
  <c r="AD10" i="37" s="1"/>
  <c r="AQ11" i="37"/>
  <c r="AR11" i="37" s="1"/>
  <c r="AA10" i="37"/>
  <c r="AC10" i="37" s="1"/>
  <c r="AG11" i="42"/>
  <c r="AS11" i="42"/>
  <c r="Z10" i="42"/>
  <c r="AB10" i="42" s="1"/>
  <c r="AD10" i="42" s="1"/>
  <c r="AS11" i="37"/>
  <c r="AA10" i="42"/>
  <c r="AC10" i="42" s="1"/>
  <c r="AG10" i="32"/>
  <c r="AQ10" i="32"/>
  <c r="AR10" i="32" s="1"/>
  <c r="Z10" i="38"/>
  <c r="AB10" i="38" s="1"/>
  <c r="AD10" i="38" s="1"/>
  <c r="AG11" i="38"/>
  <c r="AQ11" i="38"/>
  <c r="AR11" i="38" s="1"/>
  <c r="AA10" i="38"/>
  <c r="AC10" i="38" s="1"/>
  <c r="AS10" i="32"/>
  <c r="Z9" i="32"/>
  <c r="AB9" i="32" s="1"/>
  <c r="AD9" i="32" s="1"/>
  <c r="AJ8" i="29"/>
  <c r="Y8" i="29" s="1"/>
  <c r="AA8" i="29" s="1"/>
  <c r="AC8" i="29" s="1"/>
  <c r="AG9" i="20"/>
  <c r="AQ9" i="23"/>
  <c r="AR9" i="23" s="1"/>
  <c r="AQ9" i="20"/>
  <c r="AR9" i="20" s="1"/>
  <c r="Z8" i="20"/>
  <c r="AB8" i="20" s="1"/>
  <c r="AD8" i="20" s="1"/>
  <c r="AS9" i="23"/>
  <c r="Z8" i="23"/>
  <c r="AB8" i="23" s="1"/>
  <c r="AD8" i="23" s="1"/>
  <c r="AG9" i="23"/>
  <c r="AS9" i="20"/>
  <c r="AJ11" i="36" l="1"/>
  <c r="Y11" i="36" s="1"/>
  <c r="AS12" i="36" s="1"/>
  <c r="AJ11" i="41"/>
  <c r="Y11" i="41" s="1"/>
  <c r="M64" i="47" s="1"/>
  <c r="AJ11" i="43"/>
  <c r="Y11" i="43" s="1"/>
  <c r="M80" i="47" s="1"/>
  <c r="AJ11" i="40"/>
  <c r="Y11" i="40" s="1"/>
  <c r="H80" i="47" s="1"/>
  <c r="AJ11" i="39"/>
  <c r="Y11" i="39" s="1"/>
  <c r="H72" i="47" s="1"/>
  <c r="AJ11" i="37"/>
  <c r="Y11" i="37" s="1"/>
  <c r="Z11" i="37" s="1"/>
  <c r="AB11" i="37" s="1"/>
  <c r="AD11" i="37" s="1"/>
  <c r="AJ11" i="42"/>
  <c r="Y11" i="42" s="1"/>
  <c r="M72" i="47" s="1"/>
  <c r="AJ10" i="32"/>
  <c r="Y10" i="32" s="1"/>
  <c r="AA10" i="32" s="1"/>
  <c r="AC10" i="32" s="1"/>
  <c r="AJ11" i="38"/>
  <c r="Y11" i="38" s="1"/>
  <c r="H64" i="47" s="1"/>
  <c r="AJ9" i="20"/>
  <c r="Y9" i="20" s="1"/>
  <c r="Z9" i="20" s="1"/>
  <c r="AB9" i="20" s="1"/>
  <c r="AD9" i="20" s="1"/>
  <c r="AJ9" i="23"/>
  <c r="Y9" i="23" s="1"/>
  <c r="AA9" i="23" s="1"/>
  <c r="AC9" i="23" s="1"/>
  <c r="AQ9" i="29"/>
  <c r="AR9" i="29" s="1"/>
  <c r="AS9" i="29"/>
  <c r="AG9" i="29"/>
  <c r="Z8" i="29"/>
  <c r="AB8" i="29" s="1"/>
  <c r="AD8" i="29" s="1"/>
  <c r="Z11" i="36" l="1"/>
  <c r="AB11" i="36" s="1"/>
  <c r="AD11" i="36" s="1"/>
  <c r="AA11" i="36"/>
  <c r="AC11" i="36" s="1"/>
  <c r="AG12" i="36"/>
  <c r="AQ12" i="36"/>
  <c r="AR12" i="36" s="1"/>
  <c r="Z11" i="39"/>
  <c r="J72" i="47" s="1"/>
  <c r="AA11" i="40"/>
  <c r="AC11" i="40" s="1"/>
  <c r="AA11" i="41"/>
  <c r="AC11" i="41" s="1"/>
  <c r="AG12" i="43"/>
  <c r="AA11" i="42"/>
  <c r="AC11" i="42" s="1"/>
  <c r="AQ12" i="41"/>
  <c r="AR12" i="41" s="1"/>
  <c r="Z11" i="41"/>
  <c r="O64" i="47" s="1"/>
  <c r="AS12" i="41"/>
  <c r="AG12" i="41"/>
  <c r="AQ12" i="43"/>
  <c r="AR12" i="43" s="1"/>
  <c r="AS12" i="43"/>
  <c r="Z11" i="43"/>
  <c r="O80" i="47" s="1"/>
  <c r="AA11" i="43"/>
  <c r="AC11" i="43" s="1"/>
  <c r="AS12" i="40"/>
  <c r="AG12" i="40"/>
  <c r="Z11" i="40"/>
  <c r="J80" i="47" s="1"/>
  <c r="AQ12" i="40"/>
  <c r="AR12" i="40" s="1"/>
  <c r="AA11" i="39"/>
  <c r="AC11" i="39" s="1"/>
  <c r="AQ12" i="39"/>
  <c r="AR12" i="39" s="1"/>
  <c r="AG12" i="39"/>
  <c r="AS12" i="39"/>
  <c r="AS12" i="42"/>
  <c r="AQ12" i="37"/>
  <c r="AR12" i="37" s="1"/>
  <c r="AS12" i="37"/>
  <c r="AG12" i="37"/>
  <c r="AS11" i="32"/>
  <c r="Z10" i="32"/>
  <c r="AB10" i="32" s="1"/>
  <c r="AD10" i="32" s="1"/>
  <c r="AA11" i="37"/>
  <c r="AC11" i="37" s="1"/>
  <c r="AG11" i="32"/>
  <c r="AQ11" i="32"/>
  <c r="AR11" i="32" s="1"/>
  <c r="Z11" i="42"/>
  <c r="O72" i="47" s="1"/>
  <c r="AG12" i="42"/>
  <c r="AQ12" i="42"/>
  <c r="AR12" i="42" s="1"/>
  <c r="Z11" i="38"/>
  <c r="J64" i="47" s="1"/>
  <c r="AG12" i="38"/>
  <c r="AS12" i="38"/>
  <c r="AQ12" i="38"/>
  <c r="AR12" i="38" s="1"/>
  <c r="AA11" i="38"/>
  <c r="AC11" i="38" s="1"/>
  <c r="AA9" i="20"/>
  <c r="AC9" i="20" s="1"/>
  <c r="AG10" i="20"/>
  <c r="AQ10" i="20"/>
  <c r="AR10" i="20" s="1"/>
  <c r="AS10" i="23"/>
  <c r="Z9" i="23"/>
  <c r="AB9" i="23" s="1"/>
  <c r="AD9" i="23" s="1"/>
  <c r="AQ10" i="23"/>
  <c r="AR10" i="23" s="1"/>
  <c r="AG10" i="23"/>
  <c r="AS10" i="20"/>
  <c r="AJ9" i="29"/>
  <c r="Y9" i="29" s="1"/>
  <c r="AS10" i="29" s="1"/>
  <c r="AJ12" i="36" l="1"/>
  <c r="Y12" i="36" s="1"/>
  <c r="AQ13" i="36" s="1"/>
  <c r="AR13" i="36" s="1"/>
  <c r="AB11" i="41"/>
  <c r="AD11" i="41" s="1"/>
  <c r="N64" i="47"/>
  <c r="AB11" i="40"/>
  <c r="AD11" i="40" s="1"/>
  <c r="I80" i="47"/>
  <c r="AB11" i="38"/>
  <c r="AD11" i="38" s="1"/>
  <c r="I64" i="47"/>
  <c r="AB11" i="39"/>
  <c r="AD11" i="39" s="1"/>
  <c r="I72" i="47"/>
  <c r="AB11" i="43"/>
  <c r="AD11" i="43" s="1"/>
  <c r="N80" i="47"/>
  <c r="AB11" i="42"/>
  <c r="AD11" i="42" s="1"/>
  <c r="N72" i="47"/>
  <c r="AJ12" i="41"/>
  <c r="Y12" i="41" s="1"/>
  <c r="AQ13" i="41" s="1"/>
  <c r="AR13" i="41" s="1"/>
  <c r="AJ12" i="43"/>
  <c r="Y12" i="43" s="1"/>
  <c r="AG13" i="43" s="1"/>
  <c r="AJ12" i="39"/>
  <c r="Y12" i="39" s="1"/>
  <c r="AA12" i="39" s="1"/>
  <c r="AC12" i="39" s="1"/>
  <c r="AJ12" i="40"/>
  <c r="Y12" i="40" s="1"/>
  <c r="AA12" i="40" s="1"/>
  <c r="AC12" i="40" s="1"/>
  <c r="AJ12" i="37"/>
  <c r="Y12" i="37" s="1"/>
  <c r="Z12" i="37" s="1"/>
  <c r="AB12" i="37" s="1"/>
  <c r="AD12" i="37" s="1"/>
  <c r="AJ11" i="32"/>
  <c r="Y11" i="32" s="1"/>
  <c r="AA11" i="32" s="1"/>
  <c r="AC11" i="32" s="1"/>
  <c r="AJ12" i="42"/>
  <c r="Y12" i="42" s="1"/>
  <c r="AA12" i="42" s="1"/>
  <c r="AC12" i="42" s="1"/>
  <c r="AJ12" i="38"/>
  <c r="Y12" i="38" s="1"/>
  <c r="AS13" i="36"/>
  <c r="AG13" i="36"/>
  <c r="AA12" i="36"/>
  <c r="AC12" i="36" s="1"/>
  <c r="Z12" i="36"/>
  <c r="AB12" i="36" s="1"/>
  <c r="AD12" i="36" s="1"/>
  <c r="AJ10" i="20"/>
  <c r="Y10" i="20" s="1"/>
  <c r="AJ10" i="23"/>
  <c r="Y10" i="23" s="1"/>
  <c r="AA10" i="23" s="1"/>
  <c r="AC10" i="23" s="1"/>
  <c r="Z9" i="29"/>
  <c r="AB9" i="29" s="1"/>
  <c r="AD9" i="29" s="1"/>
  <c r="AQ10" i="29"/>
  <c r="AR10" i="29" s="1"/>
  <c r="AA9" i="29"/>
  <c r="AC9" i="29" s="1"/>
  <c r="AG10" i="29"/>
  <c r="AG13" i="41" l="1"/>
  <c r="AS13" i="41"/>
  <c r="AJ13" i="41" s="1"/>
  <c r="Y13" i="41" s="1"/>
  <c r="Z13" i="41" s="1"/>
  <c r="AB13" i="41" s="1"/>
  <c r="AD13" i="41" s="1"/>
  <c r="Z12" i="41"/>
  <c r="AB12" i="41" s="1"/>
  <c r="AD12" i="41" s="1"/>
  <c r="AA12" i="41"/>
  <c r="AC12" i="41" s="1"/>
  <c r="AA12" i="43"/>
  <c r="AC12" i="43" s="1"/>
  <c r="Z12" i="43"/>
  <c r="AB12" i="43" s="1"/>
  <c r="AD12" i="43" s="1"/>
  <c r="AQ13" i="43"/>
  <c r="AR13" i="43" s="1"/>
  <c r="AS13" i="43"/>
  <c r="AG13" i="39"/>
  <c r="AQ13" i="39"/>
  <c r="AR13" i="39" s="1"/>
  <c r="Z12" i="39"/>
  <c r="AB12" i="39" s="1"/>
  <c r="AD12" i="39" s="1"/>
  <c r="AS13" i="39"/>
  <c r="Z12" i="40"/>
  <c r="AB12" i="40" s="1"/>
  <c r="AD12" i="40" s="1"/>
  <c r="AG13" i="40"/>
  <c r="AQ13" i="40"/>
  <c r="AR13" i="40" s="1"/>
  <c r="AS13" i="40"/>
  <c r="AG13" i="37"/>
  <c r="AQ13" i="42"/>
  <c r="AR13" i="42" s="1"/>
  <c r="Z12" i="42"/>
  <c r="AB12" i="42" s="1"/>
  <c r="AD12" i="42" s="1"/>
  <c r="AG13" i="42"/>
  <c r="AA12" i="37"/>
  <c r="AC12" i="37" s="1"/>
  <c r="AQ13" i="37"/>
  <c r="AR13" i="37" s="1"/>
  <c r="AS13" i="37"/>
  <c r="Z11" i="32"/>
  <c r="AB11" i="32" s="1"/>
  <c r="AD11" i="32" s="1"/>
  <c r="AS12" i="32"/>
  <c r="AQ12" i="32"/>
  <c r="AR12" i="32" s="1"/>
  <c r="AG12" i="32"/>
  <c r="AS13" i="42"/>
  <c r="AJ13" i="36"/>
  <c r="Y13" i="36" s="1"/>
  <c r="AS14" i="36" s="1"/>
  <c r="AA12" i="38"/>
  <c r="AC12" i="38" s="1"/>
  <c r="Z12" i="38"/>
  <c r="AB12" i="38" s="1"/>
  <c r="AD12" i="38" s="1"/>
  <c r="AG13" i="38"/>
  <c r="AS13" i="38"/>
  <c r="AQ13" i="38"/>
  <c r="AR13" i="38" s="1"/>
  <c r="AA10" i="20"/>
  <c r="AC10" i="20" s="1"/>
  <c r="Z10" i="20"/>
  <c r="AB10" i="20" s="1"/>
  <c r="AD10" i="20" s="1"/>
  <c r="AQ11" i="20"/>
  <c r="AR11" i="20" s="1"/>
  <c r="AG11" i="23"/>
  <c r="AS11" i="20"/>
  <c r="Z10" i="23"/>
  <c r="AB10" i="23" s="1"/>
  <c r="AD10" i="23" s="1"/>
  <c r="AQ11" i="23"/>
  <c r="AR11" i="23" s="1"/>
  <c r="AG11" i="20"/>
  <c r="AS11" i="23"/>
  <c r="AJ10" i="29"/>
  <c r="Y10" i="29" s="1"/>
  <c r="AQ11" i="29" s="1"/>
  <c r="AR11" i="29" s="1"/>
  <c r="AG14" i="41" l="1"/>
  <c r="AQ14" i="41"/>
  <c r="AR14" i="41" s="1"/>
  <c r="AA13" i="41"/>
  <c r="AC13" i="41" s="1"/>
  <c r="AS14" i="41"/>
  <c r="AJ13" i="43"/>
  <c r="Y13" i="43" s="1"/>
  <c r="AA13" i="43" s="1"/>
  <c r="AC13" i="43" s="1"/>
  <c r="AJ13" i="39"/>
  <c r="Y13" i="39" s="1"/>
  <c r="AA13" i="39" s="1"/>
  <c r="AC13" i="39" s="1"/>
  <c r="AJ13" i="40"/>
  <c r="Y13" i="40" s="1"/>
  <c r="AQ14" i="40" s="1"/>
  <c r="AR14" i="40" s="1"/>
  <c r="AJ12" i="32"/>
  <c r="Y12" i="32" s="1"/>
  <c r="AS13" i="32" s="1"/>
  <c r="AJ13" i="37"/>
  <c r="Y13" i="37" s="1"/>
  <c r="AG14" i="37" s="1"/>
  <c r="AJ13" i="42"/>
  <c r="Y13" i="42" s="1"/>
  <c r="AQ14" i="42" s="1"/>
  <c r="AR14" i="42" s="1"/>
  <c r="AG14" i="36"/>
  <c r="AQ14" i="36"/>
  <c r="AR14" i="36" s="1"/>
  <c r="AA13" i="36"/>
  <c r="AC13" i="36" s="1"/>
  <c r="Z13" i="36"/>
  <c r="AB13" i="36" s="1"/>
  <c r="AD13" i="36" s="1"/>
  <c r="AJ13" i="38"/>
  <c r="Y13" i="38" s="1"/>
  <c r="AJ11" i="20"/>
  <c r="Y11" i="20" s="1"/>
  <c r="J43" i="47" s="1"/>
  <c r="AJ11" i="23"/>
  <c r="Y11" i="23" s="1"/>
  <c r="J36" i="47" s="1"/>
  <c r="AS11" i="29"/>
  <c r="Z10" i="29"/>
  <c r="AB10" i="29" s="1"/>
  <c r="AD10" i="29" s="1"/>
  <c r="AG11" i="29"/>
  <c r="AA10" i="29"/>
  <c r="AC10" i="29" s="1"/>
  <c r="AJ14" i="41" l="1"/>
  <c r="Y14" i="41" s="1"/>
  <c r="AA14" i="41" s="1"/>
  <c r="AC14" i="41" s="1"/>
  <c r="Z13" i="43"/>
  <c r="AB13" i="43" s="1"/>
  <c r="AD13" i="43" s="1"/>
  <c r="AQ14" i="43"/>
  <c r="AR14" i="43" s="1"/>
  <c r="AG14" i="43"/>
  <c r="AS14" i="43"/>
  <c r="AG14" i="39"/>
  <c r="Z13" i="39"/>
  <c r="AB13" i="39" s="1"/>
  <c r="AD13" i="39" s="1"/>
  <c r="AS14" i="39"/>
  <c r="AQ14" i="39"/>
  <c r="AR14" i="39" s="1"/>
  <c r="AG14" i="40"/>
  <c r="AA13" i="40"/>
  <c r="AC13" i="40" s="1"/>
  <c r="AS14" i="40"/>
  <c r="Z13" i="40"/>
  <c r="AB13" i="40" s="1"/>
  <c r="AD13" i="40" s="1"/>
  <c r="AQ13" i="32"/>
  <c r="AR13" i="32" s="1"/>
  <c r="AA12" i="32"/>
  <c r="AC12" i="32" s="1"/>
  <c r="Z12" i="32"/>
  <c r="AB12" i="32" s="1"/>
  <c r="AD12" i="32" s="1"/>
  <c r="AG13" i="32"/>
  <c r="AA13" i="37"/>
  <c r="AC13" i="37" s="1"/>
  <c r="AQ14" i="37"/>
  <c r="AR14" i="37" s="1"/>
  <c r="Z13" i="37"/>
  <c r="AB13" i="37" s="1"/>
  <c r="AD13" i="37" s="1"/>
  <c r="AS14" i="37"/>
  <c r="AS14" i="42"/>
  <c r="AA13" i="42"/>
  <c r="AC13" i="42" s="1"/>
  <c r="AG14" i="42"/>
  <c r="Z13" i="42"/>
  <c r="AB13" i="42" s="1"/>
  <c r="AD13" i="42" s="1"/>
  <c r="AJ14" i="36"/>
  <c r="Y14" i="36" s="1"/>
  <c r="AA14" i="36" s="1"/>
  <c r="AC14" i="36" s="1"/>
  <c r="AG14" i="38"/>
  <c r="Z13" i="38"/>
  <c r="AB13" i="38" s="1"/>
  <c r="AD13" i="38" s="1"/>
  <c r="AQ14" i="38"/>
  <c r="AR14" i="38" s="1"/>
  <c r="AA13" i="38"/>
  <c r="AC13" i="38" s="1"/>
  <c r="AS14" i="38"/>
  <c r="AA11" i="20"/>
  <c r="AA11" i="23"/>
  <c r="AS12" i="23"/>
  <c r="AQ12" i="23"/>
  <c r="AR12" i="23" s="1"/>
  <c r="AG12" i="23"/>
  <c r="Z11" i="20"/>
  <c r="L43" i="47" s="1"/>
  <c r="K43" i="47" s="1"/>
  <c r="AS12" i="20"/>
  <c r="AG12" i="20"/>
  <c r="AQ12" i="20"/>
  <c r="AR12" i="20" s="1"/>
  <c r="Z11" i="23"/>
  <c r="L36" i="47" s="1"/>
  <c r="K36" i="47" s="1"/>
  <c r="AJ11" i="29"/>
  <c r="Y11" i="29" s="1"/>
  <c r="Z11" i="29" s="1"/>
  <c r="AB11" i="29" s="1"/>
  <c r="AD11" i="29" s="1"/>
  <c r="AC11" i="23" l="1"/>
  <c r="B20" i="31"/>
  <c r="AC11" i="20"/>
  <c r="B21" i="31"/>
  <c r="AQ15" i="41"/>
  <c r="AR15" i="41" s="1"/>
  <c r="AG15" i="41"/>
  <c r="Z14" i="41"/>
  <c r="AB14" i="41" s="1"/>
  <c r="AD14" i="41" s="1"/>
  <c r="AS15" i="41"/>
  <c r="AJ15" i="41" s="1"/>
  <c r="Y15" i="41" s="1"/>
  <c r="Z15" i="41" s="1"/>
  <c r="AB15" i="41" s="1"/>
  <c r="AD15" i="41" s="1"/>
  <c r="AB11" i="20"/>
  <c r="AB11" i="23"/>
  <c r="AJ14" i="43"/>
  <c r="Y14" i="43" s="1"/>
  <c r="AG15" i="43" s="1"/>
  <c r="AJ13" i="32"/>
  <c r="Y13" i="32" s="1"/>
  <c r="Z13" i="32" s="1"/>
  <c r="AB13" i="32" s="1"/>
  <c r="AD13" i="32" s="1"/>
  <c r="AJ14" i="39"/>
  <c r="Y14" i="39" s="1"/>
  <c r="AQ15" i="39" s="1"/>
  <c r="AR15" i="39" s="1"/>
  <c r="AJ14" i="40"/>
  <c r="Y14" i="40" s="1"/>
  <c r="AG15" i="40" s="1"/>
  <c r="AJ14" i="42"/>
  <c r="Y14" i="42" s="1"/>
  <c r="Z14" i="42" s="1"/>
  <c r="AB14" i="42" s="1"/>
  <c r="AD14" i="42" s="1"/>
  <c r="AJ14" i="37"/>
  <c r="Y14" i="37" s="1"/>
  <c r="AA14" i="37" s="1"/>
  <c r="AC14" i="37" s="1"/>
  <c r="AG15" i="36"/>
  <c r="AQ15" i="36"/>
  <c r="AR15" i="36" s="1"/>
  <c r="AS15" i="36"/>
  <c r="Z14" i="36"/>
  <c r="AB14" i="36" s="1"/>
  <c r="AD14" i="36" s="1"/>
  <c r="AJ14" i="38"/>
  <c r="Y14" i="38" s="1"/>
  <c r="AJ12" i="23"/>
  <c r="Y12" i="23" s="1"/>
  <c r="AA12" i="23" s="1"/>
  <c r="AC12" i="23" s="1"/>
  <c r="AJ12" i="20"/>
  <c r="Y12" i="20" s="1"/>
  <c r="AA12" i="20" s="1"/>
  <c r="AC12" i="20" s="1"/>
  <c r="AG12" i="29"/>
  <c r="AQ12" i="29"/>
  <c r="AR12" i="29" s="1"/>
  <c r="AS12" i="29"/>
  <c r="AA11" i="29"/>
  <c r="AC11" i="29" s="1"/>
  <c r="AD11" i="23" l="1"/>
  <c r="F12" i="47"/>
  <c r="F13" i="47" s="1"/>
  <c r="F14" i="47" s="1"/>
  <c r="B26" i="31" s="1"/>
  <c r="AD11" i="20"/>
  <c r="I12" i="47"/>
  <c r="I13" i="47" s="1"/>
  <c r="I14" i="47" s="1"/>
  <c r="B27" i="31" s="1"/>
  <c r="AS15" i="43"/>
  <c r="Z14" i="43"/>
  <c r="AB14" i="43" s="1"/>
  <c r="AD14" i="43" s="1"/>
  <c r="AA14" i="43"/>
  <c r="AC14" i="43" s="1"/>
  <c r="AQ15" i="43"/>
  <c r="AR15" i="43" s="1"/>
  <c r="AG14" i="32"/>
  <c r="AQ14" i="32"/>
  <c r="AR14" i="32" s="1"/>
  <c r="AS14" i="32"/>
  <c r="AA13" i="32"/>
  <c r="AC13" i="32" s="1"/>
  <c r="AG15" i="39"/>
  <c r="AA14" i="40"/>
  <c r="AC14" i="40" s="1"/>
  <c r="AS15" i="39"/>
  <c r="AA14" i="39"/>
  <c r="AC14" i="39" s="1"/>
  <c r="Z14" i="39"/>
  <c r="AB14" i="39" s="1"/>
  <c r="AD14" i="39" s="1"/>
  <c r="AS15" i="40"/>
  <c r="Z14" i="40"/>
  <c r="AB14" i="40" s="1"/>
  <c r="AD14" i="40" s="1"/>
  <c r="AQ15" i="40"/>
  <c r="AR15" i="40" s="1"/>
  <c r="AA15" i="41"/>
  <c r="AC15" i="41" s="1"/>
  <c r="AQ15" i="37"/>
  <c r="AR15" i="37" s="1"/>
  <c r="AG15" i="37"/>
  <c r="AS15" i="37"/>
  <c r="Z14" i="37"/>
  <c r="AB14" i="37" s="1"/>
  <c r="AD14" i="37" s="1"/>
  <c r="AG16" i="41"/>
  <c r="AQ16" i="41"/>
  <c r="AR16" i="41" s="1"/>
  <c r="AG15" i="42"/>
  <c r="AS15" i="42"/>
  <c r="AQ15" i="42"/>
  <c r="AR15" i="42" s="1"/>
  <c r="AS16" i="41"/>
  <c r="AA14" i="42"/>
  <c r="AC14" i="42" s="1"/>
  <c r="AJ15" i="36"/>
  <c r="Y15" i="36" s="1"/>
  <c r="AA15" i="36" s="1"/>
  <c r="AC15" i="36" s="1"/>
  <c r="AG15" i="38"/>
  <c r="Z14" i="38"/>
  <c r="AB14" i="38" s="1"/>
  <c r="AD14" i="38" s="1"/>
  <c r="AS15" i="38"/>
  <c r="AA14" i="38"/>
  <c r="AC14" i="38" s="1"/>
  <c r="AQ15" i="38"/>
  <c r="AR15" i="38" s="1"/>
  <c r="AQ13" i="23"/>
  <c r="AR13" i="23" s="1"/>
  <c r="AS13" i="23"/>
  <c r="AG13" i="23"/>
  <c r="Z12" i="23"/>
  <c r="AB12" i="23" s="1"/>
  <c r="AD12" i="23" s="1"/>
  <c r="Z12" i="20"/>
  <c r="AB12" i="20" s="1"/>
  <c r="AD12" i="20" s="1"/>
  <c r="AQ13" i="20"/>
  <c r="AR13" i="20" s="1"/>
  <c r="AG13" i="20"/>
  <c r="AS13" i="20"/>
  <c r="AJ12" i="29"/>
  <c r="Y12" i="29" s="1"/>
  <c r="AA12" i="29" s="1"/>
  <c r="AC12" i="29" s="1"/>
  <c r="AJ15" i="43" l="1"/>
  <c r="Y15" i="43" s="1"/>
  <c r="AS16" i="43" s="1"/>
  <c r="AJ14" i="32"/>
  <c r="Y14" i="32" s="1"/>
  <c r="AS15" i="32" s="1"/>
  <c r="AJ15" i="39"/>
  <c r="Y15" i="39" s="1"/>
  <c r="Z15" i="39" s="1"/>
  <c r="AB15" i="39" s="1"/>
  <c r="AD15" i="39" s="1"/>
  <c r="AJ15" i="40"/>
  <c r="Y15" i="40" s="1"/>
  <c r="Z15" i="40" s="1"/>
  <c r="AB15" i="40" s="1"/>
  <c r="AD15" i="40" s="1"/>
  <c r="AJ15" i="37"/>
  <c r="Y15" i="37" s="1"/>
  <c r="AA15" i="37" s="1"/>
  <c r="AC15" i="37" s="1"/>
  <c r="AG16" i="36"/>
  <c r="AJ16" i="41"/>
  <c r="Y16" i="41" s="1"/>
  <c r="M65" i="47" s="1"/>
  <c r="AQ16" i="36"/>
  <c r="AR16" i="36" s="1"/>
  <c r="Z15" i="36"/>
  <c r="AB15" i="36" s="1"/>
  <c r="AD15" i="36" s="1"/>
  <c r="AS16" i="36"/>
  <c r="AJ15" i="42"/>
  <c r="Y15" i="42" s="1"/>
  <c r="AJ15" i="38"/>
  <c r="Y15" i="38" s="1"/>
  <c r="AJ13" i="23"/>
  <c r="Y13" i="23" s="1"/>
  <c r="AA13" i="23" s="1"/>
  <c r="AC13" i="23" s="1"/>
  <c r="AJ13" i="20"/>
  <c r="Y13" i="20" s="1"/>
  <c r="AA13" i="20" s="1"/>
  <c r="AC13" i="20" s="1"/>
  <c r="AS13" i="29"/>
  <c r="AQ13" i="29"/>
  <c r="AR13" i="29" s="1"/>
  <c r="AG13" i="29"/>
  <c r="Z12" i="29"/>
  <c r="AB12" i="29" s="1"/>
  <c r="AD12" i="29" s="1"/>
  <c r="Z16" i="41" l="1"/>
  <c r="O65" i="47" s="1"/>
  <c r="AA15" i="43"/>
  <c r="AC15" i="43" s="1"/>
  <c r="AG16" i="43"/>
  <c r="AQ16" i="43"/>
  <c r="AR16" i="43" s="1"/>
  <c r="Z15" i="43"/>
  <c r="AB15" i="43" s="1"/>
  <c r="AD15" i="43" s="1"/>
  <c r="AQ15" i="32"/>
  <c r="AR15" i="32" s="1"/>
  <c r="AA14" i="32"/>
  <c r="AC14" i="32" s="1"/>
  <c r="AG15" i="32"/>
  <c r="Z14" i="32"/>
  <c r="AB14" i="32" s="1"/>
  <c r="AD14" i="32" s="1"/>
  <c r="AG16" i="39"/>
  <c r="AA15" i="39"/>
  <c r="AC15" i="39" s="1"/>
  <c r="AQ16" i="39"/>
  <c r="AR16" i="39" s="1"/>
  <c r="AG16" i="40"/>
  <c r="AS16" i="39"/>
  <c r="AS16" i="40"/>
  <c r="AA15" i="40"/>
  <c r="AC15" i="40" s="1"/>
  <c r="AQ16" i="40"/>
  <c r="AR16" i="40" s="1"/>
  <c r="AQ16" i="37"/>
  <c r="AR16" i="37" s="1"/>
  <c r="AJ16" i="36"/>
  <c r="Y16" i="36" s="1"/>
  <c r="AG17" i="36" s="1"/>
  <c r="AS16" i="37"/>
  <c r="AG16" i="37"/>
  <c r="Z15" i="37"/>
  <c r="AB15" i="37" s="1"/>
  <c r="AD15" i="37" s="1"/>
  <c r="AS17" i="41"/>
  <c r="AQ17" i="41"/>
  <c r="AR17" i="41" s="1"/>
  <c r="AA16" i="41"/>
  <c r="AC16" i="41" s="1"/>
  <c r="AG17" i="41"/>
  <c r="AG16" i="42"/>
  <c r="AQ16" i="42"/>
  <c r="AR16" i="42" s="1"/>
  <c r="Z15" i="42"/>
  <c r="AB15" i="42" s="1"/>
  <c r="AD15" i="42" s="1"/>
  <c r="AA15" i="42"/>
  <c r="AC15" i="42" s="1"/>
  <c r="AS16" i="42"/>
  <c r="AA15" i="38"/>
  <c r="AC15" i="38" s="1"/>
  <c r="Z15" i="38"/>
  <c r="AB15" i="38" s="1"/>
  <c r="AD15" i="38" s="1"/>
  <c r="AG16" i="38"/>
  <c r="AQ16" i="38"/>
  <c r="AR16" i="38" s="1"/>
  <c r="AS16" i="38"/>
  <c r="Z13" i="23"/>
  <c r="AB13" i="23" s="1"/>
  <c r="AD13" i="23" s="1"/>
  <c r="AS14" i="23"/>
  <c r="AG14" i="23"/>
  <c r="AQ14" i="23"/>
  <c r="AR14" i="23" s="1"/>
  <c r="AS14" i="20"/>
  <c r="Z13" i="20"/>
  <c r="AB13" i="20" s="1"/>
  <c r="AD13" i="20" s="1"/>
  <c r="AQ14" i="20"/>
  <c r="AR14" i="20" s="1"/>
  <c r="AG14" i="20"/>
  <c r="AJ13" i="29"/>
  <c r="Y13" i="29" s="1"/>
  <c r="AB16" i="41" l="1"/>
  <c r="N65" i="47"/>
  <c r="AJ16" i="43"/>
  <c r="Y16" i="43" s="1"/>
  <c r="B56" i="34"/>
  <c r="AJ15" i="32"/>
  <c r="Y15" i="32" s="1"/>
  <c r="Z15" i="32" s="1"/>
  <c r="AB15" i="32" s="1"/>
  <c r="AD15" i="32" s="1"/>
  <c r="AJ16" i="39"/>
  <c r="Y16" i="39" s="1"/>
  <c r="H73" i="47" s="1"/>
  <c r="AJ16" i="40"/>
  <c r="Y16" i="40" s="1"/>
  <c r="H81" i="47" s="1"/>
  <c r="AA16" i="36"/>
  <c r="AC16" i="36" s="1"/>
  <c r="AQ17" i="36"/>
  <c r="AR17" i="36" s="1"/>
  <c r="Z16" i="36"/>
  <c r="AB16" i="36" s="1"/>
  <c r="AD16" i="36" s="1"/>
  <c r="AS17" i="36"/>
  <c r="AJ16" i="37"/>
  <c r="Y16" i="37" s="1"/>
  <c r="AJ17" i="41"/>
  <c r="Y17" i="41" s="1"/>
  <c r="AJ16" i="42"/>
  <c r="Y16" i="42" s="1"/>
  <c r="M73" i="47" s="1"/>
  <c r="AJ16" i="38"/>
  <c r="Y16" i="38" s="1"/>
  <c r="H65" i="47" s="1"/>
  <c r="AJ14" i="23"/>
  <c r="Y14" i="23" s="1"/>
  <c r="AA14" i="23" s="1"/>
  <c r="AC14" i="23" s="1"/>
  <c r="AJ14" i="20"/>
  <c r="Y14" i="20" s="1"/>
  <c r="AQ14" i="29"/>
  <c r="AR14" i="29" s="1"/>
  <c r="AG14" i="29"/>
  <c r="AS14" i="29"/>
  <c r="Z13" i="29"/>
  <c r="AB13" i="29" s="1"/>
  <c r="AD13" i="29" s="1"/>
  <c r="AA13" i="29"/>
  <c r="AC13" i="29" s="1"/>
  <c r="AA16" i="43" l="1"/>
  <c r="AC16" i="43" s="1"/>
  <c r="M81" i="47"/>
  <c r="AO20" i="47"/>
  <c r="AO21" i="47" s="1"/>
  <c r="AO22" i="47" s="1"/>
  <c r="B62" i="34" s="1"/>
  <c r="AD16" i="41"/>
  <c r="AQ17" i="43"/>
  <c r="AR17" i="43" s="1"/>
  <c r="AG17" i="39"/>
  <c r="AG17" i="43"/>
  <c r="AS17" i="43"/>
  <c r="Z16" i="43"/>
  <c r="O81" i="47" s="1"/>
  <c r="N81" i="47" s="1"/>
  <c r="AA16" i="40"/>
  <c r="B58" i="34"/>
  <c r="AA15" i="32"/>
  <c r="AC15" i="32" s="1"/>
  <c r="AS16" i="32"/>
  <c r="AG16" i="32"/>
  <c r="AQ16" i="32"/>
  <c r="AR16" i="32" s="1"/>
  <c r="AA16" i="39"/>
  <c r="AC16" i="39" s="1"/>
  <c r="AQ17" i="39"/>
  <c r="AR17" i="39" s="1"/>
  <c r="Z16" i="40"/>
  <c r="J81" i="47" s="1"/>
  <c r="Z16" i="39"/>
  <c r="J73" i="47" s="1"/>
  <c r="AS17" i="39"/>
  <c r="AQ17" i="40"/>
  <c r="AR17" i="40" s="1"/>
  <c r="AG17" i="40"/>
  <c r="AS17" i="40"/>
  <c r="AJ17" i="36"/>
  <c r="Y17" i="36" s="1"/>
  <c r="AA17" i="36" s="1"/>
  <c r="AC17" i="36" s="1"/>
  <c r="AQ17" i="37"/>
  <c r="AR17" i="37" s="1"/>
  <c r="AS17" i="37"/>
  <c r="AA16" i="37"/>
  <c r="AC16" i="37" s="1"/>
  <c r="Z16" i="37"/>
  <c r="AB16" i="37" s="1"/>
  <c r="AD16" i="37" s="1"/>
  <c r="AG17" i="37"/>
  <c r="AQ18" i="41"/>
  <c r="AR18" i="41" s="1"/>
  <c r="Z17" i="41"/>
  <c r="AB17" i="41" s="1"/>
  <c r="AD17" i="41" s="1"/>
  <c r="AS18" i="41"/>
  <c r="AG18" i="41"/>
  <c r="AA17" i="41"/>
  <c r="AC17" i="41" s="1"/>
  <c r="AA16" i="42"/>
  <c r="AC16" i="42" s="1"/>
  <c r="AS17" i="42"/>
  <c r="AG17" i="42"/>
  <c r="AQ17" i="42"/>
  <c r="AR17" i="42" s="1"/>
  <c r="Z16" i="42"/>
  <c r="O73" i="47" s="1"/>
  <c r="AA16" i="38"/>
  <c r="Z16" i="38"/>
  <c r="J65" i="47" s="1"/>
  <c r="AS17" i="38"/>
  <c r="AQ17" i="38"/>
  <c r="AR17" i="38" s="1"/>
  <c r="AG17" i="38"/>
  <c r="AQ15" i="23"/>
  <c r="AR15" i="23" s="1"/>
  <c r="AS15" i="23"/>
  <c r="AG15" i="23"/>
  <c r="Z14" i="23"/>
  <c r="AB14" i="23" s="1"/>
  <c r="AD14" i="23" s="1"/>
  <c r="Z14" i="20"/>
  <c r="AB14" i="20" s="1"/>
  <c r="AD14" i="20" s="1"/>
  <c r="AS15" i="20"/>
  <c r="AQ15" i="20"/>
  <c r="AR15" i="20" s="1"/>
  <c r="AG15" i="20"/>
  <c r="AA14" i="20"/>
  <c r="AC14" i="20" s="1"/>
  <c r="AJ14" i="29"/>
  <c r="Y14" i="29" s="1"/>
  <c r="B37" i="34" l="1"/>
  <c r="AC16" i="38"/>
  <c r="B39" i="34"/>
  <c r="AC16" i="40"/>
  <c r="AB16" i="43"/>
  <c r="AJ17" i="43"/>
  <c r="Y17" i="43" s="1"/>
  <c r="AG18" i="43" s="1"/>
  <c r="AB16" i="38"/>
  <c r="AD16" i="38" s="1"/>
  <c r="I65" i="47"/>
  <c r="AJ17" i="39"/>
  <c r="Y17" i="39" s="1"/>
  <c r="AA17" i="39" s="1"/>
  <c r="AC17" i="39" s="1"/>
  <c r="AB16" i="39"/>
  <c r="AD16" i="39" s="1"/>
  <c r="I73" i="47"/>
  <c r="AB16" i="40"/>
  <c r="I81" i="47"/>
  <c r="AJ16" i="32"/>
  <c r="Y16" i="32" s="1"/>
  <c r="AQ17" i="32" s="1"/>
  <c r="AR17" i="32" s="1"/>
  <c r="AB16" i="42"/>
  <c r="AD16" i="42" s="1"/>
  <c r="N73" i="47"/>
  <c r="B57" i="34"/>
  <c r="B38" i="34"/>
  <c r="AJ17" i="40"/>
  <c r="Y17" i="40" s="1"/>
  <c r="AS18" i="40" s="1"/>
  <c r="AG18" i="36"/>
  <c r="AS18" i="36"/>
  <c r="Z17" i="36"/>
  <c r="AB17" i="36" s="1"/>
  <c r="AD17" i="36" s="1"/>
  <c r="AQ18" i="36"/>
  <c r="AR18" i="36" s="1"/>
  <c r="AJ17" i="37"/>
  <c r="Y17" i="37" s="1"/>
  <c r="AJ18" i="41"/>
  <c r="Y18" i="41" s="1"/>
  <c r="AJ17" i="42"/>
  <c r="Y17" i="42" s="1"/>
  <c r="AJ17" i="38"/>
  <c r="Y17" i="38" s="1"/>
  <c r="AJ15" i="23"/>
  <c r="Y15" i="23" s="1"/>
  <c r="AA15" i="23" s="1"/>
  <c r="AC15" i="23" s="1"/>
  <c r="AJ15" i="20"/>
  <c r="Y15" i="20" s="1"/>
  <c r="AU20" i="47" l="1"/>
  <c r="AU21" i="47" s="1"/>
  <c r="AU22" i="47" s="1"/>
  <c r="B64" i="34" s="1"/>
  <c r="AD16" i="43"/>
  <c r="AB20" i="47"/>
  <c r="AB21" i="47" s="1"/>
  <c r="AD16" i="40"/>
  <c r="AR20" i="47"/>
  <c r="AR21" i="47" s="1"/>
  <c r="AR22" i="47" s="1"/>
  <c r="B63" i="34" s="1"/>
  <c r="Y20" i="47"/>
  <c r="Y21" i="47" s="1"/>
  <c r="V20" i="47"/>
  <c r="V21" i="47" s="1"/>
  <c r="AG18" i="39"/>
  <c r="AA17" i="43"/>
  <c r="AC17" i="43" s="1"/>
  <c r="AQ18" i="43"/>
  <c r="AR18" i="43" s="1"/>
  <c r="AS18" i="43"/>
  <c r="Z17" i="43"/>
  <c r="AB17" i="43" s="1"/>
  <c r="AD17" i="43" s="1"/>
  <c r="AS18" i="39"/>
  <c r="Z17" i="39"/>
  <c r="AB17" i="39" s="1"/>
  <c r="AD17" i="39" s="1"/>
  <c r="Z16" i="32"/>
  <c r="AB16" i="32" s="1"/>
  <c r="AD16" i="32" s="1"/>
  <c r="AS17" i="32"/>
  <c r="AG17" i="32"/>
  <c r="AA16" i="32"/>
  <c r="AC16" i="32" s="1"/>
  <c r="AQ18" i="39"/>
  <c r="AR18" i="39" s="1"/>
  <c r="AA17" i="40"/>
  <c r="AC17" i="40" s="1"/>
  <c r="AG18" i="40"/>
  <c r="AQ18" i="40"/>
  <c r="AR18" i="40" s="1"/>
  <c r="Z17" i="40"/>
  <c r="AB17" i="40" s="1"/>
  <c r="AD17" i="40" s="1"/>
  <c r="AJ18" i="36"/>
  <c r="Y18" i="36" s="1"/>
  <c r="AA18" i="36" s="1"/>
  <c r="AC18" i="36" s="1"/>
  <c r="AS18" i="37"/>
  <c r="AG18" i="37"/>
  <c r="AA17" i="37"/>
  <c r="AC17" i="37" s="1"/>
  <c r="AQ18" i="37"/>
  <c r="AR18" i="37" s="1"/>
  <c r="Z17" i="37"/>
  <c r="AB17" i="37" s="1"/>
  <c r="AD17" i="37" s="1"/>
  <c r="AS19" i="41"/>
  <c r="AA18" i="41"/>
  <c r="AC18" i="41" s="1"/>
  <c r="AG19" i="41"/>
  <c r="AQ19" i="41"/>
  <c r="AR19" i="41" s="1"/>
  <c r="Z18" i="41"/>
  <c r="AB18" i="41" s="1"/>
  <c r="AD18" i="41" s="1"/>
  <c r="AA17" i="42"/>
  <c r="AC17" i="42" s="1"/>
  <c r="AS18" i="42"/>
  <c r="AG18" i="42"/>
  <c r="Z17" i="42"/>
  <c r="AB17" i="42" s="1"/>
  <c r="AD17" i="42" s="1"/>
  <c r="AQ18" i="42"/>
  <c r="AR18" i="42" s="1"/>
  <c r="AS18" i="38"/>
  <c r="AG18" i="38"/>
  <c r="AQ18" i="38"/>
  <c r="AR18" i="38" s="1"/>
  <c r="Z17" i="38"/>
  <c r="AB17" i="38" s="1"/>
  <c r="AD17" i="38" s="1"/>
  <c r="AA17" i="38"/>
  <c r="AC17" i="38" s="1"/>
  <c r="AQ16" i="23"/>
  <c r="AR16" i="23" s="1"/>
  <c r="AG16" i="23"/>
  <c r="AS16" i="23"/>
  <c r="Z15" i="23"/>
  <c r="AB15" i="23" s="1"/>
  <c r="AD15" i="23" s="1"/>
  <c r="AG16" i="20"/>
  <c r="AQ16" i="20"/>
  <c r="AR16" i="20" s="1"/>
  <c r="Z15" i="20"/>
  <c r="AB15" i="20" s="1"/>
  <c r="AD15" i="20" s="1"/>
  <c r="AS16" i="20"/>
  <c r="AA15" i="20"/>
  <c r="AC15" i="20" s="1"/>
  <c r="AS15" i="29"/>
  <c r="AQ15" i="29"/>
  <c r="AR15" i="29" s="1"/>
  <c r="Z14" i="29"/>
  <c r="AB14" i="29" s="1"/>
  <c r="AD14" i="29" s="1"/>
  <c r="AG15" i="29"/>
  <c r="AA14" i="29"/>
  <c r="AC14" i="29" s="1"/>
  <c r="AJ18" i="43" l="1"/>
  <c r="Y18" i="43" s="1"/>
  <c r="AA18" i="43" s="1"/>
  <c r="AC18" i="43" s="1"/>
  <c r="AJ18" i="39"/>
  <c r="Y18" i="39" s="1"/>
  <c r="Z18" i="39" s="1"/>
  <c r="AB18" i="39" s="1"/>
  <c r="AD18" i="39" s="1"/>
  <c r="AJ17" i="32"/>
  <c r="Y17" i="32" s="1"/>
  <c r="Z17" i="32" s="1"/>
  <c r="AB17" i="32" s="1"/>
  <c r="AD17" i="32" s="1"/>
  <c r="AJ18" i="40"/>
  <c r="Y18" i="40" s="1"/>
  <c r="AQ19" i="40" s="1"/>
  <c r="AR19" i="40" s="1"/>
  <c r="AQ19" i="36"/>
  <c r="AR19" i="36" s="1"/>
  <c r="AG19" i="36"/>
  <c r="AS19" i="36"/>
  <c r="Z18" i="36"/>
  <c r="AB18" i="36" s="1"/>
  <c r="AD18" i="36" s="1"/>
  <c r="AJ18" i="37"/>
  <c r="Y18" i="37" s="1"/>
  <c r="AJ19" i="41"/>
  <c r="Y19" i="41" s="1"/>
  <c r="AJ18" i="42"/>
  <c r="Y18" i="42" s="1"/>
  <c r="AJ18" i="38"/>
  <c r="Y18" i="38" s="1"/>
  <c r="AJ16" i="23"/>
  <c r="Y16" i="23" s="1"/>
  <c r="J37" i="47" s="1"/>
  <c r="AJ16" i="20"/>
  <c r="AJ15" i="29"/>
  <c r="Y15" i="29" s="1"/>
  <c r="Z18" i="43" l="1"/>
  <c r="AB18" i="43" s="1"/>
  <c r="AD18" i="43" s="1"/>
  <c r="AQ19" i="43"/>
  <c r="AR19" i="43" s="1"/>
  <c r="AG19" i="43"/>
  <c r="AS19" i="43"/>
  <c r="AS19" i="39"/>
  <c r="AQ19" i="39"/>
  <c r="AR19" i="39" s="1"/>
  <c r="AG19" i="39"/>
  <c r="AJ19" i="39" s="1"/>
  <c r="Y19" i="39" s="1"/>
  <c r="AA19" i="39" s="1"/>
  <c r="AC19" i="39" s="1"/>
  <c r="AA18" i="39"/>
  <c r="AC18" i="39" s="1"/>
  <c r="AG18" i="32"/>
  <c r="AA17" i="32"/>
  <c r="AC17" i="32" s="1"/>
  <c r="AS18" i="32"/>
  <c r="AQ18" i="32"/>
  <c r="AR18" i="32" s="1"/>
  <c r="AA16" i="23"/>
  <c r="AC16" i="23" s="1"/>
  <c r="AA18" i="40"/>
  <c r="AC18" i="40" s="1"/>
  <c r="AS19" i="40"/>
  <c r="Z18" i="40"/>
  <c r="AB18" i="40" s="1"/>
  <c r="AD18" i="40" s="1"/>
  <c r="AG19" i="40"/>
  <c r="AJ19" i="36"/>
  <c r="Y19" i="36" s="1"/>
  <c r="AQ20" i="36" s="1"/>
  <c r="AR20" i="36" s="1"/>
  <c r="AG19" i="37"/>
  <c r="Z18" i="37"/>
  <c r="AB18" i="37" s="1"/>
  <c r="AD18" i="37" s="1"/>
  <c r="AS19" i="37"/>
  <c r="AQ19" i="37"/>
  <c r="AR19" i="37" s="1"/>
  <c r="AA18" i="37"/>
  <c r="AC18" i="37" s="1"/>
  <c r="AA19" i="41"/>
  <c r="AC19" i="41" s="1"/>
  <c r="AG20" i="41"/>
  <c r="AS20" i="41"/>
  <c r="AQ20" i="41"/>
  <c r="AR20" i="41" s="1"/>
  <c r="Z19" i="41"/>
  <c r="AB19" i="41" s="1"/>
  <c r="AD19" i="41" s="1"/>
  <c r="AS19" i="42"/>
  <c r="AA18" i="42"/>
  <c r="AC18" i="42" s="1"/>
  <c r="AG19" i="42"/>
  <c r="AQ19" i="42"/>
  <c r="AR19" i="42" s="1"/>
  <c r="Z18" i="42"/>
  <c r="AB18" i="42" s="1"/>
  <c r="AD18" i="42" s="1"/>
  <c r="AQ19" i="38"/>
  <c r="AR19" i="38" s="1"/>
  <c r="AS19" i="38"/>
  <c r="AG19" i="38"/>
  <c r="Z18" i="38"/>
  <c r="AB18" i="38" s="1"/>
  <c r="AD18" i="38" s="1"/>
  <c r="AA18" i="38"/>
  <c r="AC18" i="38" s="1"/>
  <c r="AQ17" i="23"/>
  <c r="AR17" i="23" s="1"/>
  <c r="Z16" i="23"/>
  <c r="L37" i="47" s="1"/>
  <c r="K37" i="47" s="1"/>
  <c r="AG17" i="23"/>
  <c r="AS17" i="23"/>
  <c r="Y16" i="20"/>
  <c r="J44" i="47" s="1"/>
  <c r="AJ19" i="43" l="1"/>
  <c r="Y19" i="43" s="1"/>
  <c r="AA19" i="43" s="1"/>
  <c r="AC19" i="43" s="1"/>
  <c r="AJ18" i="32"/>
  <c r="Y18" i="32" s="1"/>
  <c r="AA18" i="32" s="1"/>
  <c r="AC18" i="32" s="1"/>
  <c r="C20" i="31"/>
  <c r="AB16" i="23"/>
  <c r="AD16" i="23" s="1"/>
  <c r="AJ19" i="40"/>
  <c r="Y19" i="40" s="1"/>
  <c r="AS20" i="40" s="1"/>
  <c r="AG20" i="43"/>
  <c r="Z19" i="43"/>
  <c r="AB19" i="43" s="1"/>
  <c r="AD19" i="43" s="1"/>
  <c r="AS20" i="43"/>
  <c r="AQ20" i="43"/>
  <c r="AR20" i="43" s="1"/>
  <c r="AG20" i="36"/>
  <c r="Z19" i="36"/>
  <c r="AB19" i="36" s="1"/>
  <c r="AD19" i="36" s="1"/>
  <c r="AA19" i="36"/>
  <c r="AC19" i="36" s="1"/>
  <c r="AS20" i="36"/>
  <c r="AQ20" i="39"/>
  <c r="AR20" i="39" s="1"/>
  <c r="AS20" i="39"/>
  <c r="Z19" i="39"/>
  <c r="AB19" i="39" s="1"/>
  <c r="AD19" i="39" s="1"/>
  <c r="AG20" i="39"/>
  <c r="AJ19" i="37"/>
  <c r="Y19" i="37" s="1"/>
  <c r="AJ20" i="41"/>
  <c r="Y20" i="41" s="1"/>
  <c r="AJ19" i="42"/>
  <c r="Y19" i="42" s="1"/>
  <c r="AJ19" i="38"/>
  <c r="Y19" i="38" s="1"/>
  <c r="Z19" i="38" s="1"/>
  <c r="AB19" i="38" s="1"/>
  <c r="AD19" i="38" s="1"/>
  <c r="AJ17" i="23"/>
  <c r="Y17" i="23" s="1"/>
  <c r="AS18" i="23" s="1"/>
  <c r="AS17" i="20"/>
  <c r="Z16" i="20"/>
  <c r="L44" i="47" s="1"/>
  <c r="K44" i="47" s="1"/>
  <c r="AG17" i="20"/>
  <c r="AQ17" i="20"/>
  <c r="AR17" i="20" s="1"/>
  <c r="AA16" i="20"/>
  <c r="AG16" i="29"/>
  <c r="AS16" i="29"/>
  <c r="AQ16" i="29"/>
  <c r="AR16" i="29" s="1"/>
  <c r="Z15" i="29"/>
  <c r="AB15" i="29" s="1"/>
  <c r="AD15" i="29" s="1"/>
  <c r="AA15" i="29"/>
  <c r="AC15" i="29" s="1"/>
  <c r="AC16" i="20" l="1"/>
  <c r="C21" i="31"/>
  <c r="O12" i="47"/>
  <c r="O13" i="47" s="1"/>
  <c r="O14" i="47" s="1"/>
  <c r="C26" i="31" s="1"/>
  <c r="AQ20" i="40"/>
  <c r="AR20" i="40" s="1"/>
  <c r="AS19" i="32"/>
  <c r="AG19" i="32"/>
  <c r="Z18" i="32"/>
  <c r="AB18" i="32" s="1"/>
  <c r="AD18" i="32" s="1"/>
  <c r="AQ19" i="32"/>
  <c r="AR19" i="32" s="1"/>
  <c r="Z19" i="40"/>
  <c r="AB19" i="40" s="1"/>
  <c r="AD19" i="40" s="1"/>
  <c r="AJ20" i="43"/>
  <c r="Y20" i="43" s="1"/>
  <c r="AA20" i="43" s="1"/>
  <c r="AC20" i="43" s="1"/>
  <c r="AB16" i="20"/>
  <c r="AD16" i="20" s="1"/>
  <c r="AG20" i="40"/>
  <c r="AA19" i="40"/>
  <c r="AC19" i="40" s="1"/>
  <c r="AJ20" i="36"/>
  <c r="Y20" i="36" s="1"/>
  <c r="AS21" i="36" s="1"/>
  <c r="AJ20" i="39"/>
  <c r="Y20" i="39" s="1"/>
  <c r="AG21" i="39" s="1"/>
  <c r="AS20" i="37"/>
  <c r="Z19" i="37"/>
  <c r="AB19" i="37" s="1"/>
  <c r="AD19" i="37" s="1"/>
  <c r="AQ20" i="37"/>
  <c r="AR20" i="37" s="1"/>
  <c r="AA19" i="37"/>
  <c r="AC19" i="37" s="1"/>
  <c r="AG20" i="37"/>
  <c r="AS21" i="41"/>
  <c r="Z20" i="41"/>
  <c r="AB20" i="41" s="1"/>
  <c r="AD20" i="41" s="1"/>
  <c r="AG21" i="41"/>
  <c r="AQ21" i="41"/>
  <c r="AR21" i="41" s="1"/>
  <c r="AA20" i="41"/>
  <c r="AC20" i="41" s="1"/>
  <c r="AQ20" i="42"/>
  <c r="AR20" i="42" s="1"/>
  <c r="AA19" i="42"/>
  <c r="AC19" i="42" s="1"/>
  <c r="AG20" i="42"/>
  <c r="Z19" i="42"/>
  <c r="AB19" i="42" s="1"/>
  <c r="AD19" i="42" s="1"/>
  <c r="AS20" i="42"/>
  <c r="AA19" i="38"/>
  <c r="AC19" i="38" s="1"/>
  <c r="AS20" i="38"/>
  <c r="AG20" i="38"/>
  <c r="AQ20" i="38"/>
  <c r="AR20" i="38" s="1"/>
  <c r="AQ18" i="23"/>
  <c r="AR18" i="23" s="1"/>
  <c r="AG18" i="23"/>
  <c r="AA17" i="23"/>
  <c r="AC17" i="23" s="1"/>
  <c r="Z17" i="23"/>
  <c r="AB17" i="23" s="1"/>
  <c r="AD17" i="23" s="1"/>
  <c r="AJ17" i="20"/>
  <c r="AJ16" i="29"/>
  <c r="Y16" i="29" s="1"/>
  <c r="R12" i="47" l="1"/>
  <c r="R13" i="47" s="1"/>
  <c r="R14" i="47" s="1"/>
  <c r="C27" i="31" s="1"/>
  <c r="AJ20" i="40"/>
  <c r="Y20" i="40" s="1"/>
  <c r="AG21" i="40" s="1"/>
  <c r="AJ19" i="32"/>
  <c r="Y19" i="32" s="1"/>
  <c r="AS20" i="32" s="1"/>
  <c r="AA20" i="36"/>
  <c r="AC20" i="36" s="1"/>
  <c r="Z20" i="36"/>
  <c r="AB20" i="36" s="1"/>
  <c r="AD20" i="36" s="1"/>
  <c r="AG21" i="43"/>
  <c r="AS21" i="43"/>
  <c r="Z20" i="43"/>
  <c r="AB20" i="43" s="1"/>
  <c r="AD20" i="43" s="1"/>
  <c r="AQ21" i="43"/>
  <c r="AR21" i="43" s="1"/>
  <c r="AQ21" i="36"/>
  <c r="AR21" i="36" s="1"/>
  <c r="AG21" i="36"/>
  <c r="AS21" i="39"/>
  <c r="AQ21" i="39"/>
  <c r="AR21" i="39" s="1"/>
  <c r="Z20" i="39"/>
  <c r="AB20" i="39" s="1"/>
  <c r="AD20" i="39" s="1"/>
  <c r="AA20" i="39"/>
  <c r="AC20" i="39" s="1"/>
  <c r="AJ20" i="37"/>
  <c r="Y20" i="37" s="1"/>
  <c r="AS21" i="37" s="1"/>
  <c r="AJ21" i="41"/>
  <c r="Y21" i="41" s="1"/>
  <c r="AA21" i="41" s="1"/>
  <c r="AC21" i="41" s="1"/>
  <c r="AJ20" i="42"/>
  <c r="Y20" i="42" s="1"/>
  <c r="AJ20" i="38"/>
  <c r="Y20" i="38" s="1"/>
  <c r="Z20" i="38" s="1"/>
  <c r="AB20" i="38" s="1"/>
  <c r="AD20" i="38" s="1"/>
  <c r="AJ18" i="23"/>
  <c r="Y18" i="23" s="1"/>
  <c r="Y17" i="20"/>
  <c r="Z16" i="29"/>
  <c r="AB16" i="29" s="1"/>
  <c r="AD16" i="29" s="1"/>
  <c r="AG17" i="29"/>
  <c r="AA16" i="29"/>
  <c r="AC16" i="29" s="1"/>
  <c r="AS17" i="29"/>
  <c r="AQ17" i="29"/>
  <c r="AR17" i="29" s="1"/>
  <c r="Z20" i="40" l="1"/>
  <c r="AB20" i="40" s="1"/>
  <c r="AD20" i="40" s="1"/>
  <c r="AA20" i="40"/>
  <c r="AC20" i="40" s="1"/>
  <c r="AS21" i="40"/>
  <c r="AQ21" i="40"/>
  <c r="AR21" i="40" s="1"/>
  <c r="AJ21" i="36"/>
  <c r="Y21" i="36" s="1"/>
  <c r="AA21" i="36" s="1"/>
  <c r="AC21" i="36" s="1"/>
  <c r="AQ20" i="32"/>
  <c r="AR20" i="32" s="1"/>
  <c r="Z19" i="32"/>
  <c r="AB19" i="32" s="1"/>
  <c r="AD19" i="32" s="1"/>
  <c r="AG20" i="32"/>
  <c r="AA19" i="32"/>
  <c r="AC19" i="32" s="1"/>
  <c r="AJ21" i="43"/>
  <c r="Y21" i="43" s="1"/>
  <c r="AS22" i="43" s="1"/>
  <c r="AJ21" i="39"/>
  <c r="Y21" i="39" s="1"/>
  <c r="AQ22" i="39" s="1"/>
  <c r="AR22" i="39" s="1"/>
  <c r="Z20" i="37"/>
  <c r="AB20" i="37" s="1"/>
  <c r="AD20" i="37" s="1"/>
  <c r="AQ21" i="37"/>
  <c r="AR21" i="37" s="1"/>
  <c r="AA20" i="37"/>
  <c r="AC20" i="37" s="1"/>
  <c r="AG21" i="37"/>
  <c r="AQ22" i="41"/>
  <c r="AR22" i="41" s="1"/>
  <c r="AS22" i="41"/>
  <c r="Z21" i="41"/>
  <c r="AB21" i="41" s="1"/>
  <c r="AD21" i="41" s="1"/>
  <c r="AG22" i="41"/>
  <c r="AA20" i="42"/>
  <c r="AC20" i="42" s="1"/>
  <c r="AG21" i="42"/>
  <c r="AQ21" i="42"/>
  <c r="AR21" i="42" s="1"/>
  <c r="AS21" i="42"/>
  <c r="Z20" i="42"/>
  <c r="AB20" i="42" s="1"/>
  <c r="AD20" i="42" s="1"/>
  <c r="AA20" i="38"/>
  <c r="AC20" i="38" s="1"/>
  <c r="AQ21" i="38"/>
  <c r="AR21" i="38" s="1"/>
  <c r="AS21" i="38"/>
  <c r="AG21" i="38"/>
  <c r="Z17" i="20"/>
  <c r="AB17" i="20" s="1"/>
  <c r="AD17" i="20" s="1"/>
  <c r="AS18" i="20"/>
  <c r="AQ18" i="20"/>
  <c r="AR18" i="20" s="1"/>
  <c r="AG18" i="20"/>
  <c r="AA17" i="20"/>
  <c r="AC17" i="20" s="1"/>
  <c r="Z18" i="23"/>
  <c r="AB18" i="23" s="1"/>
  <c r="AD18" i="23" s="1"/>
  <c r="AS19" i="23"/>
  <c r="AA18" i="23"/>
  <c r="AC18" i="23" s="1"/>
  <c r="AQ19" i="23"/>
  <c r="AR19" i="23" s="1"/>
  <c r="AG19" i="23"/>
  <c r="AJ17" i="29"/>
  <c r="Y17" i="29" s="1"/>
  <c r="AJ21" i="40" l="1"/>
  <c r="Y21" i="40" s="1"/>
  <c r="AS22" i="40" s="1"/>
  <c r="AQ22" i="36"/>
  <c r="AR22" i="36" s="1"/>
  <c r="Z21" i="36"/>
  <c r="AB21" i="36" s="1"/>
  <c r="AD21" i="36" s="1"/>
  <c r="AA21" i="39"/>
  <c r="AC21" i="39" s="1"/>
  <c r="Z21" i="39"/>
  <c r="AB21" i="39" s="1"/>
  <c r="AD21" i="39" s="1"/>
  <c r="AS22" i="39"/>
  <c r="AS22" i="36"/>
  <c r="AG22" i="36"/>
  <c r="AJ20" i="32"/>
  <c r="Y20" i="32" s="1"/>
  <c r="AA20" i="32" s="1"/>
  <c r="AC20" i="32" s="1"/>
  <c r="Z21" i="43"/>
  <c r="AB21" i="43" s="1"/>
  <c r="AD21" i="43" s="1"/>
  <c r="AG22" i="43"/>
  <c r="AQ22" i="43"/>
  <c r="AR22" i="43" s="1"/>
  <c r="AA21" i="43"/>
  <c r="AC21" i="43" s="1"/>
  <c r="AG22" i="39"/>
  <c r="AJ21" i="37"/>
  <c r="Y21" i="37" s="1"/>
  <c r="AS22" i="37" s="1"/>
  <c r="AJ22" i="41"/>
  <c r="Y22" i="41" s="1"/>
  <c r="AQ23" i="41" s="1"/>
  <c r="AR23" i="41" s="1"/>
  <c r="AJ21" i="42"/>
  <c r="Y21" i="42" s="1"/>
  <c r="AJ21" i="38"/>
  <c r="Y21" i="38" s="1"/>
  <c r="Z21" i="38" s="1"/>
  <c r="AB21" i="38" s="1"/>
  <c r="AD21" i="38" s="1"/>
  <c r="AJ18" i="20"/>
  <c r="Y18" i="20" s="1"/>
  <c r="AJ19" i="23"/>
  <c r="Z21" i="40" l="1"/>
  <c r="AB21" i="40" s="1"/>
  <c r="AD21" i="40" s="1"/>
  <c r="AQ22" i="40"/>
  <c r="AR22" i="40" s="1"/>
  <c r="AG22" i="40"/>
  <c r="AA21" i="40"/>
  <c r="AC21" i="40" s="1"/>
  <c r="AJ22" i="39"/>
  <c r="Y22" i="39" s="1"/>
  <c r="AA22" i="39" s="1"/>
  <c r="AC22" i="39" s="1"/>
  <c r="AJ22" i="36"/>
  <c r="Y22" i="36" s="1"/>
  <c r="AG23" i="36" s="1"/>
  <c r="AQ21" i="32"/>
  <c r="AR21" i="32" s="1"/>
  <c r="AG21" i="32"/>
  <c r="Z20" i="32"/>
  <c r="AB20" i="32" s="1"/>
  <c r="AD20" i="32" s="1"/>
  <c r="AS21" i="32"/>
  <c r="AJ22" i="43"/>
  <c r="Y22" i="43" s="1"/>
  <c r="AG23" i="43" s="1"/>
  <c r="AS23" i="41"/>
  <c r="AG22" i="37"/>
  <c r="AQ22" i="37"/>
  <c r="AR22" i="37" s="1"/>
  <c r="Z21" i="37"/>
  <c r="AB21" i="37" s="1"/>
  <c r="AD21" i="37" s="1"/>
  <c r="AA21" i="37"/>
  <c r="AC21" i="37" s="1"/>
  <c r="Z22" i="41"/>
  <c r="AB22" i="41" s="1"/>
  <c r="AD22" i="41" s="1"/>
  <c r="AA22" i="41"/>
  <c r="AC22" i="41" s="1"/>
  <c r="AG23" i="41"/>
  <c r="AS22" i="42"/>
  <c r="Z21" i="42"/>
  <c r="AB21" i="42" s="1"/>
  <c r="AD21" i="42" s="1"/>
  <c r="AG22" i="42"/>
  <c r="AA21" i="42"/>
  <c r="AC21" i="42" s="1"/>
  <c r="AQ22" i="42"/>
  <c r="AR22" i="42" s="1"/>
  <c r="AQ22" i="38"/>
  <c r="AR22" i="38" s="1"/>
  <c r="AG22" i="38"/>
  <c r="AS22" i="38"/>
  <c r="AA21" i="38"/>
  <c r="AC21" i="38" s="1"/>
  <c r="AS19" i="20"/>
  <c r="AG19" i="20"/>
  <c r="AQ19" i="20"/>
  <c r="AR19" i="20" s="1"/>
  <c r="Z18" i="20"/>
  <c r="AB18" i="20" s="1"/>
  <c r="AD18" i="20" s="1"/>
  <c r="AA18" i="20"/>
  <c r="AC18" i="20" s="1"/>
  <c r="Y19" i="23"/>
  <c r="AG18" i="29"/>
  <c r="AQ18" i="29"/>
  <c r="AR18" i="29" s="1"/>
  <c r="AS18" i="29"/>
  <c r="Z17" i="29"/>
  <c r="AB17" i="29" s="1"/>
  <c r="AD17" i="29" s="1"/>
  <c r="AA17" i="29"/>
  <c r="AC17" i="29" s="1"/>
  <c r="AJ22" i="40" l="1"/>
  <c r="Y22" i="40" s="1"/>
  <c r="AQ23" i="40" s="1"/>
  <c r="AR23" i="40" s="1"/>
  <c r="AS23" i="36"/>
  <c r="AQ23" i="36"/>
  <c r="AR23" i="36" s="1"/>
  <c r="AS23" i="39"/>
  <c r="AG23" i="39"/>
  <c r="AQ23" i="39"/>
  <c r="AR23" i="39" s="1"/>
  <c r="Z22" i="39"/>
  <c r="AB22" i="39" s="1"/>
  <c r="AD22" i="39" s="1"/>
  <c r="AA22" i="36"/>
  <c r="AC22" i="36" s="1"/>
  <c r="Z22" i="36"/>
  <c r="AB22" i="36" s="1"/>
  <c r="AD22" i="36" s="1"/>
  <c r="AA22" i="43"/>
  <c r="AC22" i="43" s="1"/>
  <c r="AQ23" i="43"/>
  <c r="AR23" i="43" s="1"/>
  <c r="AJ21" i="32"/>
  <c r="Y21" i="32" s="1"/>
  <c r="AA21" i="32" s="1"/>
  <c r="AC21" i="32" s="1"/>
  <c r="Z22" i="43"/>
  <c r="AB22" i="43" s="1"/>
  <c r="AD22" i="43" s="1"/>
  <c r="AS23" i="43"/>
  <c r="Z22" i="40"/>
  <c r="AB22" i="40" s="1"/>
  <c r="AD22" i="40" s="1"/>
  <c r="AA22" i="40"/>
  <c r="AC22" i="40" s="1"/>
  <c r="AS23" i="40"/>
  <c r="AG23" i="40"/>
  <c r="AJ23" i="41"/>
  <c r="Y23" i="41" s="1"/>
  <c r="Z23" i="41" s="1"/>
  <c r="AB23" i="41" s="1"/>
  <c r="AD23" i="41" s="1"/>
  <c r="AJ22" i="37"/>
  <c r="Y22" i="37" s="1"/>
  <c r="Z22" i="37" s="1"/>
  <c r="AB22" i="37" s="1"/>
  <c r="AD22" i="37" s="1"/>
  <c r="AJ22" i="42"/>
  <c r="Y22" i="42" s="1"/>
  <c r="AA22" i="42" s="1"/>
  <c r="AC22" i="42" s="1"/>
  <c r="AJ22" i="38"/>
  <c r="Y22" i="38" s="1"/>
  <c r="AG23" i="38" s="1"/>
  <c r="AJ19" i="20"/>
  <c r="Z19" i="23"/>
  <c r="AB19" i="23" s="1"/>
  <c r="AD19" i="23" s="1"/>
  <c r="AG20" i="23"/>
  <c r="AS20" i="23"/>
  <c r="AQ20" i="23"/>
  <c r="AR20" i="23" s="1"/>
  <c r="AA19" i="23"/>
  <c r="AC19" i="23" s="1"/>
  <c r="AJ18" i="29"/>
  <c r="Y18" i="29" s="1"/>
  <c r="AJ23" i="39" l="1"/>
  <c r="Y23" i="39" s="1"/>
  <c r="Z23" i="39" s="1"/>
  <c r="AB23" i="39" s="1"/>
  <c r="AD23" i="39" s="1"/>
  <c r="AJ23" i="36"/>
  <c r="Y23" i="36" s="1"/>
  <c r="C72" i="47" s="1"/>
  <c r="AJ23" i="43"/>
  <c r="Y23" i="43" s="1"/>
  <c r="AA23" i="43" s="1"/>
  <c r="AC23" i="43" s="1"/>
  <c r="AS22" i="32"/>
  <c r="AG22" i="32"/>
  <c r="AQ22" i="32"/>
  <c r="AR22" i="32" s="1"/>
  <c r="Z21" i="32"/>
  <c r="AB21" i="32" s="1"/>
  <c r="AD21" i="32" s="1"/>
  <c r="AG24" i="39"/>
  <c r="AS24" i="39"/>
  <c r="AQ24" i="39"/>
  <c r="AR24" i="39" s="1"/>
  <c r="AA23" i="39"/>
  <c r="AC23" i="39" s="1"/>
  <c r="AJ23" i="40"/>
  <c r="Y23" i="40" s="1"/>
  <c r="AA23" i="40" s="1"/>
  <c r="AC23" i="40" s="1"/>
  <c r="AG24" i="41"/>
  <c r="AA23" i="41"/>
  <c r="AC23" i="41" s="1"/>
  <c r="AQ24" i="41"/>
  <c r="AR24" i="41" s="1"/>
  <c r="AS24" i="41"/>
  <c r="AQ24" i="43"/>
  <c r="AR24" i="43" s="1"/>
  <c r="AS24" i="43"/>
  <c r="AG24" i="43"/>
  <c r="AA22" i="37"/>
  <c r="AC22" i="37" s="1"/>
  <c r="AQ23" i="37"/>
  <c r="AR23" i="37" s="1"/>
  <c r="AG23" i="37"/>
  <c r="AS23" i="37"/>
  <c r="AQ23" i="42"/>
  <c r="AR23" i="42" s="1"/>
  <c r="Z22" i="42"/>
  <c r="AB22" i="42" s="1"/>
  <c r="AD22" i="42" s="1"/>
  <c r="AS23" i="42"/>
  <c r="AG23" i="42"/>
  <c r="AA22" i="38"/>
  <c r="AC22" i="38" s="1"/>
  <c r="AS23" i="38"/>
  <c r="Z22" i="38"/>
  <c r="AB22" i="38" s="1"/>
  <c r="AD22" i="38" s="1"/>
  <c r="AQ23" i="38"/>
  <c r="AR23" i="38" s="1"/>
  <c r="Y19" i="20"/>
  <c r="AJ20" i="23"/>
  <c r="AJ24" i="39" l="1"/>
  <c r="Y24" i="39" s="1"/>
  <c r="Z23" i="43"/>
  <c r="AB23" i="43" s="1"/>
  <c r="AD23" i="43" s="1"/>
  <c r="Z23" i="36"/>
  <c r="E72" i="47" s="1"/>
  <c r="D72" i="47" s="1"/>
  <c r="AG24" i="36"/>
  <c r="AQ24" i="36"/>
  <c r="AR24" i="36" s="1"/>
  <c r="AA23" i="36"/>
  <c r="AC23" i="36" s="1"/>
  <c r="AS24" i="36"/>
  <c r="AJ24" i="36" s="1"/>
  <c r="Y24" i="36" s="1"/>
  <c r="AG25" i="36" s="1"/>
  <c r="B19" i="34"/>
  <c r="AJ22" i="32"/>
  <c r="Y22" i="32" s="1"/>
  <c r="AS23" i="32" s="1"/>
  <c r="AB23" i="36"/>
  <c r="AD23" i="36" s="1"/>
  <c r="AQ24" i="40"/>
  <c r="AR24" i="40" s="1"/>
  <c r="AQ25" i="39"/>
  <c r="AR25" i="39" s="1"/>
  <c r="AG25" i="39"/>
  <c r="AA24" i="39"/>
  <c r="AC24" i="39" s="1"/>
  <c r="Z24" i="39"/>
  <c r="AB24" i="39" s="1"/>
  <c r="AD24" i="39" s="1"/>
  <c r="AS25" i="39"/>
  <c r="AG24" i="40"/>
  <c r="AS24" i="40"/>
  <c r="Z23" i="40"/>
  <c r="AB23" i="40" s="1"/>
  <c r="AD23" i="40" s="1"/>
  <c r="AJ24" i="41"/>
  <c r="Y24" i="41" s="1"/>
  <c r="AS25" i="41" s="1"/>
  <c r="AJ24" i="43"/>
  <c r="Y24" i="43" s="1"/>
  <c r="AA24" i="43" s="1"/>
  <c r="AC24" i="43" s="1"/>
  <c r="AJ23" i="37"/>
  <c r="Y23" i="37" s="1"/>
  <c r="C80" i="47" s="1"/>
  <c r="AJ23" i="42"/>
  <c r="Y23" i="42" s="1"/>
  <c r="AQ24" i="42" s="1"/>
  <c r="AR24" i="42" s="1"/>
  <c r="AJ23" i="38"/>
  <c r="Y23" i="38" s="1"/>
  <c r="Z23" i="38" s="1"/>
  <c r="AB23" i="38" s="1"/>
  <c r="AD23" i="38" s="1"/>
  <c r="AG20" i="20"/>
  <c r="AS20" i="20"/>
  <c r="Z19" i="20"/>
  <c r="AB19" i="20" s="1"/>
  <c r="AD19" i="20" s="1"/>
  <c r="AQ20" i="20"/>
  <c r="AR20" i="20" s="1"/>
  <c r="AA19" i="20"/>
  <c r="AC19" i="20" s="1"/>
  <c r="Y20" i="23"/>
  <c r="AQ19" i="29"/>
  <c r="AR19" i="29" s="1"/>
  <c r="AS19" i="29"/>
  <c r="Z18" i="29"/>
  <c r="AB18" i="29" s="1"/>
  <c r="AD18" i="29" s="1"/>
  <c r="AG19" i="29"/>
  <c r="AA18" i="29"/>
  <c r="AC18" i="29" s="1"/>
  <c r="F20" i="47" l="1"/>
  <c r="Z22" i="32"/>
  <c r="AB22" i="32" s="1"/>
  <c r="AD22" i="32" s="1"/>
  <c r="AA22" i="32"/>
  <c r="AC22" i="32" s="1"/>
  <c r="AG23" i="32"/>
  <c r="AQ23" i="32"/>
  <c r="AR23" i="32" s="1"/>
  <c r="AJ25" i="39"/>
  <c r="Y25" i="39" s="1"/>
  <c r="AA25" i="39" s="1"/>
  <c r="AC25" i="39" s="1"/>
  <c r="AG24" i="37"/>
  <c r="AG25" i="41"/>
  <c r="AJ24" i="40"/>
  <c r="Y24" i="40" s="1"/>
  <c r="AG25" i="43"/>
  <c r="AQ25" i="43"/>
  <c r="AR25" i="43" s="1"/>
  <c r="AS25" i="43"/>
  <c r="Z24" i="43"/>
  <c r="AB24" i="43" s="1"/>
  <c r="AD24" i="43" s="1"/>
  <c r="AQ25" i="41"/>
  <c r="AR25" i="41" s="1"/>
  <c r="Z24" i="41"/>
  <c r="AB24" i="41" s="1"/>
  <c r="AD24" i="41" s="1"/>
  <c r="AA24" i="41"/>
  <c r="AC24" i="41" s="1"/>
  <c r="AA24" i="36"/>
  <c r="AC24" i="36" s="1"/>
  <c r="Z24" i="36"/>
  <c r="AB24" i="36" s="1"/>
  <c r="AD24" i="36" s="1"/>
  <c r="AS25" i="36"/>
  <c r="AQ25" i="36"/>
  <c r="AR25" i="36" s="1"/>
  <c r="AQ24" i="37"/>
  <c r="AR24" i="37" s="1"/>
  <c r="AA23" i="37"/>
  <c r="AS24" i="37"/>
  <c r="Z23" i="37"/>
  <c r="E80" i="47" s="1"/>
  <c r="AS24" i="38"/>
  <c r="AS24" i="42"/>
  <c r="AG24" i="42"/>
  <c r="Z23" i="42"/>
  <c r="AB23" i="42" s="1"/>
  <c r="AD23" i="42" s="1"/>
  <c r="AQ24" i="38"/>
  <c r="AR24" i="38" s="1"/>
  <c r="AA23" i="42"/>
  <c r="AC23" i="42" s="1"/>
  <c r="AG24" i="38"/>
  <c r="AA23" i="38"/>
  <c r="AC23" i="38" s="1"/>
  <c r="AJ20" i="20"/>
  <c r="AS21" i="23"/>
  <c r="Z20" i="23"/>
  <c r="AB20" i="23" s="1"/>
  <c r="AD20" i="23" s="1"/>
  <c r="AG21" i="23"/>
  <c r="AQ21" i="23"/>
  <c r="AR21" i="23" s="1"/>
  <c r="AA20" i="23"/>
  <c r="AC20" i="23" s="1"/>
  <c r="AJ19" i="29"/>
  <c r="Y19" i="29" s="1"/>
  <c r="B20" i="34" l="1"/>
  <c r="AC23" i="37"/>
  <c r="AJ23" i="32"/>
  <c r="Y23" i="32" s="1"/>
  <c r="C64" i="47" s="1"/>
  <c r="Z25" i="39"/>
  <c r="AB25" i="39" s="1"/>
  <c r="AD25" i="39" s="1"/>
  <c r="AG26" i="39"/>
  <c r="AS26" i="39"/>
  <c r="AQ26" i="39"/>
  <c r="AR26" i="39" s="1"/>
  <c r="AJ26" i="39" s="1"/>
  <c r="Y26" i="39" s="1"/>
  <c r="AQ27" i="39" s="1"/>
  <c r="AR27" i="39" s="1"/>
  <c r="AB23" i="37"/>
  <c r="D80" i="47"/>
  <c r="AJ25" i="43"/>
  <c r="Y25" i="43" s="1"/>
  <c r="Z25" i="43" s="1"/>
  <c r="AB25" i="43" s="1"/>
  <c r="AD25" i="43" s="1"/>
  <c r="AJ25" i="41"/>
  <c r="Y25" i="41" s="1"/>
  <c r="Z25" i="41" s="1"/>
  <c r="AB25" i="41" s="1"/>
  <c r="AD25" i="41" s="1"/>
  <c r="AA24" i="40"/>
  <c r="AC24" i="40" s="1"/>
  <c r="AQ25" i="40"/>
  <c r="AR25" i="40" s="1"/>
  <c r="AG25" i="40"/>
  <c r="Z24" i="40"/>
  <c r="AB24" i="40" s="1"/>
  <c r="AD24" i="40" s="1"/>
  <c r="AS25" i="40"/>
  <c r="AJ25" i="36"/>
  <c r="Y25" i="36" s="1"/>
  <c r="Z25" i="36" s="1"/>
  <c r="AB25" i="36" s="1"/>
  <c r="AD25" i="36" s="1"/>
  <c r="AJ24" i="37"/>
  <c r="Y24" i="37" s="1"/>
  <c r="AG25" i="37" s="1"/>
  <c r="AJ24" i="42"/>
  <c r="Y24" i="42" s="1"/>
  <c r="AS25" i="42" s="1"/>
  <c r="AJ24" i="38"/>
  <c r="Y24" i="38" s="1"/>
  <c r="AS25" i="38" s="1"/>
  <c r="Y20" i="20"/>
  <c r="AJ21" i="23"/>
  <c r="AG20" i="29"/>
  <c r="AS20" i="29"/>
  <c r="AQ20" i="29"/>
  <c r="AR20" i="29" s="1"/>
  <c r="Z19" i="29"/>
  <c r="AB19" i="29" s="1"/>
  <c r="AD19" i="29" s="1"/>
  <c r="AA19" i="29"/>
  <c r="AC19" i="29" s="1"/>
  <c r="I20" i="47" l="1"/>
  <c r="AD23" i="37"/>
  <c r="AS24" i="32"/>
  <c r="AQ24" i="32"/>
  <c r="AR24" i="32" s="1"/>
  <c r="Z23" i="32"/>
  <c r="E64" i="47" s="1"/>
  <c r="D64" i="47" s="1"/>
  <c r="AG24" i="32"/>
  <c r="AJ24" i="32" s="1"/>
  <c r="Y24" i="32" s="1"/>
  <c r="Z24" i="32" s="1"/>
  <c r="AB24" i="32" s="1"/>
  <c r="AD24" i="32" s="1"/>
  <c r="AA23" i="32"/>
  <c r="AC23" i="32" s="1"/>
  <c r="B18" i="34"/>
  <c r="AS26" i="41"/>
  <c r="AQ26" i="43"/>
  <c r="AR26" i="43" s="1"/>
  <c r="AA25" i="43"/>
  <c r="AC25" i="43" s="1"/>
  <c r="AS26" i="43"/>
  <c r="AG26" i="43"/>
  <c r="AA26" i="39"/>
  <c r="AC26" i="39" s="1"/>
  <c r="Z26" i="39"/>
  <c r="AB26" i="39" s="1"/>
  <c r="AD26" i="39" s="1"/>
  <c r="AS27" i="39"/>
  <c r="AG26" i="41"/>
  <c r="AA25" i="41"/>
  <c r="AC25" i="41" s="1"/>
  <c r="AQ26" i="41"/>
  <c r="AR26" i="41" s="1"/>
  <c r="AG27" i="39"/>
  <c r="AJ25" i="40"/>
  <c r="Y25" i="40" s="1"/>
  <c r="AG26" i="36"/>
  <c r="AQ26" i="36"/>
  <c r="AR26" i="36" s="1"/>
  <c r="AS26" i="36"/>
  <c r="AA25" i="36"/>
  <c r="AC25" i="36" s="1"/>
  <c r="AQ25" i="42"/>
  <c r="AR25" i="42" s="1"/>
  <c r="Z24" i="42"/>
  <c r="AB24" i="42" s="1"/>
  <c r="AD24" i="42" s="1"/>
  <c r="AA24" i="42"/>
  <c r="AC24" i="42" s="1"/>
  <c r="Z24" i="37"/>
  <c r="AB24" i="37" s="1"/>
  <c r="AD24" i="37" s="1"/>
  <c r="AG25" i="42"/>
  <c r="AA24" i="37"/>
  <c r="AC24" i="37" s="1"/>
  <c r="AQ25" i="37"/>
  <c r="AR25" i="37" s="1"/>
  <c r="AS25" i="37"/>
  <c r="AQ25" i="38"/>
  <c r="AR25" i="38" s="1"/>
  <c r="AA24" i="38"/>
  <c r="AC24" i="38" s="1"/>
  <c r="AG25" i="38"/>
  <c r="Z24" i="38"/>
  <c r="AB24" i="38" s="1"/>
  <c r="AD24" i="38" s="1"/>
  <c r="AS21" i="20"/>
  <c r="Z20" i="20"/>
  <c r="AB20" i="20" s="1"/>
  <c r="AD20" i="20" s="1"/>
  <c r="AG21" i="20"/>
  <c r="AQ21" i="20"/>
  <c r="AR21" i="20" s="1"/>
  <c r="AA20" i="20"/>
  <c r="AC20" i="20" s="1"/>
  <c r="Y21" i="23"/>
  <c r="AJ20" i="29"/>
  <c r="Y20" i="29" s="1"/>
  <c r="AJ26" i="41" l="1"/>
  <c r="Y26" i="41" s="1"/>
  <c r="AG27" i="41" s="1"/>
  <c r="AB23" i="32"/>
  <c r="AD23" i="32" s="1"/>
  <c r="C20" i="47"/>
  <c r="AJ26" i="43"/>
  <c r="Y26" i="43" s="1"/>
  <c r="Z26" i="43" s="1"/>
  <c r="AB26" i="43" s="1"/>
  <c r="AD26" i="43" s="1"/>
  <c r="AJ27" i="39"/>
  <c r="Y27" i="39" s="1"/>
  <c r="AQ28" i="39" s="1"/>
  <c r="AR28" i="39" s="1"/>
  <c r="AJ25" i="42"/>
  <c r="Y25" i="42" s="1"/>
  <c r="AG26" i="42" s="1"/>
  <c r="AG26" i="40"/>
  <c r="Z25" i="40"/>
  <c r="AB25" i="40" s="1"/>
  <c r="AD25" i="40" s="1"/>
  <c r="AS26" i="40"/>
  <c r="AQ26" i="40"/>
  <c r="AR26" i="40" s="1"/>
  <c r="AA25" i="40"/>
  <c r="AC25" i="40" s="1"/>
  <c r="AJ25" i="37"/>
  <c r="Y25" i="37" s="1"/>
  <c r="Z25" i="37" s="1"/>
  <c r="AB25" i="37" s="1"/>
  <c r="AD25" i="37" s="1"/>
  <c r="AJ26" i="36"/>
  <c r="Y26" i="36" s="1"/>
  <c r="Z26" i="36" s="1"/>
  <c r="AB26" i="36" s="1"/>
  <c r="AD26" i="36" s="1"/>
  <c r="AQ27" i="41"/>
  <c r="AR27" i="41" s="1"/>
  <c r="Z26" i="41"/>
  <c r="AB26" i="41" s="1"/>
  <c r="AD26" i="41" s="1"/>
  <c r="AS27" i="41"/>
  <c r="AA26" i="41"/>
  <c r="AC26" i="41" s="1"/>
  <c r="AJ25" i="38"/>
  <c r="Y25" i="38" s="1"/>
  <c r="AS26" i="38" s="1"/>
  <c r="AQ27" i="43"/>
  <c r="AR27" i="43" s="1"/>
  <c r="AA24" i="32"/>
  <c r="AC24" i="32" s="1"/>
  <c r="AG25" i="32"/>
  <c r="AS25" i="32"/>
  <c r="AQ25" i="32"/>
  <c r="AR25" i="32" s="1"/>
  <c r="AJ21" i="20"/>
  <c r="AQ22" i="23"/>
  <c r="AR22" i="23" s="1"/>
  <c r="AS22" i="23"/>
  <c r="AG22" i="23"/>
  <c r="Z21" i="23"/>
  <c r="AB21" i="23" s="1"/>
  <c r="AD21" i="23" s="1"/>
  <c r="AA21" i="23"/>
  <c r="AC21" i="23" s="1"/>
  <c r="Z27" i="39" l="1"/>
  <c r="AB27" i="39" s="1"/>
  <c r="AD27" i="39" s="1"/>
  <c r="AA27" i="39"/>
  <c r="AC27" i="39" s="1"/>
  <c r="AG28" i="39"/>
  <c r="AA26" i="43"/>
  <c r="AC26" i="43" s="1"/>
  <c r="AS27" i="43"/>
  <c r="AG27" i="43"/>
  <c r="AS28" i="39"/>
  <c r="AJ26" i="40"/>
  <c r="Y26" i="40" s="1"/>
  <c r="AS27" i="40" s="1"/>
  <c r="AQ26" i="42"/>
  <c r="AR26" i="42" s="1"/>
  <c r="AS26" i="42"/>
  <c r="AA25" i="42"/>
  <c r="AC25" i="42" s="1"/>
  <c r="Z25" i="42"/>
  <c r="AB25" i="42" s="1"/>
  <c r="AD25" i="42" s="1"/>
  <c r="AQ27" i="36"/>
  <c r="AR27" i="36" s="1"/>
  <c r="AG27" i="36"/>
  <c r="AA25" i="37"/>
  <c r="AC25" i="37" s="1"/>
  <c r="AG26" i="37"/>
  <c r="AS27" i="36"/>
  <c r="AQ26" i="37"/>
  <c r="AR26" i="37" s="1"/>
  <c r="AS26" i="37"/>
  <c r="AA26" i="36"/>
  <c r="AC26" i="36" s="1"/>
  <c r="AJ27" i="41"/>
  <c r="Y27" i="41" s="1"/>
  <c r="AQ26" i="38"/>
  <c r="AR26" i="38" s="1"/>
  <c r="AA25" i="38"/>
  <c r="AC25" i="38" s="1"/>
  <c r="Z25" i="38"/>
  <c r="AB25" i="38" s="1"/>
  <c r="AD25" i="38" s="1"/>
  <c r="AG26" i="38"/>
  <c r="AJ25" i="32"/>
  <c r="Y25" i="32" s="1"/>
  <c r="AS26" i="32" s="1"/>
  <c r="AJ22" i="23"/>
  <c r="Y22" i="23" s="1"/>
  <c r="Y21" i="20"/>
  <c r="AQ21" i="29"/>
  <c r="AR21" i="29" s="1"/>
  <c r="AS21" i="29"/>
  <c r="AG21" i="29"/>
  <c r="Z20" i="29"/>
  <c r="AB20" i="29" s="1"/>
  <c r="AD20" i="29" s="1"/>
  <c r="AA20" i="29"/>
  <c r="AC20" i="29" s="1"/>
  <c r="AJ28" i="39" l="1"/>
  <c r="Y28" i="39" s="1"/>
  <c r="AA28" i="39" s="1"/>
  <c r="AC28" i="39" s="1"/>
  <c r="AJ27" i="43"/>
  <c r="Y27" i="43" s="1"/>
  <c r="Z26" i="40"/>
  <c r="AB26" i="40" s="1"/>
  <c r="AD26" i="40" s="1"/>
  <c r="AA26" i="40"/>
  <c r="AC26" i="40" s="1"/>
  <c r="AQ27" i="40"/>
  <c r="AR27" i="40" s="1"/>
  <c r="AG27" i="40"/>
  <c r="AJ27" i="40" s="1"/>
  <c r="Y27" i="40" s="1"/>
  <c r="AA27" i="40" s="1"/>
  <c r="AC27" i="40" s="1"/>
  <c r="AJ26" i="42"/>
  <c r="Y26" i="42" s="1"/>
  <c r="AS27" i="42" s="1"/>
  <c r="AJ27" i="36"/>
  <c r="Y27" i="36" s="1"/>
  <c r="AS28" i="36" s="1"/>
  <c r="AJ26" i="37"/>
  <c r="Y26" i="37" s="1"/>
  <c r="AS27" i="37" s="1"/>
  <c r="Z27" i="41"/>
  <c r="AB27" i="41" s="1"/>
  <c r="AD27" i="41" s="1"/>
  <c r="AQ28" i="41"/>
  <c r="AR28" i="41" s="1"/>
  <c r="AA27" i="41"/>
  <c r="AC27" i="41" s="1"/>
  <c r="AG28" i="41"/>
  <c r="AS28" i="41"/>
  <c r="AJ26" i="38"/>
  <c r="Y26" i="38" s="1"/>
  <c r="AG27" i="38" s="1"/>
  <c r="Z25" i="32"/>
  <c r="AB25" i="32" s="1"/>
  <c r="AD25" i="32" s="1"/>
  <c r="AG26" i="32"/>
  <c r="AQ26" i="32"/>
  <c r="AR26" i="32" s="1"/>
  <c r="AA25" i="32"/>
  <c r="AC25" i="32" s="1"/>
  <c r="AG22" i="20"/>
  <c r="Z21" i="20"/>
  <c r="AB21" i="20" s="1"/>
  <c r="AD21" i="20" s="1"/>
  <c r="AQ22" i="20"/>
  <c r="AR22" i="20" s="1"/>
  <c r="AS22" i="20"/>
  <c r="AA21" i="20"/>
  <c r="AC21" i="20" s="1"/>
  <c r="AS23" i="23"/>
  <c r="AQ23" i="23"/>
  <c r="AR23" i="23" s="1"/>
  <c r="Z22" i="23"/>
  <c r="AB22" i="23" s="1"/>
  <c r="AD22" i="23" s="1"/>
  <c r="AG23" i="23"/>
  <c r="AA22" i="23"/>
  <c r="AC22" i="23" s="1"/>
  <c r="AJ21" i="29"/>
  <c r="Y21" i="29" s="1"/>
  <c r="AS28" i="43" l="1"/>
  <c r="Z28" i="39"/>
  <c r="AB28" i="39" s="1"/>
  <c r="AD28" i="39" s="1"/>
  <c r="AQ29" i="39"/>
  <c r="AR29" i="39" s="1"/>
  <c r="AS29" i="39"/>
  <c r="AG29" i="39"/>
  <c r="AG28" i="43"/>
  <c r="Z27" i="43"/>
  <c r="AB27" i="43" s="1"/>
  <c r="AD27" i="43" s="1"/>
  <c r="AQ28" i="43"/>
  <c r="AR28" i="43" s="1"/>
  <c r="AJ28" i="43" s="1"/>
  <c r="Y28" i="43" s="1"/>
  <c r="AA27" i="43"/>
  <c r="AC27" i="43" s="1"/>
  <c r="AQ27" i="42"/>
  <c r="AR27" i="42" s="1"/>
  <c r="Z26" i="42"/>
  <c r="AB26" i="42" s="1"/>
  <c r="AD26" i="42" s="1"/>
  <c r="AA26" i="42"/>
  <c r="AC26" i="42" s="1"/>
  <c r="AG27" i="42"/>
  <c r="AS28" i="40"/>
  <c r="AQ28" i="40"/>
  <c r="AR28" i="40" s="1"/>
  <c r="Z27" i="40"/>
  <c r="AB27" i="40" s="1"/>
  <c r="AD27" i="40" s="1"/>
  <c r="AG28" i="40"/>
  <c r="Z26" i="37"/>
  <c r="AB26" i="37" s="1"/>
  <c r="AD26" i="37" s="1"/>
  <c r="Z27" i="36"/>
  <c r="AB27" i="36" s="1"/>
  <c r="AD27" i="36" s="1"/>
  <c r="AG28" i="36"/>
  <c r="AA27" i="36"/>
  <c r="AC27" i="36" s="1"/>
  <c r="AQ28" i="36"/>
  <c r="AR28" i="36" s="1"/>
  <c r="AG27" i="37"/>
  <c r="AQ27" i="37"/>
  <c r="AR27" i="37" s="1"/>
  <c r="AA26" i="37"/>
  <c r="AC26" i="37" s="1"/>
  <c r="AJ28" i="41"/>
  <c r="Y28" i="41" s="1"/>
  <c r="AG29" i="41" s="1"/>
  <c r="AQ27" i="38"/>
  <c r="AR27" i="38" s="1"/>
  <c r="AS27" i="38"/>
  <c r="AA26" i="38"/>
  <c r="AC26" i="38" s="1"/>
  <c r="Z26" i="38"/>
  <c r="AB26" i="38" s="1"/>
  <c r="AD26" i="38" s="1"/>
  <c r="AJ29" i="39"/>
  <c r="Y29" i="39" s="1"/>
  <c r="Z29" i="39" s="1"/>
  <c r="AB29" i="39" s="1"/>
  <c r="AD29" i="39" s="1"/>
  <c r="AJ26" i="32"/>
  <c r="Y26" i="32" s="1"/>
  <c r="AA26" i="32" s="1"/>
  <c r="AC26" i="32" s="1"/>
  <c r="AJ23" i="23"/>
  <c r="Y23" i="23" s="1"/>
  <c r="AJ22" i="20"/>
  <c r="AJ28" i="40" l="1"/>
  <c r="Y28" i="40" s="1"/>
  <c r="AG29" i="40" s="1"/>
  <c r="AJ27" i="42"/>
  <c r="Y27" i="42" s="1"/>
  <c r="AG28" i="42" s="1"/>
  <c r="AJ28" i="36"/>
  <c r="Y28" i="36" s="1"/>
  <c r="AQ29" i="36" s="1"/>
  <c r="AR29" i="36" s="1"/>
  <c r="Z28" i="40"/>
  <c r="AB28" i="40" s="1"/>
  <c r="AD28" i="40" s="1"/>
  <c r="AA28" i="40"/>
  <c r="AC28" i="40" s="1"/>
  <c r="AS29" i="40"/>
  <c r="AQ29" i="40"/>
  <c r="AR29" i="40" s="1"/>
  <c r="AJ27" i="37"/>
  <c r="Y27" i="37" s="1"/>
  <c r="AS28" i="37" s="1"/>
  <c r="AQ29" i="41"/>
  <c r="AR29" i="41" s="1"/>
  <c r="Z28" i="41"/>
  <c r="AB28" i="41" s="1"/>
  <c r="AD28" i="41" s="1"/>
  <c r="AS29" i="41"/>
  <c r="AA28" i="41"/>
  <c r="AC28" i="41" s="1"/>
  <c r="AJ27" i="38"/>
  <c r="Y27" i="38" s="1"/>
  <c r="Z27" i="38" s="1"/>
  <c r="AB27" i="38" s="1"/>
  <c r="AD27" i="38" s="1"/>
  <c r="AS30" i="39"/>
  <c r="AA29" i="39"/>
  <c r="AC29" i="39" s="1"/>
  <c r="AQ30" i="39"/>
  <c r="AR30" i="39" s="1"/>
  <c r="AG30" i="39"/>
  <c r="AG29" i="43"/>
  <c r="AA28" i="43"/>
  <c r="AC28" i="43" s="1"/>
  <c r="AS29" i="43"/>
  <c r="Z28" i="43"/>
  <c r="AB28" i="43" s="1"/>
  <c r="AD28" i="43" s="1"/>
  <c r="AQ29" i="43"/>
  <c r="AR29" i="43" s="1"/>
  <c r="AQ27" i="32"/>
  <c r="AR27" i="32" s="1"/>
  <c r="AG27" i="32"/>
  <c r="Z26" i="32"/>
  <c r="AB26" i="32" s="1"/>
  <c r="AD26" i="32" s="1"/>
  <c r="AS27" i="32"/>
  <c r="Y22" i="20"/>
  <c r="Z23" i="23"/>
  <c r="AB23" i="23" s="1"/>
  <c r="AD23" i="23" s="1"/>
  <c r="AS24" i="23"/>
  <c r="AG24" i="23"/>
  <c r="AQ24" i="23"/>
  <c r="AR24" i="23" s="1"/>
  <c r="AA23" i="23"/>
  <c r="AC23" i="23" s="1"/>
  <c r="Z21" i="29"/>
  <c r="AB21" i="29" s="1"/>
  <c r="AD21" i="29" s="1"/>
  <c r="AG22" i="29"/>
  <c r="AS22" i="29"/>
  <c r="AQ22" i="29"/>
  <c r="AR22" i="29" s="1"/>
  <c r="AA21" i="29"/>
  <c r="AC21" i="29" s="1"/>
  <c r="AQ28" i="42" l="1"/>
  <c r="AR28" i="42" s="1"/>
  <c r="AS28" i="42"/>
  <c r="AA27" i="42"/>
  <c r="AC27" i="42" s="1"/>
  <c r="Z27" i="42"/>
  <c r="AB27" i="42" s="1"/>
  <c r="AD27" i="42" s="1"/>
  <c r="Z27" i="37"/>
  <c r="AB27" i="37" s="1"/>
  <c r="AD27" i="37" s="1"/>
  <c r="AA28" i="36"/>
  <c r="AC28" i="36" s="1"/>
  <c r="Z28" i="36"/>
  <c r="AB28" i="36" s="1"/>
  <c r="AD28" i="36" s="1"/>
  <c r="AG29" i="36"/>
  <c r="AS29" i="36"/>
  <c r="AJ29" i="40"/>
  <c r="Y29" i="40" s="1"/>
  <c r="AA29" i="40" s="1"/>
  <c r="AC29" i="40" s="1"/>
  <c r="AQ28" i="37"/>
  <c r="AR28" i="37" s="1"/>
  <c r="AG28" i="37"/>
  <c r="AA27" i="37"/>
  <c r="AC27" i="37" s="1"/>
  <c r="AA27" i="38"/>
  <c r="AC27" i="38" s="1"/>
  <c r="AJ29" i="41"/>
  <c r="Y29" i="41" s="1"/>
  <c r="Z29" i="41" s="1"/>
  <c r="AB29" i="41" s="1"/>
  <c r="AD29" i="41" s="1"/>
  <c r="AQ28" i="38"/>
  <c r="AR28" i="38" s="1"/>
  <c r="AG28" i="38"/>
  <c r="AS28" i="38"/>
  <c r="AJ30" i="39"/>
  <c r="Y30" i="39" s="1"/>
  <c r="Z30" i="39" s="1"/>
  <c r="AB30" i="39" s="1"/>
  <c r="AD30" i="39" s="1"/>
  <c r="AJ29" i="43"/>
  <c r="Y29" i="43" s="1"/>
  <c r="AJ27" i="32"/>
  <c r="Y27" i="32" s="1"/>
  <c r="Z27" i="32" s="1"/>
  <c r="AB27" i="32" s="1"/>
  <c r="AD27" i="32" s="1"/>
  <c r="AJ24" i="23"/>
  <c r="Y24" i="23" s="1"/>
  <c r="Z22" i="20"/>
  <c r="AB22" i="20" s="1"/>
  <c r="AD22" i="20" s="1"/>
  <c r="AQ23" i="20"/>
  <c r="AR23" i="20" s="1"/>
  <c r="AG23" i="20"/>
  <c r="AS23" i="20"/>
  <c r="AA22" i="20"/>
  <c r="AC22" i="20" s="1"/>
  <c r="AJ22" i="29"/>
  <c r="Y22" i="29" s="1"/>
  <c r="AJ28" i="37" l="1"/>
  <c r="Y28" i="37" s="1"/>
  <c r="AG29" i="37" s="1"/>
  <c r="AJ28" i="42"/>
  <c r="Y28" i="42" s="1"/>
  <c r="AQ29" i="42" s="1"/>
  <c r="AR29" i="42" s="1"/>
  <c r="AQ30" i="40"/>
  <c r="AR30" i="40" s="1"/>
  <c r="AS30" i="40"/>
  <c r="AJ29" i="36"/>
  <c r="Y29" i="36" s="1"/>
  <c r="AA29" i="36" s="1"/>
  <c r="AC29" i="36" s="1"/>
  <c r="AG30" i="40"/>
  <c r="Z29" i="40"/>
  <c r="AB29" i="40" s="1"/>
  <c r="AD29" i="40" s="1"/>
  <c r="AG30" i="41"/>
  <c r="AA29" i="41"/>
  <c r="AC29" i="41" s="1"/>
  <c r="AS30" i="41"/>
  <c r="AQ30" i="41"/>
  <c r="AR30" i="41" s="1"/>
  <c r="AJ28" i="38"/>
  <c r="Y28" i="38" s="1"/>
  <c r="AA28" i="38" s="1"/>
  <c r="AC28" i="38" s="1"/>
  <c r="AA28" i="42"/>
  <c r="AC28" i="42" s="1"/>
  <c r="AG29" i="42"/>
  <c r="AS29" i="42"/>
  <c r="AQ31" i="39"/>
  <c r="AR31" i="39" s="1"/>
  <c r="AG31" i="39"/>
  <c r="AA30" i="39"/>
  <c r="AC30" i="39" s="1"/>
  <c r="AS31" i="39"/>
  <c r="AG30" i="43"/>
  <c r="AS30" i="43"/>
  <c r="AA29" i="43"/>
  <c r="AC29" i="43" s="1"/>
  <c r="AQ30" i="43"/>
  <c r="AR30" i="43" s="1"/>
  <c r="Z29" i="43"/>
  <c r="AB29" i="43" s="1"/>
  <c r="AD29" i="43" s="1"/>
  <c r="AQ28" i="32"/>
  <c r="AR28" i="32" s="1"/>
  <c r="AG28" i="32"/>
  <c r="AA27" i="32"/>
  <c r="AC27" i="32" s="1"/>
  <c r="AS28" i="32"/>
  <c r="AJ23" i="20"/>
  <c r="Y23" i="20" s="1"/>
  <c r="Z24" i="23"/>
  <c r="AB24" i="23" s="1"/>
  <c r="AD24" i="23" s="1"/>
  <c r="AG25" i="23"/>
  <c r="AS25" i="23"/>
  <c r="AQ25" i="23"/>
  <c r="AR25" i="23" s="1"/>
  <c r="AA24" i="23"/>
  <c r="AC24" i="23" s="1"/>
  <c r="AS23" i="29"/>
  <c r="Z22" i="29"/>
  <c r="AB22" i="29" s="1"/>
  <c r="AD22" i="29" s="1"/>
  <c r="AA22" i="29"/>
  <c r="AC22" i="29" s="1"/>
  <c r="AQ23" i="29"/>
  <c r="AR23" i="29" s="1"/>
  <c r="AG23" i="29"/>
  <c r="AS29" i="37" l="1"/>
  <c r="AQ29" i="37"/>
  <c r="AR29" i="37" s="1"/>
  <c r="Z28" i="37"/>
  <c r="AB28" i="37" s="1"/>
  <c r="AD28" i="37" s="1"/>
  <c r="AA28" i="37"/>
  <c r="AC28" i="37" s="1"/>
  <c r="AJ30" i="40"/>
  <c r="Y30" i="40" s="1"/>
  <c r="AA30" i="40" s="1"/>
  <c r="AC30" i="40" s="1"/>
  <c r="Z28" i="42"/>
  <c r="AB28" i="42" s="1"/>
  <c r="AD28" i="42" s="1"/>
  <c r="AJ29" i="37"/>
  <c r="Y29" i="37" s="1"/>
  <c r="AS30" i="37" s="1"/>
  <c r="AQ30" i="36"/>
  <c r="AR30" i="36" s="1"/>
  <c r="AG30" i="36"/>
  <c r="Z29" i="36"/>
  <c r="AB29" i="36" s="1"/>
  <c r="AD29" i="36" s="1"/>
  <c r="AS30" i="36"/>
  <c r="AJ30" i="41"/>
  <c r="Y30" i="41" s="1"/>
  <c r="AA30" i="41" s="1"/>
  <c r="AC30" i="41" s="1"/>
  <c r="AQ29" i="38"/>
  <c r="AR29" i="38" s="1"/>
  <c r="Z28" i="38"/>
  <c r="AB28" i="38" s="1"/>
  <c r="AD28" i="38" s="1"/>
  <c r="AS29" i="38"/>
  <c r="AG29" i="38"/>
  <c r="AJ29" i="42"/>
  <c r="Y29" i="42" s="1"/>
  <c r="Z29" i="42" s="1"/>
  <c r="AB29" i="42" s="1"/>
  <c r="AD29" i="42" s="1"/>
  <c r="AJ31" i="39"/>
  <c r="Y31" i="39" s="1"/>
  <c r="H74" i="47" s="1"/>
  <c r="AJ30" i="43"/>
  <c r="Y30" i="43" s="1"/>
  <c r="AJ28" i="32"/>
  <c r="Y28" i="32" s="1"/>
  <c r="Z28" i="32" s="1"/>
  <c r="AB28" i="32" s="1"/>
  <c r="AD28" i="32" s="1"/>
  <c r="AQ24" i="20"/>
  <c r="AR24" i="20" s="1"/>
  <c r="AG24" i="20"/>
  <c r="AS24" i="20"/>
  <c r="Z23" i="20"/>
  <c r="AB23" i="20" s="1"/>
  <c r="AD23" i="20" s="1"/>
  <c r="AA23" i="20"/>
  <c r="AC23" i="20" s="1"/>
  <c r="AJ25" i="23"/>
  <c r="AJ23" i="29"/>
  <c r="Y23" i="29" s="1"/>
  <c r="J29" i="47" s="1"/>
  <c r="AA29" i="37" l="1"/>
  <c r="AC29" i="37" s="1"/>
  <c r="AQ31" i="40"/>
  <c r="AR31" i="40" s="1"/>
  <c r="Z30" i="40"/>
  <c r="AB30" i="40" s="1"/>
  <c r="AD30" i="40" s="1"/>
  <c r="AG31" i="40"/>
  <c r="AJ31" i="40" s="1"/>
  <c r="Y31" i="40" s="1"/>
  <c r="AG32" i="40" s="1"/>
  <c r="AS31" i="40"/>
  <c r="AQ30" i="37"/>
  <c r="AR30" i="37" s="1"/>
  <c r="Z29" i="37"/>
  <c r="AB29" i="37" s="1"/>
  <c r="AD29" i="37" s="1"/>
  <c r="AJ30" i="36"/>
  <c r="Y30" i="36" s="1"/>
  <c r="AA30" i="36" s="1"/>
  <c r="AC30" i="36" s="1"/>
  <c r="AG30" i="37"/>
  <c r="AG32" i="39"/>
  <c r="AQ31" i="41"/>
  <c r="AR31" i="41" s="1"/>
  <c r="AS31" i="41"/>
  <c r="AG31" i="41"/>
  <c r="AJ29" i="38"/>
  <c r="Y29" i="38" s="1"/>
  <c r="AQ30" i="38" s="1"/>
  <c r="AR30" i="38" s="1"/>
  <c r="Z30" i="41"/>
  <c r="AB30" i="41" s="1"/>
  <c r="AD30" i="41" s="1"/>
  <c r="AQ30" i="42"/>
  <c r="AR30" i="42" s="1"/>
  <c r="AG30" i="42"/>
  <c r="AS30" i="42"/>
  <c r="AA29" i="42"/>
  <c r="AC29" i="42" s="1"/>
  <c r="Z31" i="39"/>
  <c r="J74" i="47" s="1"/>
  <c r="AA31" i="39"/>
  <c r="AC31" i="39" s="1"/>
  <c r="AQ32" i="39"/>
  <c r="AR32" i="39" s="1"/>
  <c r="AS32" i="39"/>
  <c r="AS31" i="43"/>
  <c r="AG31" i="43"/>
  <c r="AQ31" i="43"/>
  <c r="AR31" i="43" s="1"/>
  <c r="Z30" i="43"/>
  <c r="AB30" i="43" s="1"/>
  <c r="AD30" i="43" s="1"/>
  <c r="AA30" i="43"/>
  <c r="AC30" i="43" s="1"/>
  <c r="AA28" i="32"/>
  <c r="AC28" i="32" s="1"/>
  <c r="AG29" i="32"/>
  <c r="AQ29" i="32"/>
  <c r="AR29" i="32" s="1"/>
  <c r="AS29" i="32"/>
  <c r="AJ24" i="20"/>
  <c r="Y25" i="23"/>
  <c r="AQ32" i="40" l="1"/>
  <c r="AR32" i="40" s="1"/>
  <c r="H82" i="47"/>
  <c r="AS32" i="40"/>
  <c r="AJ30" i="37"/>
  <c r="Y30" i="37" s="1"/>
  <c r="AS31" i="37" s="1"/>
  <c r="AQ31" i="36"/>
  <c r="AR31" i="36" s="1"/>
  <c r="Z30" i="36"/>
  <c r="AB30" i="36" s="1"/>
  <c r="AD30" i="36" s="1"/>
  <c r="AS31" i="36"/>
  <c r="AG31" i="36"/>
  <c r="AA31" i="40"/>
  <c r="AC31" i="40" s="1"/>
  <c r="Z31" i="40"/>
  <c r="J82" i="47" s="1"/>
  <c r="I82" i="47" s="1"/>
  <c r="AB31" i="39"/>
  <c r="AD31" i="39" s="1"/>
  <c r="I74" i="47"/>
  <c r="AJ31" i="41"/>
  <c r="Y31" i="41" s="1"/>
  <c r="M66" i="47" s="1"/>
  <c r="AS30" i="38"/>
  <c r="Z29" i="38"/>
  <c r="AB29" i="38" s="1"/>
  <c r="AD29" i="38" s="1"/>
  <c r="AG30" i="38"/>
  <c r="AA29" i="38"/>
  <c r="AC29" i="38" s="1"/>
  <c r="AJ30" i="42"/>
  <c r="Y30" i="42" s="1"/>
  <c r="AG31" i="42" s="1"/>
  <c r="AJ32" i="39"/>
  <c r="Y32" i="39" s="1"/>
  <c r="AG33" i="39" s="1"/>
  <c r="AJ31" i="43"/>
  <c r="Y31" i="43" s="1"/>
  <c r="M82" i="47" s="1"/>
  <c r="AJ29" i="32"/>
  <c r="Y29" i="32" s="1"/>
  <c r="Z29" i="32" s="1"/>
  <c r="AB29" i="32" s="1"/>
  <c r="AD29" i="32" s="1"/>
  <c r="Y24" i="20"/>
  <c r="Z25" i="23"/>
  <c r="AB25" i="23" s="1"/>
  <c r="AD25" i="23" s="1"/>
  <c r="AS26" i="23"/>
  <c r="AG26" i="23"/>
  <c r="AQ26" i="23"/>
  <c r="AR26" i="23" s="1"/>
  <c r="AA25" i="23"/>
  <c r="AC25" i="23" s="1"/>
  <c r="AS24" i="29"/>
  <c r="Z23" i="29"/>
  <c r="L29" i="47" s="1"/>
  <c r="K29" i="47" s="1"/>
  <c r="AG24" i="29"/>
  <c r="AQ24" i="29"/>
  <c r="AR24" i="29" s="1"/>
  <c r="AA23" i="29"/>
  <c r="AJ31" i="36" l="1"/>
  <c r="Y31" i="36" s="1"/>
  <c r="AG32" i="36" s="1"/>
  <c r="AC23" i="29"/>
  <c r="B19" i="31"/>
  <c r="AA30" i="37"/>
  <c r="AC30" i="37" s="1"/>
  <c r="AQ31" i="37"/>
  <c r="AR31" i="37" s="1"/>
  <c r="AG31" i="37"/>
  <c r="AJ31" i="37" s="1"/>
  <c r="Y31" i="37" s="1"/>
  <c r="AS32" i="37" s="1"/>
  <c r="Z30" i="37"/>
  <c r="AB30" i="37" s="1"/>
  <c r="AD30" i="37" s="1"/>
  <c r="AB31" i="40"/>
  <c r="AD31" i="40" s="1"/>
  <c r="AJ32" i="40"/>
  <c r="Y32" i="40" s="1"/>
  <c r="AG33" i="40" s="1"/>
  <c r="AG32" i="41"/>
  <c r="AG32" i="43"/>
  <c r="AB23" i="29"/>
  <c r="Z31" i="41"/>
  <c r="O66" i="47" s="1"/>
  <c r="AQ31" i="42"/>
  <c r="AR31" i="42" s="1"/>
  <c r="AA32" i="40"/>
  <c r="AC32" i="40" s="1"/>
  <c r="AS32" i="41"/>
  <c r="AA31" i="41"/>
  <c r="AC31" i="41" s="1"/>
  <c r="AQ32" i="41"/>
  <c r="AR32" i="41" s="1"/>
  <c r="AA30" i="42"/>
  <c r="AC30" i="42" s="1"/>
  <c r="AS31" i="42"/>
  <c r="AJ30" i="38"/>
  <c r="Y30" i="38" s="1"/>
  <c r="AA30" i="38" s="1"/>
  <c r="AC30" i="38" s="1"/>
  <c r="Z30" i="42"/>
  <c r="AB30" i="42" s="1"/>
  <c r="AD30" i="42" s="1"/>
  <c r="Z32" i="40"/>
  <c r="AB32" i="40" s="1"/>
  <c r="AD32" i="40" s="1"/>
  <c r="AQ33" i="40"/>
  <c r="AR33" i="40" s="1"/>
  <c r="AA32" i="39"/>
  <c r="AC32" i="39" s="1"/>
  <c r="Z32" i="39"/>
  <c r="AB32" i="39" s="1"/>
  <c r="AD32" i="39" s="1"/>
  <c r="AQ33" i="39"/>
  <c r="AR33" i="39" s="1"/>
  <c r="AS33" i="39"/>
  <c r="AS32" i="36"/>
  <c r="AQ32" i="36"/>
  <c r="AR32" i="36" s="1"/>
  <c r="AA31" i="36"/>
  <c r="AC31" i="36" s="1"/>
  <c r="Z31" i="36"/>
  <c r="AB31" i="36" s="1"/>
  <c r="AD31" i="36" s="1"/>
  <c r="AQ32" i="43"/>
  <c r="AR32" i="43" s="1"/>
  <c r="AA31" i="43"/>
  <c r="AC31" i="43" s="1"/>
  <c r="Z31" i="43"/>
  <c r="O82" i="47" s="1"/>
  <c r="AS32" i="43"/>
  <c r="AQ30" i="32"/>
  <c r="AR30" i="32" s="1"/>
  <c r="AG30" i="32"/>
  <c r="AS30" i="32"/>
  <c r="AA29" i="32"/>
  <c r="AC29" i="32" s="1"/>
  <c r="AG25" i="20"/>
  <c r="AQ25" i="20"/>
  <c r="AR25" i="20" s="1"/>
  <c r="Z24" i="20"/>
  <c r="AB24" i="20" s="1"/>
  <c r="AD24" i="20" s="1"/>
  <c r="AS25" i="20"/>
  <c r="AA24" i="20"/>
  <c r="AC24" i="20" s="1"/>
  <c r="AJ26" i="23"/>
  <c r="Y26" i="23" s="1"/>
  <c r="AJ24" i="29"/>
  <c r="Y24" i="29" s="1"/>
  <c r="AD23" i="29" l="1"/>
  <c r="C12" i="47"/>
  <c r="C13" i="47" s="1"/>
  <c r="C14" i="47" s="1"/>
  <c r="B25" i="31" s="1"/>
  <c r="AS33" i="40"/>
  <c r="AG32" i="37"/>
  <c r="AA31" i="37"/>
  <c r="AC31" i="37" s="1"/>
  <c r="AQ32" i="37"/>
  <c r="AR32" i="37" s="1"/>
  <c r="Z31" i="37"/>
  <c r="AB31" i="37" s="1"/>
  <c r="AD31" i="37" s="1"/>
  <c r="AB31" i="41"/>
  <c r="AD31" i="41" s="1"/>
  <c r="N66" i="47"/>
  <c r="AB31" i="43"/>
  <c r="AD31" i="43" s="1"/>
  <c r="N82" i="47"/>
  <c r="AJ31" i="42"/>
  <c r="Y31" i="42" s="1"/>
  <c r="M74" i="47" s="1"/>
  <c r="AJ33" i="40"/>
  <c r="Y33" i="40" s="1"/>
  <c r="Z33" i="40" s="1"/>
  <c r="AB33" i="40" s="1"/>
  <c r="AD33" i="40" s="1"/>
  <c r="AJ32" i="41"/>
  <c r="Y32" i="41" s="1"/>
  <c r="AG33" i="41" s="1"/>
  <c r="AQ31" i="38"/>
  <c r="AR31" i="38" s="1"/>
  <c r="Z30" i="38"/>
  <c r="AB30" i="38" s="1"/>
  <c r="AD30" i="38" s="1"/>
  <c r="AS31" i="38"/>
  <c r="AG31" i="38"/>
  <c r="AJ33" i="39"/>
  <c r="Y33" i="39" s="1"/>
  <c r="AG34" i="39" s="1"/>
  <c r="AJ32" i="36"/>
  <c r="Y32" i="36" s="1"/>
  <c r="AS33" i="36" s="1"/>
  <c r="AJ32" i="43"/>
  <c r="Y32" i="43" s="1"/>
  <c r="AJ30" i="32"/>
  <c r="Y30" i="32" s="1"/>
  <c r="AG31" i="32" s="1"/>
  <c r="AJ25" i="20"/>
  <c r="AA26" i="23"/>
  <c r="AC26" i="23" s="1"/>
  <c r="AS27" i="23"/>
  <c r="AQ27" i="23"/>
  <c r="AR27" i="23" s="1"/>
  <c r="Z26" i="23"/>
  <c r="AB26" i="23" s="1"/>
  <c r="AD26" i="23" s="1"/>
  <c r="AG27" i="23"/>
  <c r="AS33" i="43" l="1"/>
  <c r="AJ32" i="37"/>
  <c r="Y32" i="37" s="1"/>
  <c r="AA32" i="37" s="1"/>
  <c r="AC32" i="37" s="1"/>
  <c r="AA33" i="40"/>
  <c r="AC33" i="40" s="1"/>
  <c r="AS34" i="40"/>
  <c r="AQ34" i="40"/>
  <c r="AR34" i="40" s="1"/>
  <c r="AG32" i="42"/>
  <c r="AA31" i="42"/>
  <c r="AC31" i="42" s="1"/>
  <c r="AQ32" i="42"/>
  <c r="AR32" i="42" s="1"/>
  <c r="Z31" i="42"/>
  <c r="AS32" i="42"/>
  <c r="AS33" i="41"/>
  <c r="AG34" i="40"/>
  <c r="AA32" i="41"/>
  <c r="AC32" i="41" s="1"/>
  <c r="Z32" i="41"/>
  <c r="AB32" i="41" s="1"/>
  <c r="AD32" i="41" s="1"/>
  <c r="AJ31" i="38"/>
  <c r="Y31" i="38" s="1"/>
  <c r="H66" i="47" s="1"/>
  <c r="AQ33" i="41"/>
  <c r="AR33" i="41" s="1"/>
  <c r="AA33" i="39"/>
  <c r="AC33" i="39" s="1"/>
  <c r="Z33" i="39"/>
  <c r="AB33" i="39" s="1"/>
  <c r="AD33" i="39" s="1"/>
  <c r="AQ34" i="39"/>
  <c r="AR34" i="39" s="1"/>
  <c r="AS34" i="39"/>
  <c r="Z32" i="36"/>
  <c r="AB32" i="36" s="1"/>
  <c r="AD32" i="36" s="1"/>
  <c r="AG33" i="36"/>
  <c r="AA32" i="36"/>
  <c r="AC32" i="36" s="1"/>
  <c r="AQ33" i="43"/>
  <c r="AR33" i="43" s="1"/>
  <c r="AQ33" i="36"/>
  <c r="AR33" i="36" s="1"/>
  <c r="AG33" i="43"/>
  <c r="Z32" i="43"/>
  <c r="AB32" i="43" s="1"/>
  <c r="AD32" i="43" s="1"/>
  <c r="AA32" i="43"/>
  <c r="AC32" i="43" s="1"/>
  <c r="AQ31" i="32"/>
  <c r="AR31" i="32" s="1"/>
  <c r="Z30" i="32"/>
  <c r="AB30" i="32" s="1"/>
  <c r="AD30" i="32" s="1"/>
  <c r="AS31" i="32"/>
  <c r="AA30" i="32"/>
  <c r="AC30" i="32" s="1"/>
  <c r="Y25" i="20"/>
  <c r="AJ27" i="23"/>
  <c r="AS25" i="29"/>
  <c r="AG25" i="29"/>
  <c r="AQ25" i="29"/>
  <c r="AR25" i="29" s="1"/>
  <c r="Z24" i="29"/>
  <c r="AB24" i="29" s="1"/>
  <c r="AD24" i="29" s="1"/>
  <c r="AA24" i="29"/>
  <c r="AC24" i="29" s="1"/>
  <c r="AB31" i="42" l="1"/>
  <c r="AD31" i="42" s="1"/>
  <c r="O74" i="47"/>
  <c r="AQ33" i="37"/>
  <c r="AR33" i="37" s="1"/>
  <c r="AS33" i="37"/>
  <c r="Z32" i="37"/>
  <c r="AB32" i="37" s="1"/>
  <c r="AD32" i="37" s="1"/>
  <c r="AG33" i="37"/>
  <c r="AJ34" i="40"/>
  <c r="Y34" i="40" s="1"/>
  <c r="AS35" i="40" s="1"/>
  <c r="N74" i="47"/>
  <c r="AJ32" i="42"/>
  <c r="Y32" i="42" s="1"/>
  <c r="Z32" i="42" s="1"/>
  <c r="AB32" i="42" s="1"/>
  <c r="AD32" i="42" s="1"/>
  <c r="AJ33" i="41"/>
  <c r="Y33" i="41" s="1"/>
  <c r="AA33" i="41" s="1"/>
  <c r="AC33" i="41" s="1"/>
  <c r="Z31" i="38"/>
  <c r="J66" i="47" s="1"/>
  <c r="AA31" i="38"/>
  <c r="AC31" i="38" s="1"/>
  <c r="AS32" i="38"/>
  <c r="AG32" i="38"/>
  <c r="AQ32" i="38"/>
  <c r="AR32" i="38" s="1"/>
  <c r="AJ34" i="39"/>
  <c r="Y34" i="39" s="1"/>
  <c r="Z34" i="39" s="1"/>
  <c r="AB34" i="39" s="1"/>
  <c r="AD34" i="39" s="1"/>
  <c r="AJ33" i="36"/>
  <c r="Y33" i="36" s="1"/>
  <c r="AQ34" i="36" s="1"/>
  <c r="AR34" i="36" s="1"/>
  <c r="AJ33" i="43"/>
  <c r="Y33" i="43" s="1"/>
  <c r="AG34" i="43" s="1"/>
  <c r="AJ31" i="32"/>
  <c r="Y31" i="32" s="1"/>
  <c r="AQ26" i="20"/>
  <c r="AR26" i="20" s="1"/>
  <c r="AS26" i="20"/>
  <c r="Z25" i="20"/>
  <c r="AB25" i="20" s="1"/>
  <c r="AD25" i="20" s="1"/>
  <c r="AG26" i="20"/>
  <c r="AA25" i="20"/>
  <c r="AC25" i="20" s="1"/>
  <c r="Y27" i="23"/>
  <c r="AJ25" i="29"/>
  <c r="Y25" i="29" s="1"/>
  <c r="AJ33" i="37" l="1"/>
  <c r="Y33" i="37" s="1"/>
  <c r="AA33" i="37" s="1"/>
  <c r="AC33" i="37" s="1"/>
  <c r="AQ35" i="40"/>
  <c r="AR35" i="40" s="1"/>
  <c r="AA34" i="40"/>
  <c r="AC34" i="40" s="1"/>
  <c r="AG35" i="40"/>
  <c r="AJ35" i="40" s="1"/>
  <c r="Y35" i="40" s="1"/>
  <c r="AA35" i="40" s="1"/>
  <c r="AC35" i="40" s="1"/>
  <c r="Z34" i="40"/>
  <c r="AB34" i="40" s="1"/>
  <c r="AD34" i="40" s="1"/>
  <c r="AJ32" i="38"/>
  <c r="Y32" i="38" s="1"/>
  <c r="AG33" i="38" s="1"/>
  <c r="AQ34" i="41"/>
  <c r="AR34" i="41" s="1"/>
  <c r="Z33" i="41"/>
  <c r="AB33" i="41" s="1"/>
  <c r="AD33" i="41" s="1"/>
  <c r="AG34" i="41"/>
  <c r="AS33" i="42"/>
  <c r="AQ33" i="42"/>
  <c r="AR33" i="42" s="1"/>
  <c r="AG33" i="42"/>
  <c r="AA32" i="42"/>
  <c r="AC32" i="42" s="1"/>
  <c r="AB31" i="38"/>
  <c r="AD31" i="38" s="1"/>
  <c r="I66" i="47"/>
  <c r="AS34" i="41"/>
  <c r="AA34" i="39"/>
  <c r="AC34" i="39" s="1"/>
  <c r="AA33" i="36"/>
  <c r="AC33" i="36" s="1"/>
  <c r="AS35" i="39"/>
  <c r="Z33" i="36"/>
  <c r="AB33" i="36" s="1"/>
  <c r="AD33" i="36" s="1"/>
  <c r="AG34" i="36"/>
  <c r="AS34" i="36"/>
  <c r="AG35" i="39"/>
  <c r="AQ35" i="39"/>
  <c r="AR35" i="39" s="1"/>
  <c r="AQ34" i="43"/>
  <c r="AR34" i="43" s="1"/>
  <c r="AA33" i="43"/>
  <c r="AC33" i="43" s="1"/>
  <c r="AS34" i="43"/>
  <c r="Z33" i="43"/>
  <c r="AB33" i="43" s="1"/>
  <c r="AD33" i="43" s="1"/>
  <c r="AQ32" i="32"/>
  <c r="AR32" i="32" s="1"/>
  <c r="AA31" i="32"/>
  <c r="AC31" i="32" s="1"/>
  <c r="AS32" i="32"/>
  <c r="AG32" i="32"/>
  <c r="Z31" i="32"/>
  <c r="AB31" i="32" s="1"/>
  <c r="AD31" i="32" s="1"/>
  <c r="AJ26" i="20"/>
  <c r="Y26" i="20" s="1"/>
  <c r="AA26" i="20" s="1"/>
  <c r="AC26" i="20" s="1"/>
  <c r="Z27" i="23"/>
  <c r="AB27" i="23" s="1"/>
  <c r="AD27" i="23" s="1"/>
  <c r="AS28" i="23"/>
  <c r="AA27" i="23"/>
  <c r="AC27" i="23" s="1"/>
  <c r="AG28" i="23"/>
  <c r="AQ28" i="23"/>
  <c r="AR28" i="23" s="1"/>
  <c r="AQ26" i="29"/>
  <c r="AR26" i="29" s="1"/>
  <c r="AS26" i="29"/>
  <c r="Z25" i="29"/>
  <c r="AB25" i="29" s="1"/>
  <c r="AD25" i="29" s="1"/>
  <c r="AG26" i="29"/>
  <c r="AA25" i="29"/>
  <c r="AC25" i="29" s="1"/>
  <c r="AS34" i="37" l="1"/>
  <c r="Z33" i="37"/>
  <c r="AB33" i="37" s="1"/>
  <c r="AD33" i="37" s="1"/>
  <c r="AQ34" i="37"/>
  <c r="AR34" i="37" s="1"/>
  <c r="AG34" i="37"/>
  <c r="AQ33" i="38"/>
  <c r="AR33" i="38" s="1"/>
  <c r="AS33" i="38"/>
  <c r="Z32" i="38"/>
  <c r="AB32" i="38" s="1"/>
  <c r="AD32" i="38" s="1"/>
  <c r="AA32" i="38"/>
  <c r="AC32" i="38" s="1"/>
  <c r="AJ34" i="41"/>
  <c r="Y34" i="41" s="1"/>
  <c r="Z34" i="41" s="1"/>
  <c r="AB34" i="41" s="1"/>
  <c r="AD34" i="41" s="1"/>
  <c r="AJ33" i="42"/>
  <c r="Y33" i="42" s="1"/>
  <c r="Z33" i="42" s="1"/>
  <c r="AB33" i="42" s="1"/>
  <c r="AD33" i="42" s="1"/>
  <c r="AS36" i="40"/>
  <c r="Z35" i="40"/>
  <c r="AB35" i="40" s="1"/>
  <c r="AD35" i="40" s="1"/>
  <c r="AS35" i="41"/>
  <c r="AG36" i="40"/>
  <c r="AQ36" i="40"/>
  <c r="AR36" i="40" s="1"/>
  <c r="AQ35" i="41"/>
  <c r="AR35" i="41" s="1"/>
  <c r="AJ34" i="36"/>
  <c r="Y34" i="36" s="1"/>
  <c r="AS35" i="36" s="1"/>
  <c r="AJ34" i="43"/>
  <c r="Y34" i="43" s="1"/>
  <c r="Z34" i="43" s="1"/>
  <c r="AB34" i="43" s="1"/>
  <c r="AD34" i="43" s="1"/>
  <c r="AJ35" i="39"/>
  <c r="Y35" i="39" s="1"/>
  <c r="AJ32" i="32"/>
  <c r="Y32" i="32" s="1"/>
  <c r="AQ27" i="20"/>
  <c r="AR27" i="20" s="1"/>
  <c r="Z26" i="20"/>
  <c r="AB26" i="20" s="1"/>
  <c r="AD26" i="20" s="1"/>
  <c r="AS27" i="20"/>
  <c r="AG27" i="20"/>
  <c r="AJ28" i="23"/>
  <c r="Y28" i="23" s="1"/>
  <c r="AJ26" i="29"/>
  <c r="Y26" i="29" s="1"/>
  <c r="AJ34" i="37" l="1"/>
  <c r="Y34" i="37" s="1"/>
  <c r="AS35" i="37" s="1"/>
  <c r="AA34" i="41"/>
  <c r="AC34" i="41" s="1"/>
  <c r="AG35" i="41"/>
  <c r="AJ35" i="41" s="1"/>
  <c r="Y35" i="41" s="1"/>
  <c r="Z35" i="41" s="1"/>
  <c r="AB35" i="41" s="1"/>
  <c r="AD35" i="41" s="1"/>
  <c r="AJ33" i="38"/>
  <c r="Y33" i="38" s="1"/>
  <c r="AS34" i="38" s="1"/>
  <c r="AJ36" i="40"/>
  <c r="Y36" i="40" s="1"/>
  <c r="AQ37" i="40" s="1"/>
  <c r="AR37" i="40" s="1"/>
  <c r="AS34" i="42"/>
  <c r="AA33" i="42"/>
  <c r="AC33" i="42" s="1"/>
  <c r="AG34" i="42"/>
  <c r="AQ34" i="42"/>
  <c r="AR34" i="42" s="1"/>
  <c r="AA33" i="38"/>
  <c r="AC33" i="38" s="1"/>
  <c r="AQ35" i="36"/>
  <c r="AR35" i="36" s="1"/>
  <c r="AS35" i="43"/>
  <c r="AQ35" i="43"/>
  <c r="AR35" i="43" s="1"/>
  <c r="AG35" i="43"/>
  <c r="AA34" i="43"/>
  <c r="AC34" i="43" s="1"/>
  <c r="Z34" i="36"/>
  <c r="AB34" i="36" s="1"/>
  <c r="AD34" i="36" s="1"/>
  <c r="AA34" i="36"/>
  <c r="AC34" i="36" s="1"/>
  <c r="AG35" i="36"/>
  <c r="AG36" i="39"/>
  <c r="AS36" i="39"/>
  <c r="AQ36" i="39"/>
  <c r="AR36" i="39" s="1"/>
  <c r="Z35" i="39"/>
  <c r="AB35" i="39" s="1"/>
  <c r="AD35" i="39" s="1"/>
  <c r="AA35" i="39"/>
  <c r="AC35" i="39" s="1"/>
  <c r="AJ27" i="20"/>
  <c r="Y27" i="20" s="1"/>
  <c r="AA32" i="32"/>
  <c r="AC32" i="32" s="1"/>
  <c r="AS33" i="32"/>
  <c r="AG33" i="32"/>
  <c r="Z32" i="32"/>
  <c r="AB32" i="32" s="1"/>
  <c r="AD32" i="32" s="1"/>
  <c r="AQ33" i="32"/>
  <c r="AR33" i="32" s="1"/>
  <c r="AQ29" i="23"/>
  <c r="AR29" i="23" s="1"/>
  <c r="AS29" i="23"/>
  <c r="AG29" i="23"/>
  <c r="Z28" i="23"/>
  <c r="AB28" i="23" s="1"/>
  <c r="AD28" i="23" s="1"/>
  <c r="AA28" i="23"/>
  <c r="AC28" i="23" s="1"/>
  <c r="AG27" i="29"/>
  <c r="Z26" i="29"/>
  <c r="AB26" i="29" s="1"/>
  <c r="AD26" i="29" s="1"/>
  <c r="AQ27" i="29"/>
  <c r="AR27" i="29" s="1"/>
  <c r="AS27" i="29"/>
  <c r="AA26" i="29"/>
  <c r="AC26" i="29" s="1"/>
  <c r="AG34" i="38" l="1"/>
  <c r="Z33" i="38"/>
  <c r="AB33" i="38" s="1"/>
  <c r="AD33" i="38" s="1"/>
  <c r="AA34" i="37"/>
  <c r="AC34" i="37" s="1"/>
  <c r="AG35" i="37"/>
  <c r="AQ35" i="37"/>
  <c r="AR35" i="37" s="1"/>
  <c r="Z34" i="37"/>
  <c r="AB34" i="37" s="1"/>
  <c r="AD34" i="37" s="1"/>
  <c r="AQ34" i="38"/>
  <c r="AR34" i="38" s="1"/>
  <c r="AJ34" i="38" s="1"/>
  <c r="Y34" i="38" s="1"/>
  <c r="AS37" i="40"/>
  <c r="Z36" i="40"/>
  <c r="AB36" i="40" s="1"/>
  <c r="AD36" i="40" s="1"/>
  <c r="AQ36" i="41"/>
  <c r="AR36" i="41" s="1"/>
  <c r="AS36" i="41"/>
  <c r="AA35" i="41"/>
  <c r="AC35" i="41" s="1"/>
  <c r="AG36" i="41"/>
  <c r="AJ36" i="41" s="1"/>
  <c r="Y36" i="41" s="1"/>
  <c r="Z36" i="41" s="1"/>
  <c r="AB36" i="41" s="1"/>
  <c r="AD36" i="41" s="1"/>
  <c r="AJ34" i="42"/>
  <c r="Y34" i="42" s="1"/>
  <c r="Z34" i="42" s="1"/>
  <c r="AB34" i="42" s="1"/>
  <c r="AD34" i="42" s="1"/>
  <c r="AG37" i="40"/>
  <c r="AA36" i="40"/>
  <c r="AC36" i="40" s="1"/>
  <c r="AJ35" i="36"/>
  <c r="Y35" i="36" s="1"/>
  <c r="AA35" i="36" s="1"/>
  <c r="AC35" i="36" s="1"/>
  <c r="AJ35" i="43"/>
  <c r="Y35" i="43" s="1"/>
  <c r="AS36" i="43" s="1"/>
  <c r="AJ36" i="39"/>
  <c r="Y36" i="39" s="1"/>
  <c r="Z36" i="39" s="1"/>
  <c r="AB36" i="39" s="1"/>
  <c r="AD36" i="39" s="1"/>
  <c r="AJ29" i="23"/>
  <c r="Y29" i="23" s="1"/>
  <c r="AJ33" i="32"/>
  <c r="Y33" i="32" s="1"/>
  <c r="AS28" i="20"/>
  <c r="Z27" i="20"/>
  <c r="AB27" i="20" s="1"/>
  <c r="AD27" i="20" s="1"/>
  <c r="AA27" i="20"/>
  <c r="AC27" i="20" s="1"/>
  <c r="AG28" i="20"/>
  <c r="AQ28" i="20"/>
  <c r="AR28" i="20" s="1"/>
  <c r="AJ27" i="29"/>
  <c r="Y27" i="29" s="1"/>
  <c r="AJ35" i="37" l="1"/>
  <c r="Y35" i="37" s="1"/>
  <c r="AS36" i="37" s="1"/>
  <c r="AG36" i="37"/>
  <c r="AQ36" i="37"/>
  <c r="AR36" i="37" s="1"/>
  <c r="AJ37" i="40"/>
  <c r="Y37" i="40" s="1"/>
  <c r="AS38" i="40" s="1"/>
  <c r="AQ35" i="38"/>
  <c r="AR35" i="38" s="1"/>
  <c r="AA34" i="38"/>
  <c r="AC34" i="38" s="1"/>
  <c r="AS35" i="38"/>
  <c r="AG35" i="38"/>
  <c r="AJ35" i="38" s="1"/>
  <c r="Y35" i="38" s="1"/>
  <c r="Z35" i="38" s="1"/>
  <c r="AB35" i="38" s="1"/>
  <c r="AD35" i="38" s="1"/>
  <c r="Z34" i="38"/>
  <c r="AB34" i="38" s="1"/>
  <c r="AD34" i="38" s="1"/>
  <c r="AG35" i="42"/>
  <c r="AQ35" i="42"/>
  <c r="AR35" i="42" s="1"/>
  <c r="AS37" i="41"/>
  <c r="AA34" i="42"/>
  <c r="AC34" i="42" s="1"/>
  <c r="AS35" i="42"/>
  <c r="AJ35" i="42" s="1"/>
  <c r="Y35" i="42" s="1"/>
  <c r="AG36" i="42" s="1"/>
  <c r="AG37" i="41"/>
  <c r="AA36" i="41"/>
  <c r="AC36" i="41" s="1"/>
  <c r="AQ36" i="36"/>
  <c r="AR36" i="36" s="1"/>
  <c r="AQ37" i="41"/>
  <c r="AR37" i="41" s="1"/>
  <c r="AG38" i="40"/>
  <c r="AA37" i="40"/>
  <c r="AC37" i="40" s="1"/>
  <c r="AS36" i="36"/>
  <c r="AG36" i="36"/>
  <c r="Z35" i="36"/>
  <c r="AB35" i="36" s="1"/>
  <c r="AD35" i="36" s="1"/>
  <c r="AG36" i="43"/>
  <c r="Z35" i="43"/>
  <c r="AB35" i="43" s="1"/>
  <c r="AD35" i="43" s="1"/>
  <c r="AA35" i="43"/>
  <c r="AC35" i="43" s="1"/>
  <c r="AQ36" i="43"/>
  <c r="AR36" i="43" s="1"/>
  <c r="AG37" i="39"/>
  <c r="AA36" i="39"/>
  <c r="AC36" i="39" s="1"/>
  <c r="AQ37" i="39"/>
  <c r="AR37" i="39" s="1"/>
  <c r="AS37" i="39"/>
  <c r="AJ28" i="20"/>
  <c r="Y28" i="20" s="1"/>
  <c r="AG34" i="32"/>
  <c r="AQ34" i="32"/>
  <c r="AR34" i="32" s="1"/>
  <c r="Z33" i="32"/>
  <c r="AB33" i="32" s="1"/>
  <c r="AD33" i="32" s="1"/>
  <c r="AS34" i="32"/>
  <c r="AA33" i="32"/>
  <c r="AC33" i="32" s="1"/>
  <c r="AQ30" i="23"/>
  <c r="AR30" i="23" s="1"/>
  <c r="AG30" i="23"/>
  <c r="AS30" i="23"/>
  <c r="Z29" i="23"/>
  <c r="AB29" i="23" s="1"/>
  <c r="AD29" i="23" s="1"/>
  <c r="AA29" i="23"/>
  <c r="AC29" i="23" s="1"/>
  <c r="AQ28" i="29"/>
  <c r="AR28" i="29" s="1"/>
  <c r="AS28" i="29"/>
  <c r="AG28" i="29"/>
  <c r="Z27" i="29"/>
  <c r="AB27" i="29" s="1"/>
  <c r="AD27" i="29" s="1"/>
  <c r="AA27" i="29"/>
  <c r="AC27" i="29" s="1"/>
  <c r="Z37" i="40" l="1"/>
  <c r="AB37" i="40" s="1"/>
  <c r="AD37" i="40" s="1"/>
  <c r="AA35" i="37"/>
  <c r="AC35" i="37" s="1"/>
  <c r="Z35" i="37"/>
  <c r="AB35" i="37" s="1"/>
  <c r="AD35" i="37" s="1"/>
  <c r="AQ38" i="40"/>
  <c r="AR38" i="40" s="1"/>
  <c r="AJ36" i="37"/>
  <c r="Y36" i="37" s="1"/>
  <c r="AQ37" i="37" s="1"/>
  <c r="AR37" i="37" s="1"/>
  <c r="AJ37" i="41"/>
  <c r="Y37" i="41" s="1"/>
  <c r="AG38" i="41" s="1"/>
  <c r="AJ36" i="36"/>
  <c r="Y36" i="36" s="1"/>
  <c r="AG37" i="36" s="1"/>
  <c r="AJ38" i="40"/>
  <c r="Y38" i="40" s="1"/>
  <c r="AG39" i="40" s="1"/>
  <c r="AJ36" i="43"/>
  <c r="Y36" i="43" s="1"/>
  <c r="AG37" i="43" s="1"/>
  <c r="AQ36" i="42"/>
  <c r="AR36" i="42" s="1"/>
  <c r="AA35" i="42"/>
  <c r="AC35" i="42" s="1"/>
  <c r="Z35" i="42"/>
  <c r="AB35" i="42" s="1"/>
  <c r="AD35" i="42" s="1"/>
  <c r="AS36" i="42"/>
  <c r="AJ37" i="39"/>
  <c r="Y37" i="39" s="1"/>
  <c r="Z37" i="39" s="1"/>
  <c r="AB37" i="39" s="1"/>
  <c r="AD37" i="39" s="1"/>
  <c r="AQ36" i="38"/>
  <c r="AR36" i="38" s="1"/>
  <c r="AA35" i="38"/>
  <c r="AC35" i="38" s="1"/>
  <c r="AS36" i="38"/>
  <c r="AG36" i="38"/>
  <c r="AJ34" i="32"/>
  <c r="AS29" i="20"/>
  <c r="AQ29" i="20"/>
  <c r="AR29" i="20" s="1"/>
  <c r="AG29" i="20"/>
  <c r="Z28" i="20"/>
  <c r="AB28" i="20" s="1"/>
  <c r="AD28" i="20" s="1"/>
  <c r="AA28" i="20"/>
  <c r="AC28" i="20" s="1"/>
  <c r="AJ30" i="23"/>
  <c r="AJ28" i="29"/>
  <c r="Y28" i="29" s="1"/>
  <c r="AG37" i="37" l="1"/>
  <c r="Z36" i="37"/>
  <c r="AB36" i="37" s="1"/>
  <c r="AD36" i="37" s="1"/>
  <c r="AS37" i="37"/>
  <c r="AJ37" i="37" s="1"/>
  <c r="Y37" i="37" s="1"/>
  <c r="AA37" i="37" s="1"/>
  <c r="AC37" i="37" s="1"/>
  <c r="AA36" i="37"/>
  <c r="AC36" i="37" s="1"/>
  <c r="AS39" i="40"/>
  <c r="AA37" i="41"/>
  <c r="AC37" i="41" s="1"/>
  <c r="Z37" i="41"/>
  <c r="AB37" i="41" s="1"/>
  <c r="AD37" i="41" s="1"/>
  <c r="AS38" i="41"/>
  <c r="AQ38" i="41"/>
  <c r="AR38" i="41" s="1"/>
  <c r="AA38" i="40"/>
  <c r="AC38" i="40" s="1"/>
  <c r="Z38" i="40"/>
  <c r="AB38" i="40" s="1"/>
  <c r="AD38" i="40" s="1"/>
  <c r="AQ39" i="40"/>
  <c r="AR39" i="40" s="1"/>
  <c r="AQ37" i="36"/>
  <c r="AR37" i="36" s="1"/>
  <c r="AA36" i="36"/>
  <c r="AC36" i="36" s="1"/>
  <c r="AS37" i="36"/>
  <c r="Z36" i="36"/>
  <c r="AB36" i="36" s="1"/>
  <c r="AD36" i="36" s="1"/>
  <c r="AS37" i="43"/>
  <c r="Z36" i="43"/>
  <c r="AB36" i="43" s="1"/>
  <c r="AD36" i="43" s="1"/>
  <c r="AQ37" i="43"/>
  <c r="AR37" i="43" s="1"/>
  <c r="AA36" i="43"/>
  <c r="AC36" i="43" s="1"/>
  <c r="AJ36" i="42"/>
  <c r="Y36" i="42" s="1"/>
  <c r="AS37" i="42" s="1"/>
  <c r="AG38" i="39"/>
  <c r="AQ38" i="39"/>
  <c r="AR38" i="39" s="1"/>
  <c r="AS38" i="39"/>
  <c r="AA37" i="39"/>
  <c r="AC37" i="39" s="1"/>
  <c r="AJ36" i="38"/>
  <c r="Y36" i="38" s="1"/>
  <c r="AA36" i="38" s="1"/>
  <c r="AC36" i="38" s="1"/>
  <c r="AJ29" i="20"/>
  <c r="Y29" i="20" s="1"/>
  <c r="Y34" i="32"/>
  <c r="Y30" i="23"/>
  <c r="AG29" i="29"/>
  <c r="AS29" i="29"/>
  <c r="Z28" i="29"/>
  <c r="AB28" i="29" s="1"/>
  <c r="AD28" i="29" s="1"/>
  <c r="AQ29" i="29"/>
  <c r="AR29" i="29" s="1"/>
  <c r="AA28" i="29"/>
  <c r="AC28" i="29" s="1"/>
  <c r="AJ38" i="41" l="1"/>
  <c r="Y38" i="41" s="1"/>
  <c r="AA38" i="41" s="1"/>
  <c r="AC38" i="41" s="1"/>
  <c r="AJ39" i="40"/>
  <c r="Y39" i="40" s="1"/>
  <c r="AS40" i="40" s="1"/>
  <c r="Z37" i="37"/>
  <c r="AB37" i="37" s="1"/>
  <c r="AD37" i="37" s="1"/>
  <c r="AQ38" i="37"/>
  <c r="AR38" i="37" s="1"/>
  <c r="AS38" i="37"/>
  <c r="AG38" i="37"/>
  <c r="AJ38" i="37" s="1"/>
  <c r="Y38" i="37" s="1"/>
  <c r="AG39" i="37" s="1"/>
  <c r="AG39" i="41"/>
  <c r="AS39" i="41"/>
  <c r="AQ39" i="41"/>
  <c r="AR39" i="41" s="1"/>
  <c r="Z38" i="41"/>
  <c r="AB38" i="41" s="1"/>
  <c r="AD38" i="41" s="1"/>
  <c r="AJ37" i="36"/>
  <c r="Y37" i="36" s="1"/>
  <c r="AG38" i="36" s="1"/>
  <c r="AJ37" i="43"/>
  <c r="Y37" i="43" s="1"/>
  <c r="Z37" i="43" s="1"/>
  <c r="AB37" i="43" s="1"/>
  <c r="AD37" i="43" s="1"/>
  <c r="AG37" i="42"/>
  <c r="Z36" i="42"/>
  <c r="AB36" i="42" s="1"/>
  <c r="AD36" i="42" s="1"/>
  <c r="AQ37" i="42"/>
  <c r="AR37" i="42" s="1"/>
  <c r="AA36" i="42"/>
  <c r="AC36" i="42" s="1"/>
  <c r="AJ38" i="39"/>
  <c r="Y38" i="39" s="1"/>
  <c r="AG39" i="39" s="1"/>
  <c r="AG37" i="38"/>
  <c r="AQ37" i="38"/>
  <c r="AR37" i="38" s="1"/>
  <c r="AS37" i="38"/>
  <c r="Z36" i="38"/>
  <c r="AB36" i="38" s="1"/>
  <c r="AD36" i="38" s="1"/>
  <c r="AG35" i="32"/>
  <c r="AA34" i="32"/>
  <c r="AC34" i="32" s="1"/>
  <c r="AQ35" i="32"/>
  <c r="AR35" i="32" s="1"/>
  <c r="AS35" i="32"/>
  <c r="Z34" i="32"/>
  <c r="AB34" i="32" s="1"/>
  <c r="AD34" i="32" s="1"/>
  <c r="AG30" i="20"/>
  <c r="AS30" i="20"/>
  <c r="Z29" i="20"/>
  <c r="AB29" i="20" s="1"/>
  <c r="AD29" i="20" s="1"/>
  <c r="AQ30" i="20"/>
  <c r="AR30" i="20" s="1"/>
  <c r="AA29" i="20"/>
  <c r="AC29" i="20" s="1"/>
  <c r="Z30" i="23"/>
  <c r="AB30" i="23" s="1"/>
  <c r="AD30" i="23" s="1"/>
  <c r="AQ31" i="23"/>
  <c r="AR31" i="23" s="1"/>
  <c r="AG31" i="23"/>
  <c r="AS31" i="23"/>
  <c r="AA30" i="23"/>
  <c r="AC30" i="23" s="1"/>
  <c r="AJ29" i="29"/>
  <c r="Y29" i="29" s="1"/>
  <c r="AJ39" i="41" l="1"/>
  <c r="Y39" i="41" s="1"/>
  <c r="AG40" i="41" s="1"/>
  <c r="Z39" i="40"/>
  <c r="AB39" i="40" s="1"/>
  <c r="AD39" i="40" s="1"/>
  <c r="AQ40" i="40"/>
  <c r="AR40" i="40" s="1"/>
  <c r="AA39" i="40"/>
  <c r="AC39" i="40" s="1"/>
  <c r="AG40" i="40"/>
  <c r="AJ40" i="40" s="1"/>
  <c r="Y40" i="40" s="1"/>
  <c r="Z40" i="40" s="1"/>
  <c r="AB40" i="40" s="1"/>
  <c r="AD40" i="40" s="1"/>
  <c r="AA37" i="43"/>
  <c r="AC37" i="43" s="1"/>
  <c r="AG38" i="43"/>
  <c r="AQ38" i="43"/>
  <c r="AR38" i="43" s="1"/>
  <c r="AS38" i="43"/>
  <c r="Z37" i="36"/>
  <c r="AB37" i="36" s="1"/>
  <c r="AD37" i="36" s="1"/>
  <c r="AQ38" i="36"/>
  <c r="AR38" i="36" s="1"/>
  <c r="AS38" i="36"/>
  <c r="AA37" i="36"/>
  <c r="AC37" i="36" s="1"/>
  <c r="AJ37" i="42"/>
  <c r="Y37" i="42" s="1"/>
  <c r="AA37" i="42" s="1"/>
  <c r="AC37" i="42" s="1"/>
  <c r="Z38" i="39"/>
  <c r="AB38" i="39" s="1"/>
  <c r="AD38" i="39" s="1"/>
  <c r="AS39" i="39"/>
  <c r="AA38" i="39"/>
  <c r="AC38" i="39" s="1"/>
  <c r="AQ39" i="39"/>
  <c r="AR39" i="39" s="1"/>
  <c r="AJ37" i="38"/>
  <c r="Y37" i="38" s="1"/>
  <c r="AG38" i="38" s="1"/>
  <c r="AA39" i="41"/>
  <c r="AC39" i="41" s="1"/>
  <c r="AQ40" i="41"/>
  <c r="AR40" i="41" s="1"/>
  <c r="AS40" i="41"/>
  <c r="Z39" i="41"/>
  <c r="AB39" i="41" s="1"/>
  <c r="AD39" i="41" s="1"/>
  <c r="AQ39" i="37"/>
  <c r="AR39" i="37" s="1"/>
  <c r="AA38" i="37"/>
  <c r="AC38" i="37" s="1"/>
  <c r="Z38" i="37"/>
  <c r="AB38" i="37" s="1"/>
  <c r="AD38" i="37" s="1"/>
  <c r="AS39" i="37"/>
  <c r="AJ35" i="32"/>
  <c r="Y35" i="32" s="1"/>
  <c r="AJ30" i="20"/>
  <c r="AJ31" i="23"/>
  <c r="AJ38" i="43" l="1"/>
  <c r="Y38" i="43" s="1"/>
  <c r="AS39" i="43" s="1"/>
  <c r="AQ38" i="42"/>
  <c r="AR38" i="42" s="1"/>
  <c r="AQ41" i="40"/>
  <c r="AR41" i="40" s="1"/>
  <c r="AA40" i="40"/>
  <c r="AC40" i="40" s="1"/>
  <c r="AS41" i="40"/>
  <c r="AG41" i="40"/>
  <c r="AG38" i="42"/>
  <c r="AJ38" i="36"/>
  <c r="Y38" i="36" s="1"/>
  <c r="AG39" i="36" s="1"/>
  <c r="Z37" i="42"/>
  <c r="AB37" i="42" s="1"/>
  <c r="AD37" i="42" s="1"/>
  <c r="AS38" i="42"/>
  <c r="AJ39" i="39"/>
  <c r="Y39" i="39" s="1"/>
  <c r="AG40" i="39" s="1"/>
  <c r="AG39" i="43"/>
  <c r="Z37" i="38"/>
  <c r="AB37" i="38" s="1"/>
  <c r="AD37" i="38" s="1"/>
  <c r="AA37" i="38"/>
  <c r="AC37" i="38" s="1"/>
  <c r="AS38" i="38"/>
  <c r="AQ38" i="38"/>
  <c r="AR38" i="38" s="1"/>
  <c r="AQ39" i="43"/>
  <c r="AR39" i="43" s="1"/>
  <c r="AA38" i="43"/>
  <c r="AC38" i="43" s="1"/>
  <c r="AJ40" i="41"/>
  <c r="Y40" i="41" s="1"/>
  <c r="AQ41" i="41" s="1"/>
  <c r="AR41" i="41" s="1"/>
  <c r="AJ39" i="37"/>
  <c r="Y39" i="37" s="1"/>
  <c r="C81" i="47" s="1"/>
  <c r="AQ36" i="32"/>
  <c r="AR36" i="32" s="1"/>
  <c r="AS36" i="32"/>
  <c r="AG36" i="32"/>
  <c r="Z35" i="32"/>
  <c r="AB35" i="32" s="1"/>
  <c r="AD35" i="32" s="1"/>
  <c r="AA35" i="32"/>
  <c r="AC35" i="32" s="1"/>
  <c r="Y30" i="20"/>
  <c r="Y31" i="23"/>
  <c r="J38" i="47" s="1"/>
  <c r="Z29" i="29"/>
  <c r="AB29" i="29" s="1"/>
  <c r="AD29" i="29" s="1"/>
  <c r="AQ30" i="29"/>
  <c r="AR30" i="29" s="1"/>
  <c r="AS30" i="29"/>
  <c r="AG30" i="29"/>
  <c r="AA29" i="29"/>
  <c r="AC29" i="29" s="1"/>
  <c r="Z38" i="43" l="1"/>
  <c r="AB38" i="43" s="1"/>
  <c r="AD38" i="43" s="1"/>
  <c r="AJ38" i="42"/>
  <c r="Y38" i="42" s="1"/>
  <c r="AA38" i="42" s="1"/>
  <c r="AC38" i="42" s="1"/>
  <c r="AJ41" i="40"/>
  <c r="Y41" i="40" s="1"/>
  <c r="AS42" i="40" s="1"/>
  <c r="Z38" i="36"/>
  <c r="AB38" i="36" s="1"/>
  <c r="AD38" i="36" s="1"/>
  <c r="AQ39" i="36"/>
  <c r="AR39" i="36" s="1"/>
  <c r="AA38" i="36"/>
  <c r="AC38" i="36" s="1"/>
  <c r="AS39" i="36"/>
  <c r="AS40" i="39"/>
  <c r="AQ40" i="39"/>
  <c r="AR40" i="39" s="1"/>
  <c r="AG40" i="37"/>
  <c r="Z39" i="39"/>
  <c r="AB39" i="39" s="1"/>
  <c r="AD39" i="39" s="1"/>
  <c r="AA39" i="39"/>
  <c r="AC39" i="39" s="1"/>
  <c r="AJ39" i="43"/>
  <c r="Y39" i="43" s="1"/>
  <c r="AG40" i="43" s="1"/>
  <c r="AJ38" i="38"/>
  <c r="Y38" i="38" s="1"/>
  <c r="AG41" i="41"/>
  <c r="Z40" i="41"/>
  <c r="AB40" i="41" s="1"/>
  <c r="AD40" i="41" s="1"/>
  <c r="AS41" i="41"/>
  <c r="AA40" i="41"/>
  <c r="AC40" i="41" s="1"/>
  <c r="Z38" i="42"/>
  <c r="AB38" i="42" s="1"/>
  <c r="AD38" i="42" s="1"/>
  <c r="AS39" i="42"/>
  <c r="AQ39" i="42"/>
  <c r="AR39" i="42" s="1"/>
  <c r="AQ40" i="37"/>
  <c r="AR40" i="37" s="1"/>
  <c r="AS40" i="37"/>
  <c r="Z39" i="37"/>
  <c r="E81" i="47" s="1"/>
  <c r="AA39" i="37"/>
  <c r="AC39" i="37" s="1"/>
  <c r="AJ36" i="32"/>
  <c r="Y36" i="32" s="1"/>
  <c r="AQ37" i="32" s="1"/>
  <c r="AR37" i="32" s="1"/>
  <c r="AG31" i="20"/>
  <c r="Z30" i="20"/>
  <c r="AB30" i="20" s="1"/>
  <c r="AD30" i="20" s="1"/>
  <c r="AS31" i="20"/>
  <c r="AQ31" i="20"/>
  <c r="AR31" i="20" s="1"/>
  <c r="AA30" i="20"/>
  <c r="AC30" i="20" s="1"/>
  <c r="AQ32" i="23"/>
  <c r="AR32" i="23" s="1"/>
  <c r="AA31" i="23"/>
  <c r="AS32" i="23"/>
  <c r="AG32" i="23"/>
  <c r="Z31" i="23"/>
  <c r="L38" i="47" s="1"/>
  <c r="K38" i="47" s="1"/>
  <c r="AJ30" i="29"/>
  <c r="Y30" i="29" s="1"/>
  <c r="AJ39" i="36" l="1"/>
  <c r="Y39" i="36" s="1"/>
  <c r="AC31" i="23"/>
  <c r="D20" i="31"/>
  <c r="AQ40" i="36"/>
  <c r="AR40" i="36" s="1"/>
  <c r="C73" i="47"/>
  <c r="AQ42" i="40"/>
  <c r="AR42" i="40" s="1"/>
  <c r="AA41" i="40"/>
  <c r="AC41" i="40" s="1"/>
  <c r="AG42" i="40"/>
  <c r="Z41" i="40"/>
  <c r="AB41" i="40" s="1"/>
  <c r="AD41" i="40" s="1"/>
  <c r="AG39" i="42"/>
  <c r="AJ39" i="42" s="1"/>
  <c r="Y39" i="42" s="1"/>
  <c r="AQ40" i="42" s="1"/>
  <c r="AR40" i="42" s="1"/>
  <c r="AJ40" i="39"/>
  <c r="Y40" i="39" s="1"/>
  <c r="AG41" i="39" s="1"/>
  <c r="AG40" i="36"/>
  <c r="AS40" i="36"/>
  <c r="Z39" i="36"/>
  <c r="AA39" i="36"/>
  <c r="AC39" i="36" s="1"/>
  <c r="AB39" i="37"/>
  <c r="D81" i="47"/>
  <c r="AB31" i="23"/>
  <c r="AS40" i="43"/>
  <c r="AA39" i="43"/>
  <c r="AC39" i="43" s="1"/>
  <c r="Z39" i="43"/>
  <c r="AB39" i="43" s="1"/>
  <c r="AD39" i="43" s="1"/>
  <c r="AQ40" i="43"/>
  <c r="AR40" i="43" s="1"/>
  <c r="AA38" i="38"/>
  <c r="AC38" i="38" s="1"/>
  <c r="AS39" i="38"/>
  <c r="Z38" i="38"/>
  <c r="AB38" i="38" s="1"/>
  <c r="AD38" i="38" s="1"/>
  <c r="AG39" i="38"/>
  <c r="AQ39" i="38"/>
  <c r="AR39" i="38" s="1"/>
  <c r="AJ41" i="41"/>
  <c r="Y41" i="41" s="1"/>
  <c r="AG42" i="41" s="1"/>
  <c r="AJ40" i="37"/>
  <c r="Y40" i="37" s="1"/>
  <c r="AQ41" i="37" s="1"/>
  <c r="AR41" i="37" s="1"/>
  <c r="AS37" i="32"/>
  <c r="AA36" i="32"/>
  <c r="AC36" i="32" s="1"/>
  <c r="AG37" i="32"/>
  <c r="Z36" i="32"/>
  <c r="AB36" i="32" s="1"/>
  <c r="AD36" i="32" s="1"/>
  <c r="AJ32" i="23"/>
  <c r="Y32" i="23" s="1"/>
  <c r="AJ31" i="20"/>
  <c r="AD31" i="23" l="1"/>
  <c r="Y12" i="47"/>
  <c r="Y13" i="47" s="1"/>
  <c r="Y14" i="47" s="1"/>
  <c r="D26" i="31" s="1"/>
  <c r="I21" i="47"/>
  <c r="I22" i="47" s="1"/>
  <c r="B26" i="34" s="1"/>
  <c r="AD39" i="37"/>
  <c r="AB39" i="36"/>
  <c r="E73" i="47"/>
  <c r="D73" i="47" s="1"/>
  <c r="AJ40" i="36"/>
  <c r="Y40" i="36" s="1"/>
  <c r="AG41" i="36" s="1"/>
  <c r="AJ42" i="40"/>
  <c r="Y42" i="40" s="1"/>
  <c r="AA42" i="40" s="1"/>
  <c r="AC42" i="40" s="1"/>
  <c r="AQ41" i="39"/>
  <c r="AR41" i="39" s="1"/>
  <c r="Z40" i="39"/>
  <c r="AB40" i="39" s="1"/>
  <c r="AD40" i="39" s="1"/>
  <c r="AA40" i="39"/>
  <c r="AC40" i="39" s="1"/>
  <c r="AS41" i="39"/>
  <c r="AQ41" i="36"/>
  <c r="AR41" i="36" s="1"/>
  <c r="Z40" i="36"/>
  <c r="AB40" i="36" s="1"/>
  <c r="AD40" i="36" s="1"/>
  <c r="AJ40" i="43"/>
  <c r="Y40" i="43" s="1"/>
  <c r="AQ41" i="43" s="1"/>
  <c r="AR41" i="43" s="1"/>
  <c r="AQ42" i="41"/>
  <c r="AR42" i="41" s="1"/>
  <c r="AJ39" i="38"/>
  <c r="Y39" i="38" s="1"/>
  <c r="AQ40" i="38" s="1"/>
  <c r="AR40" i="38" s="1"/>
  <c r="AA41" i="41"/>
  <c r="AC41" i="41" s="1"/>
  <c r="AS42" i="41"/>
  <c r="Z41" i="41"/>
  <c r="AB41" i="41" s="1"/>
  <c r="AD41" i="41" s="1"/>
  <c r="AS40" i="42"/>
  <c r="AG40" i="42"/>
  <c r="Z39" i="42"/>
  <c r="AB39" i="42" s="1"/>
  <c r="AD39" i="42" s="1"/>
  <c r="AA39" i="42"/>
  <c r="AC39" i="42" s="1"/>
  <c r="AG41" i="37"/>
  <c r="Z40" i="37"/>
  <c r="AB40" i="37" s="1"/>
  <c r="AD40" i="37" s="1"/>
  <c r="AA40" i="37"/>
  <c r="AC40" i="37" s="1"/>
  <c r="AS41" i="37"/>
  <c r="AJ37" i="32"/>
  <c r="Y37" i="32" s="1"/>
  <c r="AG38" i="32" s="1"/>
  <c r="Y31" i="20"/>
  <c r="J45" i="47" s="1"/>
  <c r="Z32" i="23"/>
  <c r="AB32" i="23" s="1"/>
  <c r="AD32" i="23" s="1"/>
  <c r="AQ33" i="23"/>
  <c r="AR33" i="23" s="1"/>
  <c r="AS33" i="23"/>
  <c r="AG33" i="23"/>
  <c r="AA32" i="23"/>
  <c r="AC32" i="23" s="1"/>
  <c r="AG31" i="29"/>
  <c r="AS31" i="29"/>
  <c r="Z30" i="29"/>
  <c r="AB30" i="29" s="1"/>
  <c r="AD30" i="29" s="1"/>
  <c r="AQ31" i="29"/>
  <c r="AR31" i="29" s="1"/>
  <c r="AA30" i="29"/>
  <c r="AC30" i="29" s="1"/>
  <c r="AJ41" i="39" l="1"/>
  <c r="Y41" i="39" s="1"/>
  <c r="AS42" i="39" s="1"/>
  <c r="AS41" i="36"/>
  <c r="AJ41" i="36" s="1"/>
  <c r="Y41" i="36" s="1"/>
  <c r="AA41" i="36" s="1"/>
  <c r="AC41" i="36" s="1"/>
  <c r="AA40" i="36"/>
  <c r="AC40" i="36" s="1"/>
  <c r="F21" i="47"/>
  <c r="F22" i="47" s="1"/>
  <c r="B25" i="34" s="1"/>
  <c r="AD39" i="36"/>
  <c r="AQ43" i="40"/>
  <c r="AR43" i="40" s="1"/>
  <c r="Z42" i="40"/>
  <c r="AB42" i="40" s="1"/>
  <c r="AD42" i="40" s="1"/>
  <c r="AS43" i="40"/>
  <c r="AG43" i="40"/>
  <c r="Z41" i="39"/>
  <c r="AB41" i="39" s="1"/>
  <c r="AD41" i="39" s="1"/>
  <c r="AA41" i="39"/>
  <c r="AC41" i="39" s="1"/>
  <c r="AQ42" i="39"/>
  <c r="AR42" i="39" s="1"/>
  <c r="AG42" i="39"/>
  <c r="AA40" i="43"/>
  <c r="AC40" i="43" s="1"/>
  <c r="AG41" i="43"/>
  <c r="AS41" i="43"/>
  <c r="Z40" i="43"/>
  <c r="AB40" i="43" s="1"/>
  <c r="AD40" i="43" s="1"/>
  <c r="AJ42" i="41"/>
  <c r="Y42" i="41" s="1"/>
  <c r="Z42" i="41" s="1"/>
  <c r="AB42" i="41" s="1"/>
  <c r="AD42" i="41" s="1"/>
  <c r="AG40" i="38"/>
  <c r="AS40" i="38"/>
  <c r="Z39" i="38"/>
  <c r="AB39" i="38" s="1"/>
  <c r="AD39" i="38" s="1"/>
  <c r="AA39" i="38"/>
  <c r="AC39" i="38" s="1"/>
  <c r="AJ40" i="42"/>
  <c r="Y40" i="42" s="1"/>
  <c r="AQ41" i="42" s="1"/>
  <c r="AR41" i="42" s="1"/>
  <c r="AJ41" i="37"/>
  <c r="Y41" i="37" s="1"/>
  <c r="AQ42" i="37" s="1"/>
  <c r="AR42" i="37" s="1"/>
  <c r="AS38" i="32"/>
  <c r="Z37" i="32"/>
  <c r="AB37" i="32" s="1"/>
  <c r="AD37" i="32" s="1"/>
  <c r="AQ38" i="32"/>
  <c r="AR38" i="32" s="1"/>
  <c r="AA37" i="32"/>
  <c r="AC37" i="32" s="1"/>
  <c r="AJ33" i="23"/>
  <c r="Y33" i="23" s="1"/>
  <c r="AG32" i="20"/>
  <c r="Z31" i="20"/>
  <c r="L45" i="47" s="1"/>
  <c r="K45" i="47" s="1"/>
  <c r="AA31" i="20"/>
  <c r="AQ32" i="20"/>
  <c r="AR32" i="20" s="1"/>
  <c r="AS32" i="20"/>
  <c r="AJ31" i="29"/>
  <c r="Y31" i="29" s="1"/>
  <c r="AC31" i="20" l="1"/>
  <c r="D21" i="31"/>
  <c r="AJ43" i="40"/>
  <c r="Y43" i="40" s="1"/>
  <c r="AA43" i="40" s="1"/>
  <c r="AC43" i="40" s="1"/>
  <c r="AG42" i="36"/>
  <c r="AS42" i="36"/>
  <c r="Z41" i="36"/>
  <c r="AB41" i="36" s="1"/>
  <c r="AD41" i="36" s="1"/>
  <c r="AQ42" i="36"/>
  <c r="AR42" i="36" s="1"/>
  <c r="AJ42" i="39"/>
  <c r="Y42" i="39" s="1"/>
  <c r="Z42" i="39" s="1"/>
  <c r="AB42" i="39" s="1"/>
  <c r="AD42" i="39" s="1"/>
  <c r="AJ41" i="43"/>
  <c r="Y41" i="43" s="1"/>
  <c r="Z41" i="43" s="1"/>
  <c r="AB41" i="43" s="1"/>
  <c r="AD41" i="43" s="1"/>
  <c r="AB31" i="20"/>
  <c r="AS43" i="41"/>
  <c r="AQ43" i="41"/>
  <c r="AR43" i="41" s="1"/>
  <c r="AA42" i="41"/>
  <c r="AC42" i="41" s="1"/>
  <c r="AJ40" i="38"/>
  <c r="Y40" i="38" s="1"/>
  <c r="Z40" i="38" s="1"/>
  <c r="AB40" i="38" s="1"/>
  <c r="AD40" i="38" s="1"/>
  <c r="AG43" i="41"/>
  <c r="AS41" i="42"/>
  <c r="Z40" i="42"/>
  <c r="AB40" i="42" s="1"/>
  <c r="AD40" i="42" s="1"/>
  <c r="AG41" i="42"/>
  <c r="AA40" i="42"/>
  <c r="AC40" i="42" s="1"/>
  <c r="Z41" i="37"/>
  <c r="AB41" i="37" s="1"/>
  <c r="AD41" i="37" s="1"/>
  <c r="AS42" i="37"/>
  <c r="AG42" i="37"/>
  <c r="AA41" i="37"/>
  <c r="AC41" i="37" s="1"/>
  <c r="AJ38" i="32"/>
  <c r="Y38" i="32" s="1"/>
  <c r="AQ39" i="32" s="1"/>
  <c r="AR39" i="32" s="1"/>
  <c r="AJ32" i="20"/>
  <c r="AG34" i="23"/>
  <c r="Z33" i="23"/>
  <c r="AB33" i="23" s="1"/>
  <c r="AD33" i="23" s="1"/>
  <c r="AQ34" i="23"/>
  <c r="AR34" i="23" s="1"/>
  <c r="AS34" i="23"/>
  <c r="AA33" i="23"/>
  <c r="AC33" i="23" s="1"/>
  <c r="AA42" i="39" l="1"/>
  <c r="AC42" i="39" s="1"/>
  <c r="AG43" i="39"/>
  <c r="AS43" i="39"/>
  <c r="AQ43" i="39"/>
  <c r="AR43" i="39" s="1"/>
  <c r="AD31" i="20"/>
  <c r="AB12" i="47"/>
  <c r="AB13" i="47" s="1"/>
  <c r="AB14" i="47" s="1"/>
  <c r="D27" i="31" s="1"/>
  <c r="AS44" i="40"/>
  <c r="AQ44" i="40"/>
  <c r="AR44" i="40" s="1"/>
  <c r="AG44" i="40"/>
  <c r="Z43" i="40"/>
  <c r="AB43" i="40" s="1"/>
  <c r="AD43" i="40" s="1"/>
  <c r="AJ42" i="36"/>
  <c r="Y42" i="36" s="1"/>
  <c r="AG43" i="36" s="1"/>
  <c r="AA41" i="43"/>
  <c r="AC41" i="43" s="1"/>
  <c r="AS42" i="43"/>
  <c r="AG42" i="43"/>
  <c r="AQ42" i="43"/>
  <c r="AR42" i="43" s="1"/>
  <c r="AJ43" i="39"/>
  <c r="Y43" i="39" s="1"/>
  <c r="AQ44" i="39" s="1"/>
  <c r="AR44" i="39" s="1"/>
  <c r="AJ43" i="41"/>
  <c r="Y43" i="41" s="1"/>
  <c r="AS44" i="41" s="1"/>
  <c r="AJ41" i="42"/>
  <c r="Y41" i="42" s="1"/>
  <c r="AG42" i="42" s="1"/>
  <c r="AQ41" i="38"/>
  <c r="AR41" i="38" s="1"/>
  <c r="AA40" i="38"/>
  <c r="AC40" i="38" s="1"/>
  <c r="AG41" i="38"/>
  <c r="AS41" i="38"/>
  <c r="AJ42" i="37"/>
  <c r="Y42" i="37" s="1"/>
  <c r="AS43" i="37" s="1"/>
  <c r="Z38" i="32"/>
  <c r="AB38" i="32" s="1"/>
  <c r="AD38" i="32" s="1"/>
  <c r="AS39" i="32"/>
  <c r="AG39" i="32"/>
  <c r="AA38" i="32"/>
  <c r="AC38" i="32" s="1"/>
  <c r="Y32" i="20"/>
  <c r="AJ34" i="23"/>
  <c r="AQ32" i="29"/>
  <c r="AR32" i="29" s="1"/>
  <c r="AG32" i="29"/>
  <c r="AS32" i="29"/>
  <c r="Z31" i="29"/>
  <c r="AB31" i="29" s="1"/>
  <c r="AD31" i="29" s="1"/>
  <c r="AA31" i="29"/>
  <c r="AC31" i="29" s="1"/>
  <c r="AJ44" i="40" l="1"/>
  <c r="Y44" i="40" s="1"/>
  <c r="Z42" i="36"/>
  <c r="AB42" i="36" s="1"/>
  <c r="AD42" i="36" s="1"/>
  <c r="AA42" i="36"/>
  <c r="AC42" i="36" s="1"/>
  <c r="AS43" i="36"/>
  <c r="AQ43" i="36"/>
  <c r="AR43" i="36" s="1"/>
  <c r="AJ43" i="36"/>
  <c r="Y43" i="36" s="1"/>
  <c r="AG44" i="36" s="1"/>
  <c r="AJ42" i="43"/>
  <c r="Y42" i="43" s="1"/>
  <c r="AG43" i="43" s="1"/>
  <c r="AS44" i="39"/>
  <c r="Z43" i="39"/>
  <c r="AB43" i="39" s="1"/>
  <c r="AD43" i="39" s="1"/>
  <c r="AG44" i="39"/>
  <c r="AQ44" i="41"/>
  <c r="AR44" i="41" s="1"/>
  <c r="AA43" i="39"/>
  <c r="AC43" i="39" s="1"/>
  <c r="AG44" i="41"/>
  <c r="AA43" i="41"/>
  <c r="AC43" i="41" s="1"/>
  <c r="Z41" i="42"/>
  <c r="AB41" i="42" s="1"/>
  <c r="AD41" i="42" s="1"/>
  <c r="Z43" i="41"/>
  <c r="AB43" i="41" s="1"/>
  <c r="AD43" i="41" s="1"/>
  <c r="AQ42" i="42"/>
  <c r="AR42" i="42" s="1"/>
  <c r="AA41" i="42"/>
  <c r="AC41" i="42" s="1"/>
  <c r="AS42" i="42"/>
  <c r="AJ41" i="38"/>
  <c r="Y41" i="38" s="1"/>
  <c r="AS42" i="38" s="1"/>
  <c r="AA42" i="37"/>
  <c r="AC42" i="37" s="1"/>
  <c r="AG43" i="37"/>
  <c r="Z42" i="37"/>
  <c r="AB42" i="37" s="1"/>
  <c r="AD42" i="37" s="1"/>
  <c r="AQ43" i="37"/>
  <c r="AR43" i="37" s="1"/>
  <c r="AJ39" i="32"/>
  <c r="Y39" i="32" s="1"/>
  <c r="C65" i="47" s="1"/>
  <c r="AG33" i="20"/>
  <c r="AQ33" i="20"/>
  <c r="AR33" i="20" s="1"/>
  <c r="AS33" i="20"/>
  <c r="AA32" i="20"/>
  <c r="AC32" i="20" s="1"/>
  <c r="Z32" i="20"/>
  <c r="AB32" i="20" s="1"/>
  <c r="AD32" i="20" s="1"/>
  <c r="Y34" i="23"/>
  <c r="AJ32" i="29"/>
  <c r="Y32" i="29" s="1"/>
  <c r="AQ45" i="40" l="1"/>
  <c r="AR45" i="40" s="1"/>
  <c r="AA44" i="40"/>
  <c r="AC44" i="40" s="1"/>
  <c r="AS45" i="40"/>
  <c r="Z44" i="40"/>
  <c r="AB44" i="40" s="1"/>
  <c r="AD44" i="40" s="1"/>
  <c r="AG45" i="40"/>
  <c r="Z42" i="43"/>
  <c r="AB42" i="43" s="1"/>
  <c r="AD42" i="43" s="1"/>
  <c r="AQ43" i="43"/>
  <c r="AR43" i="43" s="1"/>
  <c r="AA42" i="43"/>
  <c r="AC42" i="43" s="1"/>
  <c r="Z43" i="36"/>
  <c r="AB43" i="36" s="1"/>
  <c r="AD43" i="36" s="1"/>
  <c r="AS44" i="36"/>
  <c r="AQ44" i="36"/>
  <c r="AR44" i="36" s="1"/>
  <c r="AJ44" i="36" s="1"/>
  <c r="Y44" i="36" s="1"/>
  <c r="AG45" i="36" s="1"/>
  <c r="AA43" i="36"/>
  <c r="AC43" i="36" s="1"/>
  <c r="AS43" i="43"/>
  <c r="Z39" i="32"/>
  <c r="E65" i="47" s="1"/>
  <c r="D65" i="47" s="1"/>
  <c r="AJ44" i="41"/>
  <c r="Y44" i="41" s="1"/>
  <c r="AS45" i="41" s="1"/>
  <c r="AJ44" i="39"/>
  <c r="Y44" i="39" s="1"/>
  <c r="AG45" i="39" s="1"/>
  <c r="AJ42" i="42"/>
  <c r="Y42" i="42" s="1"/>
  <c r="AQ43" i="42" s="1"/>
  <c r="AR43" i="42" s="1"/>
  <c r="Z41" i="38"/>
  <c r="AB41" i="38" s="1"/>
  <c r="AD41" i="38" s="1"/>
  <c r="AG42" i="38"/>
  <c r="AA41" i="38"/>
  <c r="AC41" i="38" s="1"/>
  <c r="AQ42" i="38"/>
  <c r="AR42" i="38" s="1"/>
  <c r="AJ43" i="37"/>
  <c r="Y43" i="37" s="1"/>
  <c r="AG44" i="37" s="1"/>
  <c r="AS40" i="32"/>
  <c r="AG40" i="32"/>
  <c r="AA39" i="32"/>
  <c r="AC39" i="32" s="1"/>
  <c r="AQ40" i="32"/>
  <c r="AR40" i="32" s="1"/>
  <c r="AJ33" i="20"/>
  <c r="AG35" i="23"/>
  <c r="Z34" i="23"/>
  <c r="AB34" i="23" s="1"/>
  <c r="AD34" i="23" s="1"/>
  <c r="AQ35" i="23"/>
  <c r="AR35" i="23" s="1"/>
  <c r="AS35" i="23"/>
  <c r="AA34" i="23"/>
  <c r="AC34" i="23" s="1"/>
  <c r="AQ33" i="29"/>
  <c r="AR33" i="29" s="1"/>
  <c r="AA32" i="29"/>
  <c r="AC32" i="29" s="1"/>
  <c r="Z32" i="29"/>
  <c r="AB32" i="29" s="1"/>
  <c r="AD32" i="29" s="1"/>
  <c r="AS33" i="29"/>
  <c r="AG33" i="29"/>
  <c r="AJ45" i="40" l="1"/>
  <c r="Y45" i="40" s="1"/>
  <c r="AJ43" i="43"/>
  <c r="Y43" i="43" s="1"/>
  <c r="Z43" i="43" s="1"/>
  <c r="AB43" i="43" s="1"/>
  <c r="AD43" i="43" s="1"/>
  <c r="AG45" i="41"/>
  <c r="AA44" i="39"/>
  <c r="AC44" i="39" s="1"/>
  <c r="Z44" i="39"/>
  <c r="AB44" i="39" s="1"/>
  <c r="AD44" i="39" s="1"/>
  <c r="Z44" i="41"/>
  <c r="AB44" i="41" s="1"/>
  <c r="AD44" i="41" s="1"/>
  <c r="AQ45" i="41"/>
  <c r="AR45" i="41" s="1"/>
  <c r="AB39" i="32"/>
  <c r="AA44" i="41"/>
  <c r="AC44" i="41" s="1"/>
  <c r="AQ45" i="39"/>
  <c r="AR45" i="39" s="1"/>
  <c r="AS45" i="39"/>
  <c r="AS45" i="36"/>
  <c r="AQ45" i="36"/>
  <c r="AR45" i="36" s="1"/>
  <c r="Z44" i="36"/>
  <c r="AB44" i="36" s="1"/>
  <c r="AD44" i="36" s="1"/>
  <c r="AA44" i="36"/>
  <c r="AC44" i="36" s="1"/>
  <c r="AA42" i="42"/>
  <c r="AC42" i="42" s="1"/>
  <c r="AG43" i="42"/>
  <c r="AS43" i="42"/>
  <c r="Z42" i="42"/>
  <c r="AB42" i="42" s="1"/>
  <c r="AD42" i="42" s="1"/>
  <c r="AG44" i="43"/>
  <c r="AA43" i="43"/>
  <c r="AC43" i="43" s="1"/>
  <c r="AJ42" i="38"/>
  <c r="Y42" i="38" s="1"/>
  <c r="AS43" i="38" s="1"/>
  <c r="AS44" i="37"/>
  <c r="AA43" i="37"/>
  <c r="AC43" i="37" s="1"/>
  <c r="Z43" i="37"/>
  <c r="AB43" i="37" s="1"/>
  <c r="AD43" i="37" s="1"/>
  <c r="AQ44" i="37"/>
  <c r="AR44" i="37" s="1"/>
  <c r="AJ40" i="32"/>
  <c r="Y40" i="32" s="1"/>
  <c r="Z40" i="32" s="1"/>
  <c r="AB40" i="32" s="1"/>
  <c r="AD40" i="32" s="1"/>
  <c r="Y33" i="20"/>
  <c r="AJ35" i="23"/>
  <c r="AJ33" i="29"/>
  <c r="Y33" i="29" s="1"/>
  <c r="AQ46" i="40" l="1"/>
  <c r="AR46" i="40" s="1"/>
  <c r="AA45" i="40"/>
  <c r="AC45" i="40" s="1"/>
  <c r="Z45" i="40"/>
  <c r="AB45" i="40" s="1"/>
  <c r="AD45" i="40" s="1"/>
  <c r="AS46" i="40"/>
  <c r="AG46" i="40"/>
  <c r="AQ44" i="43"/>
  <c r="AR44" i="43" s="1"/>
  <c r="AJ44" i="43" s="1"/>
  <c r="Y44" i="43" s="1"/>
  <c r="Z44" i="43" s="1"/>
  <c r="AB44" i="43" s="1"/>
  <c r="AD44" i="43" s="1"/>
  <c r="AS44" i="43"/>
  <c r="C21" i="47"/>
  <c r="C22" i="47" s="1"/>
  <c r="B24" i="34" s="1"/>
  <c r="AD39" i="32"/>
  <c r="AJ45" i="41"/>
  <c r="Y45" i="41" s="1"/>
  <c r="AQ46" i="41" s="1"/>
  <c r="AR46" i="41" s="1"/>
  <c r="AJ45" i="36"/>
  <c r="Y45" i="36" s="1"/>
  <c r="Z45" i="36" s="1"/>
  <c r="AB45" i="36" s="1"/>
  <c r="AD45" i="36" s="1"/>
  <c r="AJ45" i="39"/>
  <c r="Y45" i="39" s="1"/>
  <c r="AQ46" i="39" s="1"/>
  <c r="AR46" i="39" s="1"/>
  <c r="AJ43" i="42"/>
  <c r="Y43" i="42" s="1"/>
  <c r="AS44" i="42" s="1"/>
  <c r="Z42" i="38"/>
  <c r="AB42" i="38" s="1"/>
  <c r="AD42" i="38" s="1"/>
  <c r="AQ43" i="38"/>
  <c r="AR43" i="38" s="1"/>
  <c r="AA42" i="38"/>
  <c r="AC42" i="38" s="1"/>
  <c r="AG43" i="38"/>
  <c r="AJ44" i="37"/>
  <c r="Y44" i="37" s="1"/>
  <c r="AA44" i="37" s="1"/>
  <c r="AC44" i="37" s="1"/>
  <c r="AG46" i="41"/>
  <c r="Z45" i="41"/>
  <c r="AB45" i="41" s="1"/>
  <c r="AD45" i="41" s="1"/>
  <c r="AS46" i="41"/>
  <c r="AQ41" i="32"/>
  <c r="AR41" i="32" s="1"/>
  <c r="AA40" i="32"/>
  <c r="AC40" i="32" s="1"/>
  <c r="AS41" i="32"/>
  <c r="AG41" i="32"/>
  <c r="AG34" i="20"/>
  <c r="Z33" i="20"/>
  <c r="AB33" i="20" s="1"/>
  <c r="AD33" i="20" s="1"/>
  <c r="AQ34" i="20"/>
  <c r="AR34" i="20" s="1"/>
  <c r="AS34" i="20"/>
  <c r="AA33" i="20"/>
  <c r="AC33" i="20" s="1"/>
  <c r="Y35" i="23"/>
  <c r="AJ46" i="40" l="1"/>
  <c r="Y46" i="40" s="1"/>
  <c r="AA45" i="41"/>
  <c r="AC45" i="41" s="1"/>
  <c r="Z45" i="39"/>
  <c r="AB45" i="39" s="1"/>
  <c r="AD45" i="39" s="1"/>
  <c r="AA45" i="39"/>
  <c r="AC45" i="39" s="1"/>
  <c r="AS46" i="39"/>
  <c r="AG46" i="39"/>
  <c r="AJ46" i="39" s="1"/>
  <c r="Y46" i="39" s="1"/>
  <c r="AG46" i="36"/>
  <c r="AQ46" i="36"/>
  <c r="AR46" i="36" s="1"/>
  <c r="AA45" i="36"/>
  <c r="AC45" i="36" s="1"/>
  <c r="AS46" i="36"/>
  <c r="Z43" i="42"/>
  <c r="AB43" i="42" s="1"/>
  <c r="AD43" i="42" s="1"/>
  <c r="AQ44" i="42"/>
  <c r="AR44" i="42" s="1"/>
  <c r="AG45" i="43"/>
  <c r="AA44" i="43"/>
  <c r="AC44" i="43" s="1"/>
  <c r="AQ45" i="43"/>
  <c r="AR45" i="43" s="1"/>
  <c r="AG44" i="42"/>
  <c r="AS45" i="43"/>
  <c r="AA43" i="42"/>
  <c r="AC43" i="42" s="1"/>
  <c r="AJ43" i="38"/>
  <c r="Y43" i="38" s="1"/>
  <c r="Z43" i="38" s="1"/>
  <c r="AB43" i="38" s="1"/>
  <c r="AD43" i="38" s="1"/>
  <c r="AS45" i="37"/>
  <c r="Z44" i="37"/>
  <c r="AB44" i="37" s="1"/>
  <c r="AD44" i="37" s="1"/>
  <c r="AQ45" i="37"/>
  <c r="AR45" i="37" s="1"/>
  <c r="AG45" i="37"/>
  <c r="AJ46" i="41"/>
  <c r="Y46" i="41" s="1"/>
  <c r="Z46" i="41" s="1"/>
  <c r="AB46" i="41" s="1"/>
  <c r="AD46" i="41" s="1"/>
  <c r="AJ41" i="32"/>
  <c r="Y41" i="32" s="1"/>
  <c r="AJ34" i="20"/>
  <c r="Z35" i="23"/>
  <c r="AB35" i="23" s="1"/>
  <c r="AD35" i="23" s="1"/>
  <c r="AS36" i="23"/>
  <c r="AG36" i="23"/>
  <c r="AQ36" i="23"/>
  <c r="AR36" i="23" s="1"/>
  <c r="AA35" i="23"/>
  <c r="AC35" i="23" s="1"/>
  <c r="AS34" i="29"/>
  <c r="AG34" i="29"/>
  <c r="Z33" i="29"/>
  <c r="AB33" i="29" s="1"/>
  <c r="AD33" i="29" s="1"/>
  <c r="AQ34" i="29"/>
  <c r="AR34" i="29" s="1"/>
  <c r="AA33" i="29"/>
  <c r="AC33" i="29" s="1"/>
  <c r="AA46" i="40" l="1"/>
  <c r="AC46" i="40" s="1"/>
  <c r="AQ47" i="40"/>
  <c r="AR47" i="40" s="1"/>
  <c r="AG47" i="40"/>
  <c r="AS47" i="40"/>
  <c r="Z46" i="40"/>
  <c r="AB46" i="40" s="1"/>
  <c r="AD46" i="40" s="1"/>
  <c r="AJ44" i="42"/>
  <c r="Y44" i="42" s="1"/>
  <c r="AQ45" i="42" s="1"/>
  <c r="AR45" i="42" s="1"/>
  <c r="AJ46" i="36"/>
  <c r="Y46" i="36" s="1"/>
  <c r="Z46" i="36" s="1"/>
  <c r="AB46" i="36" s="1"/>
  <c r="AD46" i="36" s="1"/>
  <c r="AJ45" i="43"/>
  <c r="Y45" i="43" s="1"/>
  <c r="AG46" i="43" s="1"/>
  <c r="AG44" i="38"/>
  <c r="AG47" i="39"/>
  <c r="AQ47" i="39"/>
  <c r="AR47" i="39" s="1"/>
  <c r="AS47" i="39"/>
  <c r="AA46" i="39"/>
  <c r="AC46" i="39" s="1"/>
  <c r="Z46" i="39"/>
  <c r="AB46" i="39" s="1"/>
  <c r="AD46" i="39" s="1"/>
  <c r="AQ44" i="38"/>
  <c r="AR44" i="38" s="1"/>
  <c r="AA43" i="38"/>
  <c r="AC43" i="38" s="1"/>
  <c r="AS44" i="38"/>
  <c r="AJ45" i="37"/>
  <c r="Y45" i="37" s="1"/>
  <c r="AG46" i="37" s="1"/>
  <c r="AQ47" i="41"/>
  <c r="AR47" i="41" s="1"/>
  <c r="AG47" i="41"/>
  <c r="AS47" i="41"/>
  <c r="AA46" i="41"/>
  <c r="AC46" i="41" s="1"/>
  <c r="AG45" i="42"/>
  <c r="Z44" i="42"/>
  <c r="AB44" i="42" s="1"/>
  <c r="AD44" i="42" s="1"/>
  <c r="AG42" i="32"/>
  <c r="AS42" i="32"/>
  <c r="AA41" i="32"/>
  <c r="AC41" i="32" s="1"/>
  <c r="AQ42" i="32"/>
  <c r="AR42" i="32" s="1"/>
  <c r="Z41" i="32"/>
  <c r="AB41" i="32" s="1"/>
  <c r="AD41" i="32" s="1"/>
  <c r="Y34" i="20"/>
  <c r="AJ36" i="23"/>
  <c r="AJ34" i="29"/>
  <c r="Y34" i="29" s="1"/>
  <c r="AJ47" i="40" l="1"/>
  <c r="Y47" i="40" s="1"/>
  <c r="AA44" i="42"/>
  <c r="AC44" i="42" s="1"/>
  <c r="AS48" i="40"/>
  <c r="Z47" i="40"/>
  <c r="AB47" i="40" s="1"/>
  <c r="AD47" i="40" s="1"/>
  <c r="AQ48" i="40"/>
  <c r="AR48" i="40" s="1"/>
  <c r="AA47" i="40"/>
  <c r="AC47" i="40" s="1"/>
  <c r="AG48" i="40"/>
  <c r="AJ48" i="40" s="1"/>
  <c r="Y48" i="40" s="1"/>
  <c r="AS49" i="40" s="1"/>
  <c r="AQ46" i="43"/>
  <c r="AR46" i="43" s="1"/>
  <c r="AS46" i="43"/>
  <c r="AA45" i="43"/>
  <c r="AC45" i="43" s="1"/>
  <c r="Z45" i="43"/>
  <c r="AB45" i="43" s="1"/>
  <c r="AD45" i="43" s="1"/>
  <c r="AS45" i="42"/>
  <c r="AJ45" i="42" s="1"/>
  <c r="Y45" i="42" s="1"/>
  <c r="AA45" i="42" s="1"/>
  <c r="AC45" i="42" s="1"/>
  <c r="AA46" i="36"/>
  <c r="AC46" i="36" s="1"/>
  <c r="AG47" i="36"/>
  <c r="AS47" i="36"/>
  <c r="AQ47" i="36"/>
  <c r="AR47" i="36" s="1"/>
  <c r="AJ44" i="38"/>
  <c r="Y44" i="38" s="1"/>
  <c r="AG45" i="38" s="1"/>
  <c r="AJ47" i="39"/>
  <c r="Y47" i="39" s="1"/>
  <c r="AS46" i="37"/>
  <c r="AQ46" i="37"/>
  <c r="AR46" i="37" s="1"/>
  <c r="Z45" i="37"/>
  <c r="AB45" i="37" s="1"/>
  <c r="AD45" i="37" s="1"/>
  <c r="AA45" i="37"/>
  <c r="AC45" i="37" s="1"/>
  <c r="AJ47" i="41"/>
  <c r="Y47" i="41" s="1"/>
  <c r="Z47" i="41" s="1"/>
  <c r="AB47" i="41" s="1"/>
  <c r="AD47" i="41" s="1"/>
  <c r="AJ42" i="32"/>
  <c r="Y42" i="32" s="1"/>
  <c r="AS35" i="20"/>
  <c r="AQ35" i="20"/>
  <c r="AR35" i="20" s="1"/>
  <c r="AG35" i="20"/>
  <c r="Z34" i="20"/>
  <c r="AB34" i="20" s="1"/>
  <c r="AD34" i="20" s="1"/>
  <c r="AA34" i="20"/>
  <c r="AC34" i="20" s="1"/>
  <c r="Y36" i="23"/>
  <c r="AQ49" i="40" l="1"/>
  <c r="AR49" i="40" s="1"/>
  <c r="AG49" i="40"/>
  <c r="Z48" i="40"/>
  <c r="AB48" i="40" s="1"/>
  <c r="AD48" i="40" s="1"/>
  <c r="AA48" i="40"/>
  <c r="AC48" i="40" s="1"/>
  <c r="AJ46" i="43"/>
  <c r="Y46" i="43" s="1"/>
  <c r="Z46" i="43" s="1"/>
  <c r="AB46" i="43" s="1"/>
  <c r="AD46" i="43" s="1"/>
  <c r="AJ47" i="36"/>
  <c r="Y47" i="36" s="1"/>
  <c r="AS48" i="36" s="1"/>
  <c r="AJ46" i="37"/>
  <c r="Y46" i="37" s="1"/>
  <c r="AG47" i="37" s="1"/>
  <c r="AJ49" i="40"/>
  <c r="Y49" i="40" s="1"/>
  <c r="AA49" i="40" s="1"/>
  <c r="AC49" i="40" s="1"/>
  <c r="AQ45" i="38"/>
  <c r="AR45" i="38" s="1"/>
  <c r="AS45" i="38"/>
  <c r="Z44" i="38"/>
  <c r="AB44" i="38" s="1"/>
  <c r="AD44" i="38" s="1"/>
  <c r="AA44" i="38"/>
  <c r="AC44" i="38" s="1"/>
  <c r="AG48" i="39"/>
  <c r="AQ48" i="39"/>
  <c r="AR48" i="39" s="1"/>
  <c r="AA47" i="39"/>
  <c r="AC47" i="39" s="1"/>
  <c r="Z47" i="39"/>
  <c r="AB47" i="39" s="1"/>
  <c r="AD47" i="39" s="1"/>
  <c r="AS48" i="39"/>
  <c r="AS48" i="41"/>
  <c r="AG48" i="41"/>
  <c r="AA47" i="41"/>
  <c r="AC47" i="41" s="1"/>
  <c r="AQ48" i="41"/>
  <c r="AR48" i="41" s="1"/>
  <c r="AG46" i="42"/>
  <c r="Z45" i="42"/>
  <c r="AB45" i="42" s="1"/>
  <c r="AD45" i="42" s="1"/>
  <c r="AQ46" i="42"/>
  <c r="AR46" i="42" s="1"/>
  <c r="AS46" i="42"/>
  <c r="AG43" i="32"/>
  <c r="AQ43" i="32"/>
  <c r="AR43" i="32" s="1"/>
  <c r="AA42" i="32"/>
  <c r="AC42" i="32" s="1"/>
  <c r="Z42" i="32"/>
  <c r="AB42" i="32" s="1"/>
  <c r="AD42" i="32" s="1"/>
  <c r="AS43" i="32"/>
  <c r="AJ35" i="20"/>
  <c r="Y35" i="20" s="1"/>
  <c r="AG37" i="23"/>
  <c r="AQ37" i="23"/>
  <c r="AR37" i="23" s="1"/>
  <c r="AS37" i="23"/>
  <c r="Z36" i="23"/>
  <c r="AB36" i="23" s="1"/>
  <c r="AD36" i="23" s="1"/>
  <c r="AA36" i="23"/>
  <c r="AC36" i="23" s="1"/>
  <c r="AS35" i="29"/>
  <c r="AQ35" i="29"/>
  <c r="AR35" i="29" s="1"/>
  <c r="AA34" i="29"/>
  <c r="AC34" i="29" s="1"/>
  <c r="AG35" i="29"/>
  <c r="Z34" i="29"/>
  <c r="AB34" i="29" s="1"/>
  <c r="AD34" i="29" s="1"/>
  <c r="AG47" i="43" l="1"/>
  <c r="AA46" i="43"/>
  <c r="AC46" i="43" s="1"/>
  <c r="AS47" i="43"/>
  <c r="AQ47" i="43"/>
  <c r="AR47" i="43" s="1"/>
  <c r="AJ47" i="43" s="1"/>
  <c r="Y47" i="43" s="1"/>
  <c r="AS47" i="37"/>
  <c r="Z46" i="37"/>
  <c r="AB46" i="37" s="1"/>
  <c r="AD46" i="37" s="1"/>
  <c r="AA47" i="36"/>
  <c r="AC47" i="36" s="1"/>
  <c r="Z47" i="36"/>
  <c r="AB47" i="36" s="1"/>
  <c r="AD47" i="36" s="1"/>
  <c r="AQ48" i="36"/>
  <c r="AR48" i="36" s="1"/>
  <c r="AA46" i="37"/>
  <c r="AC46" i="37" s="1"/>
  <c r="AG48" i="36"/>
  <c r="AJ48" i="36" s="1"/>
  <c r="Y48" i="36" s="1"/>
  <c r="AG49" i="36" s="1"/>
  <c r="AQ50" i="40"/>
  <c r="AR50" i="40" s="1"/>
  <c r="Z49" i="40"/>
  <c r="AB49" i="40" s="1"/>
  <c r="AD49" i="40" s="1"/>
  <c r="AS50" i="40"/>
  <c r="AG50" i="40"/>
  <c r="AQ47" i="37"/>
  <c r="AR47" i="37" s="1"/>
  <c r="AJ45" i="38"/>
  <c r="Y45" i="38" s="1"/>
  <c r="AQ46" i="38" s="1"/>
  <c r="AR46" i="38" s="1"/>
  <c r="AJ48" i="39"/>
  <c r="Y48" i="39" s="1"/>
  <c r="AQ49" i="39" s="1"/>
  <c r="AR49" i="39" s="1"/>
  <c r="AJ48" i="41"/>
  <c r="Y48" i="41" s="1"/>
  <c r="AQ49" i="41" s="1"/>
  <c r="AR49" i="41" s="1"/>
  <c r="AJ46" i="42"/>
  <c r="Y46" i="42" s="1"/>
  <c r="AA46" i="42" s="1"/>
  <c r="AC46" i="42" s="1"/>
  <c r="AJ43" i="32"/>
  <c r="Y43" i="32" s="1"/>
  <c r="AG36" i="20"/>
  <c r="AS36" i="20"/>
  <c r="Z35" i="20"/>
  <c r="AB35" i="20" s="1"/>
  <c r="AD35" i="20" s="1"/>
  <c r="AQ36" i="20"/>
  <c r="AR36" i="20" s="1"/>
  <c r="AA35" i="20"/>
  <c r="AC35" i="20" s="1"/>
  <c r="AJ37" i="23"/>
  <c r="AJ35" i="29"/>
  <c r="Y35" i="29" s="1"/>
  <c r="AS48" i="43" l="1"/>
  <c r="AJ47" i="37"/>
  <c r="Y47" i="37" s="1"/>
  <c r="AS48" i="37" s="1"/>
  <c r="AJ50" i="40"/>
  <c r="Y50" i="40" s="1"/>
  <c r="AG51" i="40" s="1"/>
  <c r="AS46" i="38"/>
  <c r="AG46" i="38"/>
  <c r="Z45" i="38"/>
  <c r="AB45" i="38" s="1"/>
  <c r="AD45" i="38" s="1"/>
  <c r="AA45" i="38"/>
  <c r="AC45" i="38" s="1"/>
  <c r="AA47" i="43"/>
  <c r="AC47" i="43" s="1"/>
  <c r="AG48" i="43"/>
  <c r="AQ48" i="43"/>
  <c r="AR48" i="43" s="1"/>
  <c r="Z47" i="43"/>
  <c r="AB47" i="43" s="1"/>
  <c r="AD47" i="43" s="1"/>
  <c r="AS49" i="39"/>
  <c r="AG49" i="39"/>
  <c r="AJ49" i="39" s="1"/>
  <c r="Y49" i="39" s="1"/>
  <c r="Z48" i="39"/>
  <c r="AB48" i="39" s="1"/>
  <c r="AD48" i="39" s="1"/>
  <c r="AA48" i="39"/>
  <c r="AC48" i="39" s="1"/>
  <c r="AG49" i="41"/>
  <c r="AA48" i="41"/>
  <c r="AC48" i="41" s="1"/>
  <c r="AS49" i="41"/>
  <c r="Z48" i="41"/>
  <c r="AB48" i="41" s="1"/>
  <c r="AD48" i="41" s="1"/>
  <c r="AQ47" i="42"/>
  <c r="AR47" i="42" s="1"/>
  <c r="Z50" i="40"/>
  <c r="AB50" i="40" s="1"/>
  <c r="AD50" i="40" s="1"/>
  <c r="Z46" i="42"/>
  <c r="AB46" i="42" s="1"/>
  <c r="AD46" i="42" s="1"/>
  <c r="AS47" i="42"/>
  <c r="AA48" i="36"/>
  <c r="AC48" i="36" s="1"/>
  <c r="Z48" i="36"/>
  <c r="AB48" i="36" s="1"/>
  <c r="AD48" i="36" s="1"/>
  <c r="AQ49" i="36"/>
  <c r="AR49" i="36" s="1"/>
  <c r="AG47" i="42"/>
  <c r="AS49" i="36"/>
  <c r="AA43" i="32"/>
  <c r="AC43" i="32" s="1"/>
  <c r="AG44" i="32"/>
  <c r="Z43" i="32"/>
  <c r="AB43" i="32" s="1"/>
  <c r="AD43" i="32" s="1"/>
  <c r="AQ44" i="32"/>
  <c r="AR44" i="32" s="1"/>
  <c r="AS44" i="32"/>
  <c r="AJ36" i="20"/>
  <c r="Y37" i="23"/>
  <c r="AQ48" i="37" l="1"/>
  <c r="AR48" i="37" s="1"/>
  <c r="AG48" i="37"/>
  <c r="AA47" i="37"/>
  <c r="AC47" i="37" s="1"/>
  <c r="Z47" i="37"/>
  <c r="AB47" i="37" s="1"/>
  <c r="AD47" i="37" s="1"/>
  <c r="AJ46" i="38"/>
  <c r="Y46" i="38" s="1"/>
  <c r="Z46" i="38" s="1"/>
  <c r="AB46" i="38" s="1"/>
  <c r="AD46" i="38" s="1"/>
  <c r="AS51" i="40"/>
  <c r="AA50" i="40"/>
  <c r="AC50" i="40" s="1"/>
  <c r="AQ51" i="40"/>
  <c r="AR51" i="40" s="1"/>
  <c r="AJ51" i="40" s="1"/>
  <c r="Y51" i="40" s="1"/>
  <c r="AS52" i="40" s="1"/>
  <c r="AJ48" i="43"/>
  <c r="Y48" i="43" s="1"/>
  <c r="AA48" i="43" s="1"/>
  <c r="AC48" i="43" s="1"/>
  <c r="AJ49" i="41"/>
  <c r="Y49" i="41" s="1"/>
  <c r="Z49" i="41" s="1"/>
  <c r="AB49" i="41" s="1"/>
  <c r="AD49" i="41" s="1"/>
  <c r="AJ48" i="37"/>
  <c r="Y48" i="37" s="1"/>
  <c r="AG49" i="37" s="1"/>
  <c r="AQ50" i="39"/>
  <c r="AR50" i="39" s="1"/>
  <c r="AG50" i="39"/>
  <c r="Z49" i="39"/>
  <c r="AB49" i="39" s="1"/>
  <c r="AD49" i="39" s="1"/>
  <c r="AS50" i="39"/>
  <c r="AA49" i="39"/>
  <c r="AC49" i="39" s="1"/>
  <c r="AJ47" i="42"/>
  <c r="Y47" i="42" s="1"/>
  <c r="AG48" i="42" s="1"/>
  <c r="AJ49" i="36"/>
  <c r="Y49" i="36" s="1"/>
  <c r="AG50" i="36" s="1"/>
  <c r="AQ50" i="41"/>
  <c r="AR50" i="41" s="1"/>
  <c r="AG50" i="41"/>
  <c r="AJ44" i="32"/>
  <c r="Y36" i="20"/>
  <c r="Z37" i="23"/>
  <c r="AB37" i="23" s="1"/>
  <c r="AD37" i="23" s="1"/>
  <c r="AG38" i="23"/>
  <c r="AQ38" i="23"/>
  <c r="AR38" i="23" s="1"/>
  <c r="AS38" i="23"/>
  <c r="AA37" i="23"/>
  <c r="AC37" i="23" s="1"/>
  <c r="AQ36" i="29"/>
  <c r="AR36" i="29" s="1"/>
  <c r="Z35" i="29"/>
  <c r="AB35" i="29" s="1"/>
  <c r="AD35" i="29" s="1"/>
  <c r="AS36" i="29"/>
  <c r="AG36" i="29"/>
  <c r="AA35" i="29"/>
  <c r="AC35" i="29" s="1"/>
  <c r="AQ47" i="38" l="1"/>
  <c r="AR47" i="38" s="1"/>
  <c r="AG49" i="43"/>
  <c r="AS49" i="43"/>
  <c r="AQ49" i="43"/>
  <c r="AR49" i="43" s="1"/>
  <c r="AJ49" i="43" s="1"/>
  <c r="Y49" i="43" s="1"/>
  <c r="AS50" i="43" s="1"/>
  <c r="Z48" i="43"/>
  <c r="AB48" i="43" s="1"/>
  <c r="AD48" i="43" s="1"/>
  <c r="AG47" i="38"/>
  <c r="AA46" i="38"/>
  <c r="AC46" i="38" s="1"/>
  <c r="AS47" i="38"/>
  <c r="AJ47" i="38" s="1"/>
  <c r="Y47" i="38" s="1"/>
  <c r="AS48" i="38" s="1"/>
  <c r="Z48" i="37"/>
  <c r="AB48" i="37" s="1"/>
  <c r="AD48" i="37" s="1"/>
  <c r="AS49" i="37"/>
  <c r="AA49" i="41"/>
  <c r="AC49" i="41" s="1"/>
  <c r="AQ49" i="37"/>
  <c r="AR49" i="37" s="1"/>
  <c r="AA48" i="37"/>
  <c r="AC48" i="37" s="1"/>
  <c r="AS50" i="41"/>
  <c r="Z51" i="40"/>
  <c r="AB51" i="40" s="1"/>
  <c r="AD51" i="40" s="1"/>
  <c r="AG52" i="40"/>
  <c r="AJ50" i="39"/>
  <c r="Y50" i="39" s="1"/>
  <c r="AA51" i="40"/>
  <c r="AC51" i="40" s="1"/>
  <c r="AQ52" i="40"/>
  <c r="AR52" i="40" s="1"/>
  <c r="AQ48" i="42"/>
  <c r="AR48" i="42" s="1"/>
  <c r="Z47" i="42"/>
  <c r="AB47" i="42" s="1"/>
  <c r="AD47" i="42" s="1"/>
  <c r="AS48" i="42"/>
  <c r="AA47" i="42"/>
  <c r="AC47" i="42" s="1"/>
  <c r="Z49" i="36"/>
  <c r="AB49" i="36" s="1"/>
  <c r="AD49" i="36" s="1"/>
  <c r="AS50" i="36"/>
  <c r="AA49" i="36"/>
  <c r="AC49" i="36" s="1"/>
  <c r="AQ50" i="36"/>
  <c r="AR50" i="36" s="1"/>
  <c r="AJ50" i="41"/>
  <c r="Y50" i="41" s="1"/>
  <c r="AA50" i="41" s="1"/>
  <c r="AC50" i="41" s="1"/>
  <c r="Y44" i="32"/>
  <c r="AQ37" i="20"/>
  <c r="AR37" i="20" s="1"/>
  <c r="AG37" i="20"/>
  <c r="Z36" i="20"/>
  <c r="AB36" i="20" s="1"/>
  <c r="AD36" i="20" s="1"/>
  <c r="AS37" i="20"/>
  <c r="AA36" i="20"/>
  <c r="AC36" i="20" s="1"/>
  <c r="AJ38" i="23"/>
  <c r="AJ36" i="29"/>
  <c r="Y36" i="29" s="1"/>
  <c r="AJ52" i="40" l="1"/>
  <c r="Y52" i="40" s="1"/>
  <c r="AA52" i="40" s="1"/>
  <c r="AC52" i="40" s="1"/>
  <c r="AJ49" i="37"/>
  <c r="Y49" i="37" s="1"/>
  <c r="AQ50" i="37" s="1"/>
  <c r="AR50" i="37" s="1"/>
  <c r="AG50" i="43"/>
  <c r="AQ50" i="43"/>
  <c r="AR50" i="43" s="1"/>
  <c r="AA49" i="43"/>
  <c r="AC49" i="43" s="1"/>
  <c r="Z49" i="43"/>
  <c r="AB49" i="43" s="1"/>
  <c r="AD49" i="43" s="1"/>
  <c r="AG48" i="38"/>
  <c r="AA47" i="38"/>
  <c r="AC47" i="38" s="1"/>
  <c r="Z47" i="38"/>
  <c r="AB47" i="38" s="1"/>
  <c r="AD47" i="38" s="1"/>
  <c r="AQ48" i="38"/>
  <c r="AR48" i="38" s="1"/>
  <c r="AG51" i="39"/>
  <c r="AS51" i="39"/>
  <c r="AQ51" i="39"/>
  <c r="AR51" i="39" s="1"/>
  <c r="AA50" i="39"/>
  <c r="AC50" i="39" s="1"/>
  <c r="Z50" i="39"/>
  <c r="AB50" i="39" s="1"/>
  <c r="AD50" i="39" s="1"/>
  <c r="AJ48" i="42"/>
  <c r="Y48" i="42" s="1"/>
  <c r="Z48" i="42" s="1"/>
  <c r="AB48" i="42" s="1"/>
  <c r="AD48" i="42" s="1"/>
  <c r="AJ50" i="36"/>
  <c r="Y50" i="36" s="1"/>
  <c r="AG51" i="36" s="1"/>
  <c r="AQ51" i="41"/>
  <c r="AR51" i="41" s="1"/>
  <c r="AS51" i="41"/>
  <c r="AG51" i="41"/>
  <c r="Z50" i="41"/>
  <c r="AB50" i="41" s="1"/>
  <c r="AD50" i="41" s="1"/>
  <c r="AA44" i="32"/>
  <c r="AC44" i="32" s="1"/>
  <c r="Z44" i="32"/>
  <c r="AB44" i="32" s="1"/>
  <c r="AD44" i="32" s="1"/>
  <c r="AQ45" i="32"/>
  <c r="AR45" i="32" s="1"/>
  <c r="AS45" i="32"/>
  <c r="AG45" i="32"/>
  <c r="AJ37" i="20"/>
  <c r="Y38" i="23"/>
  <c r="AQ37" i="29"/>
  <c r="AR37" i="29" s="1"/>
  <c r="AG37" i="29"/>
  <c r="AA36" i="29"/>
  <c r="AC36" i="29" s="1"/>
  <c r="Z36" i="29"/>
  <c r="AB36" i="29" s="1"/>
  <c r="AD36" i="29" s="1"/>
  <c r="AS37" i="29"/>
  <c r="AQ53" i="40" l="1"/>
  <c r="AR53" i="40" s="1"/>
  <c r="AG53" i="40"/>
  <c r="Z52" i="40"/>
  <c r="AB52" i="40" s="1"/>
  <c r="AD52" i="40" s="1"/>
  <c r="AS53" i="40"/>
  <c r="AG50" i="37"/>
  <c r="AA49" i="37"/>
  <c r="AC49" i="37" s="1"/>
  <c r="Z49" i="37"/>
  <c r="AB49" i="37" s="1"/>
  <c r="AD49" i="37" s="1"/>
  <c r="AS50" i="37"/>
  <c r="AJ50" i="37" s="1"/>
  <c r="Y50" i="37" s="1"/>
  <c r="AQ51" i="37" s="1"/>
  <c r="AR51" i="37" s="1"/>
  <c r="AJ50" i="43"/>
  <c r="Y50" i="43" s="1"/>
  <c r="Z50" i="43" s="1"/>
  <c r="AB50" i="43" s="1"/>
  <c r="AD50" i="43" s="1"/>
  <c r="AJ48" i="38"/>
  <c r="Y48" i="38" s="1"/>
  <c r="AA48" i="38" s="1"/>
  <c r="AC48" i="38" s="1"/>
  <c r="AQ49" i="42"/>
  <c r="AR49" i="42" s="1"/>
  <c r="AS49" i="42"/>
  <c r="AG49" i="42"/>
  <c r="AJ51" i="39"/>
  <c r="Y51" i="39" s="1"/>
  <c r="AA48" i="42"/>
  <c r="AC48" i="42" s="1"/>
  <c r="AS51" i="36"/>
  <c r="Z50" i="36"/>
  <c r="AB50" i="36" s="1"/>
  <c r="AD50" i="36" s="1"/>
  <c r="AA50" i="36"/>
  <c r="AC50" i="36" s="1"/>
  <c r="AQ51" i="36"/>
  <c r="AR51" i="36" s="1"/>
  <c r="AJ51" i="41"/>
  <c r="Y51" i="41" s="1"/>
  <c r="Z51" i="41" s="1"/>
  <c r="AB51" i="41" s="1"/>
  <c r="AD51" i="41" s="1"/>
  <c r="AJ53" i="40"/>
  <c r="Y53" i="40" s="1"/>
  <c r="AG54" i="40" s="1"/>
  <c r="AJ45" i="32"/>
  <c r="Y37" i="20"/>
  <c r="AG39" i="23"/>
  <c r="AS39" i="23"/>
  <c r="Z38" i="23"/>
  <c r="AB38" i="23" s="1"/>
  <c r="AD38" i="23" s="1"/>
  <c r="AQ39" i="23"/>
  <c r="AR39" i="23" s="1"/>
  <c r="AA38" i="23"/>
  <c r="AC38" i="23" s="1"/>
  <c r="AJ37" i="29"/>
  <c r="Y37" i="29" s="1"/>
  <c r="AG38" i="29" s="1"/>
  <c r="AG51" i="43" l="1"/>
  <c r="AA50" i="43"/>
  <c r="AC50" i="43" s="1"/>
  <c r="AQ51" i="43"/>
  <c r="AR51" i="43" s="1"/>
  <c r="AS51" i="43"/>
  <c r="AJ49" i="42"/>
  <c r="Y49" i="42" s="1"/>
  <c r="AA49" i="42" s="1"/>
  <c r="AC49" i="42" s="1"/>
  <c r="Z48" i="38"/>
  <c r="AB48" i="38" s="1"/>
  <c r="AD48" i="38" s="1"/>
  <c r="AG49" i="38"/>
  <c r="AQ49" i="38"/>
  <c r="AR49" i="38" s="1"/>
  <c r="AS49" i="38"/>
  <c r="AJ51" i="36"/>
  <c r="Y51" i="36" s="1"/>
  <c r="AA51" i="36" s="1"/>
  <c r="AC51" i="36" s="1"/>
  <c r="AQ52" i="39"/>
  <c r="AR52" i="39" s="1"/>
  <c r="AG52" i="39"/>
  <c r="AA51" i="39"/>
  <c r="AC51" i="39" s="1"/>
  <c r="AS52" i="39"/>
  <c r="Z51" i="39"/>
  <c r="AB51" i="39" s="1"/>
  <c r="AD51" i="39" s="1"/>
  <c r="AA50" i="37"/>
  <c r="AC50" i="37" s="1"/>
  <c r="AS51" i="37"/>
  <c r="Z50" i="37"/>
  <c r="AB50" i="37" s="1"/>
  <c r="AD50" i="37" s="1"/>
  <c r="AG51" i="37"/>
  <c r="AA51" i="41"/>
  <c r="AC51" i="41" s="1"/>
  <c r="AG52" i="41"/>
  <c r="AS52" i="41"/>
  <c r="AQ52" i="41"/>
  <c r="AR52" i="41" s="1"/>
  <c r="AQ54" i="40"/>
  <c r="AR54" i="40" s="1"/>
  <c r="AS54" i="40"/>
  <c r="Z53" i="40"/>
  <c r="AB53" i="40" s="1"/>
  <c r="AD53" i="40" s="1"/>
  <c r="AA53" i="40"/>
  <c r="AC53" i="40" s="1"/>
  <c r="Y45" i="32"/>
  <c r="AG38" i="20"/>
  <c r="Z37" i="20"/>
  <c r="AB37" i="20" s="1"/>
  <c r="AD37" i="20" s="1"/>
  <c r="AS38" i="20"/>
  <c r="AQ38" i="20"/>
  <c r="AR38" i="20" s="1"/>
  <c r="AA37" i="20"/>
  <c r="AC37" i="20" s="1"/>
  <c r="AJ39" i="23"/>
  <c r="AS38" i="29"/>
  <c r="Z37" i="29"/>
  <c r="AB37" i="29" s="1"/>
  <c r="AD37" i="29" s="1"/>
  <c r="AA37" i="29"/>
  <c r="AC37" i="29" s="1"/>
  <c r="AQ38" i="29"/>
  <c r="AR38" i="29" s="1"/>
  <c r="AJ51" i="43" l="1"/>
  <c r="Y51" i="43" s="1"/>
  <c r="AS52" i="43" s="1"/>
  <c r="Z49" i="42"/>
  <c r="AB49" i="42" s="1"/>
  <c r="AD49" i="42" s="1"/>
  <c r="AS50" i="42"/>
  <c r="AQ50" i="42"/>
  <c r="AR50" i="42" s="1"/>
  <c r="AG50" i="42"/>
  <c r="Z51" i="36"/>
  <c r="AB51" i="36" s="1"/>
  <c r="AD51" i="36" s="1"/>
  <c r="AG52" i="36"/>
  <c r="AQ52" i="36"/>
  <c r="AR52" i="36" s="1"/>
  <c r="AS52" i="36"/>
  <c r="AJ49" i="38"/>
  <c r="Y49" i="38" s="1"/>
  <c r="AJ51" i="37"/>
  <c r="Y51" i="37" s="1"/>
  <c r="Z51" i="37" s="1"/>
  <c r="AB51" i="37" s="1"/>
  <c r="AD51" i="37" s="1"/>
  <c r="AJ52" i="39"/>
  <c r="Y52" i="39" s="1"/>
  <c r="AA51" i="43"/>
  <c r="AC51" i="43" s="1"/>
  <c r="AJ54" i="40"/>
  <c r="Y54" i="40" s="1"/>
  <c r="AS55" i="40" s="1"/>
  <c r="AJ52" i="41"/>
  <c r="Y52" i="41" s="1"/>
  <c r="AS53" i="41" s="1"/>
  <c r="AS46" i="32"/>
  <c r="AG46" i="32"/>
  <c r="Z45" i="32"/>
  <c r="AB45" i="32" s="1"/>
  <c r="AD45" i="32" s="1"/>
  <c r="AQ46" i="32"/>
  <c r="AR46" i="32" s="1"/>
  <c r="AA45" i="32"/>
  <c r="AC45" i="32" s="1"/>
  <c r="AJ38" i="20"/>
  <c r="Y39" i="23"/>
  <c r="AJ38" i="29"/>
  <c r="Y38" i="29" s="1"/>
  <c r="AS39" i="29" s="1"/>
  <c r="AG52" i="43" l="1"/>
  <c r="Z51" i="43"/>
  <c r="AB51" i="43" s="1"/>
  <c r="AD51" i="43" s="1"/>
  <c r="AQ52" i="43"/>
  <c r="AR52" i="43" s="1"/>
  <c r="AJ50" i="42"/>
  <c r="Y50" i="42" s="1"/>
  <c r="AG51" i="42" s="1"/>
  <c r="AJ52" i="36"/>
  <c r="Y52" i="36" s="1"/>
  <c r="AQ53" i="36" s="1"/>
  <c r="AR53" i="36" s="1"/>
  <c r="AG50" i="38"/>
  <c r="AS50" i="38"/>
  <c r="AA49" i="38"/>
  <c r="AC49" i="38" s="1"/>
  <c r="Z49" i="38"/>
  <c r="AB49" i="38" s="1"/>
  <c r="AD49" i="38" s="1"/>
  <c r="AQ50" i="38"/>
  <c r="AR50" i="38" s="1"/>
  <c r="AG52" i="37"/>
  <c r="AS52" i="37"/>
  <c r="AQ52" i="37"/>
  <c r="AR52" i="37" s="1"/>
  <c r="AA51" i="37"/>
  <c r="AC51" i="37" s="1"/>
  <c r="AA52" i="39"/>
  <c r="AC52" i="39" s="1"/>
  <c r="AG53" i="39"/>
  <c r="Z52" i="39"/>
  <c r="AB52" i="39" s="1"/>
  <c r="AD52" i="39" s="1"/>
  <c r="AS53" i="39"/>
  <c r="AQ53" i="39"/>
  <c r="AR53" i="39" s="1"/>
  <c r="AJ52" i="43"/>
  <c r="Y52" i="43" s="1"/>
  <c r="AA52" i="43" s="1"/>
  <c r="AC52" i="43" s="1"/>
  <c r="Z54" i="40"/>
  <c r="AB54" i="40" s="1"/>
  <c r="AD54" i="40" s="1"/>
  <c r="AQ53" i="41"/>
  <c r="AR53" i="41" s="1"/>
  <c r="AG53" i="41"/>
  <c r="AA54" i="40"/>
  <c r="AC54" i="40" s="1"/>
  <c r="AQ55" i="40"/>
  <c r="AR55" i="40" s="1"/>
  <c r="AG55" i="40"/>
  <c r="AA52" i="41"/>
  <c r="AC52" i="41" s="1"/>
  <c r="Z52" i="41"/>
  <c r="AB52" i="41" s="1"/>
  <c r="AD52" i="41" s="1"/>
  <c r="AJ46" i="32"/>
  <c r="Y38" i="20"/>
  <c r="AG40" i="23"/>
  <c r="Z39" i="23"/>
  <c r="AB39" i="23" s="1"/>
  <c r="AD39" i="23" s="1"/>
  <c r="AQ40" i="23"/>
  <c r="AR40" i="23" s="1"/>
  <c r="AS40" i="23"/>
  <c r="AA39" i="23"/>
  <c r="AC39" i="23" s="1"/>
  <c r="Z38" i="29"/>
  <c r="AB38" i="29" s="1"/>
  <c r="AD38" i="29" s="1"/>
  <c r="AG39" i="29"/>
  <c r="AA38" i="29"/>
  <c r="AC38" i="29" s="1"/>
  <c r="AQ39" i="29"/>
  <c r="AR39" i="29" s="1"/>
  <c r="AG53" i="36" l="1"/>
  <c r="Z52" i="36"/>
  <c r="AB52" i="36" s="1"/>
  <c r="AD52" i="36" s="1"/>
  <c r="AS53" i="36"/>
  <c r="AA52" i="36"/>
  <c r="AC52" i="36" s="1"/>
  <c r="AA50" i="42"/>
  <c r="AC50" i="42" s="1"/>
  <c r="AS51" i="42"/>
  <c r="Z50" i="42"/>
  <c r="AB50" i="42" s="1"/>
  <c r="AD50" i="42" s="1"/>
  <c r="AQ51" i="42"/>
  <c r="AR51" i="42" s="1"/>
  <c r="AJ51" i="42" s="1"/>
  <c r="Y51" i="42" s="1"/>
  <c r="AQ52" i="42" s="1"/>
  <c r="AR52" i="42" s="1"/>
  <c r="AJ50" i="38"/>
  <c r="Y50" i="38" s="1"/>
  <c r="AQ51" i="38" s="1"/>
  <c r="AR51" i="38" s="1"/>
  <c r="AJ52" i="37"/>
  <c r="Y52" i="37" s="1"/>
  <c r="AA52" i="37" s="1"/>
  <c r="AC52" i="37" s="1"/>
  <c r="AS53" i="43"/>
  <c r="Z52" i="43"/>
  <c r="AB52" i="43" s="1"/>
  <c r="AD52" i="43" s="1"/>
  <c r="AG53" i="43"/>
  <c r="AQ53" i="43"/>
  <c r="AR53" i="43" s="1"/>
  <c r="AJ53" i="39"/>
  <c r="Y53" i="39" s="1"/>
  <c r="AJ55" i="40"/>
  <c r="Y55" i="40" s="1"/>
  <c r="AQ56" i="40" s="1"/>
  <c r="AR56" i="40" s="1"/>
  <c r="AJ53" i="41"/>
  <c r="Y53" i="41" s="1"/>
  <c r="AS54" i="41" s="1"/>
  <c r="Y46" i="32"/>
  <c r="AS39" i="20"/>
  <c r="AQ39" i="20"/>
  <c r="AR39" i="20" s="1"/>
  <c r="AG39" i="20"/>
  <c r="Z38" i="20"/>
  <c r="AB38" i="20" s="1"/>
  <c r="AD38" i="20" s="1"/>
  <c r="AA38" i="20"/>
  <c r="AC38" i="20" s="1"/>
  <c r="AJ40" i="23"/>
  <c r="AJ39" i="29"/>
  <c r="Y39" i="29" s="1"/>
  <c r="J30" i="47" s="1"/>
  <c r="AJ53" i="36" l="1"/>
  <c r="Y53" i="36" s="1"/>
  <c r="AA53" i="36" s="1"/>
  <c r="AC53" i="36" s="1"/>
  <c r="AA50" i="38"/>
  <c r="AC50" i="38" s="1"/>
  <c r="AG51" i="38"/>
  <c r="AG53" i="37"/>
  <c r="Z52" i="37"/>
  <c r="AB52" i="37" s="1"/>
  <c r="AD52" i="37" s="1"/>
  <c r="AQ53" i="37"/>
  <c r="AR53" i="37" s="1"/>
  <c r="AS53" i="37"/>
  <c r="Z50" i="38"/>
  <c r="AB50" i="38" s="1"/>
  <c r="AD50" i="38" s="1"/>
  <c r="AS51" i="38"/>
  <c r="AJ53" i="43"/>
  <c r="Y53" i="43" s="1"/>
  <c r="AG54" i="43" s="1"/>
  <c r="AS56" i="40"/>
  <c r="AG56" i="40"/>
  <c r="Z55" i="40"/>
  <c r="AB55" i="40" s="1"/>
  <c r="AD55" i="40" s="1"/>
  <c r="AA55" i="40"/>
  <c r="AC55" i="40" s="1"/>
  <c r="Z53" i="39"/>
  <c r="AB53" i="39" s="1"/>
  <c r="AD53" i="39" s="1"/>
  <c r="AQ54" i="39"/>
  <c r="AR54" i="39" s="1"/>
  <c r="AS54" i="39"/>
  <c r="AG54" i="39"/>
  <c r="AA53" i="39"/>
  <c r="AC53" i="39" s="1"/>
  <c r="AA53" i="41"/>
  <c r="AC53" i="41" s="1"/>
  <c r="AQ54" i="41"/>
  <c r="AR54" i="41" s="1"/>
  <c r="AG54" i="41"/>
  <c r="Z53" i="41"/>
  <c r="AB53" i="41" s="1"/>
  <c r="AD53" i="41" s="1"/>
  <c r="AS52" i="42"/>
  <c r="Z51" i="42"/>
  <c r="AB51" i="42" s="1"/>
  <c r="AD51" i="42" s="1"/>
  <c r="AG52" i="42"/>
  <c r="AA51" i="42"/>
  <c r="AC51" i="42" s="1"/>
  <c r="AJ39" i="20"/>
  <c r="Y39" i="20" s="1"/>
  <c r="AS47" i="32"/>
  <c r="AA46" i="32"/>
  <c r="AC46" i="32" s="1"/>
  <c r="Z46" i="32"/>
  <c r="AB46" i="32" s="1"/>
  <c r="AD46" i="32" s="1"/>
  <c r="AG47" i="32"/>
  <c r="AQ47" i="32"/>
  <c r="AR47" i="32" s="1"/>
  <c r="Y40" i="23"/>
  <c r="AA39" i="29"/>
  <c r="AC39" i="29" s="1"/>
  <c r="AQ40" i="29"/>
  <c r="AR40" i="29" s="1"/>
  <c r="AG40" i="29"/>
  <c r="Z39" i="29"/>
  <c r="L30" i="47" s="1"/>
  <c r="K30" i="47" s="1"/>
  <c r="AS40" i="29"/>
  <c r="AJ51" i="38" l="1"/>
  <c r="Y51" i="38" s="1"/>
  <c r="AG54" i="36"/>
  <c r="Z53" i="36"/>
  <c r="AB53" i="36" s="1"/>
  <c r="AD53" i="36" s="1"/>
  <c r="AQ54" i="36"/>
  <c r="AR54" i="36" s="1"/>
  <c r="AS54" i="36"/>
  <c r="AJ53" i="37"/>
  <c r="Y53" i="37" s="1"/>
  <c r="AS54" i="37" s="1"/>
  <c r="Z53" i="43"/>
  <c r="AB53" i="43" s="1"/>
  <c r="AD53" i="43" s="1"/>
  <c r="AA53" i="43"/>
  <c r="AC53" i="43" s="1"/>
  <c r="AB39" i="29"/>
  <c r="AD39" i="29" s="1"/>
  <c r="AS54" i="43"/>
  <c r="AQ54" i="43"/>
  <c r="AR54" i="43" s="1"/>
  <c r="AJ56" i="40"/>
  <c r="Y56" i="40" s="1"/>
  <c r="H83" i="47" s="1"/>
  <c r="AS52" i="38"/>
  <c r="AA51" i="38"/>
  <c r="AC51" i="38" s="1"/>
  <c r="AQ52" i="38"/>
  <c r="AR52" i="38" s="1"/>
  <c r="Z51" i="38"/>
  <c r="AB51" i="38" s="1"/>
  <c r="AD51" i="38" s="1"/>
  <c r="AG52" i="38"/>
  <c r="AJ52" i="42"/>
  <c r="Y52" i="42" s="1"/>
  <c r="AS53" i="42" s="1"/>
  <c r="C19" i="31"/>
  <c r="AJ54" i="39"/>
  <c r="Y54" i="39" s="1"/>
  <c r="Z54" i="39" s="1"/>
  <c r="AB54" i="39" s="1"/>
  <c r="AD54" i="39" s="1"/>
  <c r="AJ54" i="41"/>
  <c r="Y54" i="41" s="1"/>
  <c r="AQ55" i="41" s="1"/>
  <c r="AR55" i="41" s="1"/>
  <c r="AJ47" i="32"/>
  <c r="Y47" i="32" s="1"/>
  <c r="AS48" i="32" s="1"/>
  <c r="AS40" i="20"/>
  <c r="Z39" i="20"/>
  <c r="AB39" i="20" s="1"/>
  <c r="AD39" i="20" s="1"/>
  <c r="AQ40" i="20"/>
  <c r="AR40" i="20" s="1"/>
  <c r="AG40" i="20"/>
  <c r="AA39" i="20"/>
  <c r="AC39" i="20" s="1"/>
  <c r="AQ41" i="23"/>
  <c r="AR41" i="23" s="1"/>
  <c r="AG41" i="23"/>
  <c r="AS41" i="23"/>
  <c r="Z40" i="23"/>
  <c r="AB40" i="23" s="1"/>
  <c r="AD40" i="23" s="1"/>
  <c r="AA40" i="23"/>
  <c r="AC40" i="23" s="1"/>
  <c r="AJ40" i="29"/>
  <c r="Y40" i="29" s="1"/>
  <c r="AS41" i="29" s="1"/>
  <c r="L12" i="47" l="1"/>
  <c r="AJ54" i="43"/>
  <c r="Y54" i="43" s="1"/>
  <c r="Z54" i="43" s="1"/>
  <c r="AB54" i="43" s="1"/>
  <c r="AD54" i="43" s="1"/>
  <c r="AJ54" i="36"/>
  <c r="Y54" i="36" s="1"/>
  <c r="AS55" i="36" s="1"/>
  <c r="AQ54" i="37"/>
  <c r="AR54" i="37" s="1"/>
  <c r="AA53" i="37"/>
  <c r="AC53" i="37" s="1"/>
  <c r="AG54" i="37"/>
  <c r="AJ54" i="37" s="1"/>
  <c r="Y54" i="37" s="1"/>
  <c r="AA54" i="37" s="1"/>
  <c r="AC54" i="37" s="1"/>
  <c r="Z53" i="37"/>
  <c r="AB53" i="37" s="1"/>
  <c r="AD53" i="37" s="1"/>
  <c r="Z56" i="40"/>
  <c r="J83" i="47" s="1"/>
  <c r="AQ57" i="40"/>
  <c r="AR57" i="40" s="1"/>
  <c r="AA56" i="40"/>
  <c r="AS57" i="40"/>
  <c r="AG57" i="40"/>
  <c r="AQ53" i="42"/>
  <c r="AR53" i="42" s="1"/>
  <c r="AA52" i="42"/>
  <c r="AC52" i="42" s="1"/>
  <c r="Z52" i="42"/>
  <c r="AB52" i="42" s="1"/>
  <c r="AD52" i="42" s="1"/>
  <c r="AJ52" i="38"/>
  <c r="Y52" i="38" s="1"/>
  <c r="AG53" i="42"/>
  <c r="AA54" i="39"/>
  <c r="AC54" i="39" s="1"/>
  <c r="AQ55" i="39"/>
  <c r="AR55" i="39" s="1"/>
  <c r="AS55" i="39"/>
  <c r="AG55" i="39"/>
  <c r="Z54" i="41"/>
  <c r="AB54" i="41" s="1"/>
  <c r="AD54" i="41" s="1"/>
  <c r="AS55" i="41"/>
  <c r="AA54" i="41"/>
  <c r="AC54" i="41" s="1"/>
  <c r="AG55" i="41"/>
  <c r="AG48" i="32"/>
  <c r="Z47" i="32"/>
  <c r="AB47" i="32" s="1"/>
  <c r="AD47" i="32" s="1"/>
  <c r="AQ48" i="32"/>
  <c r="AR48" i="32" s="1"/>
  <c r="AA47" i="32"/>
  <c r="AC47" i="32" s="1"/>
  <c r="AJ40" i="20"/>
  <c r="Y40" i="20" s="1"/>
  <c r="AS41" i="20" s="1"/>
  <c r="AJ41" i="23"/>
  <c r="Z40" i="29"/>
  <c r="AB40" i="29" s="1"/>
  <c r="AD40" i="29" s="1"/>
  <c r="AA40" i="29"/>
  <c r="AC40" i="29" s="1"/>
  <c r="AQ41" i="29"/>
  <c r="AR41" i="29" s="1"/>
  <c r="AG41" i="29"/>
  <c r="C39" i="34" l="1"/>
  <c r="AC56" i="40"/>
  <c r="L13" i="47"/>
  <c r="L14" i="47" s="1"/>
  <c r="C25" i="31" s="1"/>
  <c r="AA54" i="43"/>
  <c r="AC54" i="43" s="1"/>
  <c r="AQ55" i="43"/>
  <c r="AR55" i="43" s="1"/>
  <c r="AG55" i="43"/>
  <c r="AS55" i="43"/>
  <c r="Z54" i="36"/>
  <c r="AB54" i="36" s="1"/>
  <c r="AD54" i="36" s="1"/>
  <c r="AQ55" i="36"/>
  <c r="AR55" i="36" s="1"/>
  <c r="AG55" i="36"/>
  <c r="AJ55" i="36" s="1"/>
  <c r="Y55" i="36" s="1"/>
  <c r="Z55" i="36" s="1"/>
  <c r="AB55" i="36" s="1"/>
  <c r="AD55" i="36" s="1"/>
  <c r="AA54" i="36"/>
  <c r="AC54" i="36" s="1"/>
  <c r="AJ53" i="42"/>
  <c r="Y53" i="42" s="1"/>
  <c r="AS54" i="42" s="1"/>
  <c r="AB56" i="40"/>
  <c r="I83" i="47"/>
  <c r="AJ57" i="40"/>
  <c r="Y57" i="40" s="1"/>
  <c r="AS58" i="40" s="1"/>
  <c r="AS53" i="38"/>
  <c r="Z52" i="38"/>
  <c r="AB52" i="38" s="1"/>
  <c r="AD52" i="38" s="1"/>
  <c r="AQ53" i="38"/>
  <c r="AR53" i="38" s="1"/>
  <c r="AA52" i="38"/>
  <c r="AC52" i="38" s="1"/>
  <c r="AG53" i="38"/>
  <c r="AJ55" i="39"/>
  <c r="Y55" i="39" s="1"/>
  <c r="AS56" i="39" s="1"/>
  <c r="AJ55" i="41"/>
  <c r="Y55" i="41" s="1"/>
  <c r="AA55" i="41" s="1"/>
  <c r="AC55" i="41" s="1"/>
  <c r="AQ55" i="37"/>
  <c r="AR55" i="37" s="1"/>
  <c r="Z54" i="37"/>
  <c r="AB54" i="37" s="1"/>
  <c r="AD54" i="37" s="1"/>
  <c r="AS55" i="37"/>
  <c r="AG55" i="37"/>
  <c r="AJ48" i="32"/>
  <c r="Y48" i="32" s="1"/>
  <c r="AQ49" i="32" s="1"/>
  <c r="AR49" i="32" s="1"/>
  <c r="AA40" i="20"/>
  <c r="AC40" i="20" s="1"/>
  <c r="AG41" i="20"/>
  <c r="Z40" i="20"/>
  <c r="AB40" i="20" s="1"/>
  <c r="AD40" i="20" s="1"/>
  <c r="AQ41" i="20"/>
  <c r="AR41" i="20" s="1"/>
  <c r="Y41" i="23"/>
  <c r="AJ41" i="29"/>
  <c r="Y41" i="29" s="1"/>
  <c r="AS42" i="29" s="1"/>
  <c r="AK20" i="47" l="1"/>
  <c r="AK21" i="47" s="1"/>
  <c r="AD56" i="40"/>
  <c r="AJ55" i="43"/>
  <c r="Y55" i="43" s="1"/>
  <c r="Z55" i="43" s="1"/>
  <c r="AB55" i="43" s="1"/>
  <c r="AD55" i="43" s="1"/>
  <c r="AA53" i="42"/>
  <c r="AC53" i="42" s="1"/>
  <c r="Z53" i="42"/>
  <c r="AB53" i="42" s="1"/>
  <c r="AD53" i="42" s="1"/>
  <c r="AQ54" i="42"/>
  <c r="AR54" i="42" s="1"/>
  <c r="AG54" i="42"/>
  <c r="AJ54" i="42" s="1"/>
  <c r="Y54" i="42" s="1"/>
  <c r="AG58" i="40"/>
  <c r="AA57" i="40"/>
  <c r="AC57" i="40" s="1"/>
  <c r="Z57" i="40"/>
  <c r="AB57" i="40" s="1"/>
  <c r="AD57" i="40" s="1"/>
  <c r="AQ58" i="40"/>
  <c r="AR58" i="40" s="1"/>
  <c r="AJ53" i="38"/>
  <c r="Y53" i="38" s="1"/>
  <c r="AS56" i="36"/>
  <c r="AG56" i="36"/>
  <c r="Z55" i="41"/>
  <c r="AB55" i="41" s="1"/>
  <c r="AD55" i="41" s="1"/>
  <c r="AQ56" i="41"/>
  <c r="AR56" i="41" s="1"/>
  <c r="AG56" i="39"/>
  <c r="AQ56" i="39"/>
  <c r="AR56" i="39" s="1"/>
  <c r="Z55" i="39"/>
  <c r="AB55" i="39" s="1"/>
  <c r="AD55" i="39" s="1"/>
  <c r="AA55" i="39"/>
  <c r="AC55" i="39" s="1"/>
  <c r="AG56" i="41"/>
  <c r="AS56" i="41"/>
  <c r="AQ56" i="36"/>
  <c r="AR56" i="36" s="1"/>
  <c r="AA55" i="36"/>
  <c r="AC55" i="36" s="1"/>
  <c r="AJ55" i="37"/>
  <c r="Y55" i="37" s="1"/>
  <c r="AG56" i="37" s="1"/>
  <c r="AG56" i="43"/>
  <c r="AJ41" i="20"/>
  <c r="Y41" i="20" s="1"/>
  <c r="AG42" i="20" s="1"/>
  <c r="Z48" i="32"/>
  <c r="AB48" i="32" s="1"/>
  <c r="AD48" i="32" s="1"/>
  <c r="AS49" i="32"/>
  <c r="AA48" i="32"/>
  <c r="AC48" i="32" s="1"/>
  <c r="AG49" i="32"/>
  <c r="Z41" i="23"/>
  <c r="AB41" i="23" s="1"/>
  <c r="AD41" i="23" s="1"/>
  <c r="AQ42" i="23"/>
  <c r="AR42" i="23" s="1"/>
  <c r="AS42" i="23"/>
  <c r="AG42" i="23"/>
  <c r="AA41" i="23"/>
  <c r="AC41" i="23" s="1"/>
  <c r="AG42" i="29"/>
  <c r="Z41" i="29"/>
  <c r="AB41" i="29" s="1"/>
  <c r="AD41" i="29" s="1"/>
  <c r="AA41" i="29"/>
  <c r="AC41" i="29" s="1"/>
  <c r="AQ42" i="29"/>
  <c r="AR42" i="29" s="1"/>
  <c r="AQ56" i="43" l="1"/>
  <c r="AR56" i="43" s="1"/>
  <c r="AA55" i="43"/>
  <c r="AC55" i="43" s="1"/>
  <c r="AS56" i="43"/>
  <c r="AJ56" i="43" s="1"/>
  <c r="Y56" i="43" s="1"/>
  <c r="M83" i="47" s="1"/>
  <c r="AJ58" i="40"/>
  <c r="Y58" i="40" s="1"/>
  <c r="AA58" i="40" s="1"/>
  <c r="AC58" i="40" s="1"/>
  <c r="AJ56" i="39"/>
  <c r="Y56" i="39" s="1"/>
  <c r="AA53" i="38"/>
  <c r="AC53" i="38" s="1"/>
  <c r="AS54" i="38"/>
  <c r="AQ54" i="38"/>
  <c r="AR54" i="38" s="1"/>
  <c r="Z53" i="38"/>
  <c r="AB53" i="38" s="1"/>
  <c r="AD53" i="38" s="1"/>
  <c r="AG54" i="38"/>
  <c r="AJ56" i="36"/>
  <c r="Y56" i="36" s="1"/>
  <c r="AS57" i="36" s="1"/>
  <c r="AJ56" i="41"/>
  <c r="Y56" i="41" s="1"/>
  <c r="M67" i="47" s="1"/>
  <c r="Z56" i="39"/>
  <c r="J75" i="47" s="1"/>
  <c r="AS56" i="37"/>
  <c r="AQ56" i="37"/>
  <c r="AR56" i="37" s="1"/>
  <c r="Z55" i="37"/>
  <c r="AB55" i="37" s="1"/>
  <c r="AD55" i="37" s="1"/>
  <c r="AA55" i="37"/>
  <c r="AC55" i="37" s="1"/>
  <c r="AA54" i="42"/>
  <c r="AC54" i="42" s="1"/>
  <c r="AS55" i="42"/>
  <c r="AG55" i="42"/>
  <c r="AQ55" i="42"/>
  <c r="AR55" i="42" s="1"/>
  <c r="Z54" i="42"/>
  <c r="AB54" i="42" s="1"/>
  <c r="AD54" i="42" s="1"/>
  <c r="AA41" i="20"/>
  <c r="AC41" i="20" s="1"/>
  <c r="Z41" i="20"/>
  <c r="AB41" i="20" s="1"/>
  <c r="AD41" i="20" s="1"/>
  <c r="AQ42" i="20"/>
  <c r="AR42" i="20" s="1"/>
  <c r="AS42" i="20"/>
  <c r="AJ49" i="32"/>
  <c r="Y49" i="32" s="1"/>
  <c r="AA49" i="32" s="1"/>
  <c r="AC49" i="32" s="1"/>
  <c r="AJ42" i="23"/>
  <c r="Y42" i="23" s="1"/>
  <c r="AJ42" i="29"/>
  <c r="Y42" i="29" s="1"/>
  <c r="AG43" i="29" s="1"/>
  <c r="AG57" i="39" l="1"/>
  <c r="H75" i="47"/>
  <c r="AQ59" i="40"/>
  <c r="AR59" i="40" s="1"/>
  <c r="AS57" i="39"/>
  <c r="AB56" i="39"/>
  <c r="I75" i="47"/>
  <c r="AS57" i="41"/>
  <c r="AA56" i="39"/>
  <c r="AC56" i="39" s="1"/>
  <c r="Z56" i="43"/>
  <c r="O83" i="47" s="1"/>
  <c r="Z58" i="40"/>
  <c r="AB58" i="40" s="1"/>
  <c r="AD58" i="40" s="1"/>
  <c r="AG59" i="40"/>
  <c r="AS59" i="40"/>
  <c r="AQ57" i="39"/>
  <c r="AR57" i="39" s="1"/>
  <c r="AJ57" i="39" s="1"/>
  <c r="Y57" i="39" s="1"/>
  <c r="AA57" i="39" s="1"/>
  <c r="AC57" i="39" s="1"/>
  <c r="AJ54" i="38"/>
  <c r="Y54" i="38" s="1"/>
  <c r="AA56" i="41"/>
  <c r="AC56" i="41" s="1"/>
  <c r="AQ57" i="41"/>
  <c r="AR57" i="41" s="1"/>
  <c r="AG57" i="36"/>
  <c r="AQ57" i="36"/>
  <c r="AR57" i="36" s="1"/>
  <c r="AA56" i="36"/>
  <c r="AC56" i="36" s="1"/>
  <c r="Z56" i="36"/>
  <c r="AB56" i="36" s="1"/>
  <c r="AD56" i="36" s="1"/>
  <c r="AG57" i="41"/>
  <c r="Z56" i="41"/>
  <c r="O67" i="47" s="1"/>
  <c r="AJ56" i="37"/>
  <c r="Y56" i="37" s="1"/>
  <c r="AA56" i="37" s="1"/>
  <c r="AC56" i="37" s="1"/>
  <c r="AQ57" i="43"/>
  <c r="AR57" i="43" s="1"/>
  <c r="AG57" i="43"/>
  <c r="AA56" i="43"/>
  <c r="AC56" i="43" s="1"/>
  <c r="AS57" i="43"/>
  <c r="AJ55" i="42"/>
  <c r="Y55" i="42" s="1"/>
  <c r="AJ42" i="20"/>
  <c r="Y42" i="20" s="1"/>
  <c r="Z49" i="32"/>
  <c r="AB49" i="32" s="1"/>
  <c r="AD49" i="32" s="1"/>
  <c r="AQ50" i="32"/>
  <c r="AR50" i="32" s="1"/>
  <c r="AS50" i="32"/>
  <c r="AG50" i="32"/>
  <c r="AS43" i="23"/>
  <c r="AG43" i="23"/>
  <c r="AQ43" i="23"/>
  <c r="AR43" i="23" s="1"/>
  <c r="Z42" i="23"/>
  <c r="AB42" i="23" s="1"/>
  <c r="AD42" i="23" s="1"/>
  <c r="AA42" i="23"/>
  <c r="AC42" i="23" s="1"/>
  <c r="AQ43" i="29"/>
  <c r="AR43" i="29" s="1"/>
  <c r="AS43" i="29"/>
  <c r="Z42" i="29"/>
  <c r="AB42" i="29" s="1"/>
  <c r="AD42" i="29" s="1"/>
  <c r="AA42" i="29"/>
  <c r="AC42" i="29" s="1"/>
  <c r="AH20" i="47" l="1"/>
  <c r="AH21" i="47" s="1"/>
  <c r="AD56" i="39"/>
  <c r="C38" i="34"/>
  <c r="AJ57" i="41"/>
  <c r="Y57" i="41" s="1"/>
  <c r="AQ58" i="41" s="1"/>
  <c r="AR58" i="41" s="1"/>
  <c r="AJ59" i="40"/>
  <c r="Y59" i="40" s="1"/>
  <c r="AA59" i="40" s="1"/>
  <c r="AC59" i="40" s="1"/>
  <c r="AB56" i="41"/>
  <c r="N67" i="47"/>
  <c r="AB56" i="43"/>
  <c r="N83" i="47"/>
  <c r="AA54" i="38"/>
  <c r="AC54" i="38" s="1"/>
  <c r="Z54" i="38"/>
  <c r="AB54" i="38" s="1"/>
  <c r="AD54" i="38" s="1"/>
  <c r="AQ55" i="38"/>
  <c r="AR55" i="38" s="1"/>
  <c r="AG55" i="38"/>
  <c r="AS55" i="38"/>
  <c r="AJ57" i="36"/>
  <c r="Y57" i="36" s="1"/>
  <c r="AS58" i="36" s="1"/>
  <c r="C58" i="34"/>
  <c r="C56" i="34"/>
  <c r="AG60" i="40"/>
  <c r="AS60" i="40"/>
  <c r="AG57" i="37"/>
  <c r="AS57" i="37"/>
  <c r="Z57" i="39"/>
  <c r="AB57" i="39" s="1"/>
  <c r="AD57" i="39" s="1"/>
  <c r="AS58" i="39"/>
  <c r="AG58" i="39"/>
  <c r="AQ58" i="39"/>
  <c r="AR58" i="39" s="1"/>
  <c r="Z56" i="37"/>
  <c r="AB56" i="37" s="1"/>
  <c r="AD56" i="37" s="1"/>
  <c r="AQ57" i="37"/>
  <c r="AR57" i="37" s="1"/>
  <c r="AS58" i="41"/>
  <c r="Z57" i="41"/>
  <c r="AB57" i="41" s="1"/>
  <c r="AD57" i="41" s="1"/>
  <c r="AA57" i="41"/>
  <c r="AC57" i="41" s="1"/>
  <c r="AG58" i="41"/>
  <c r="AJ57" i="43"/>
  <c r="Y57" i="43" s="1"/>
  <c r="AA57" i="43" s="1"/>
  <c r="AC57" i="43" s="1"/>
  <c r="AQ56" i="42"/>
  <c r="AR56" i="42" s="1"/>
  <c r="AA55" i="42"/>
  <c r="AC55" i="42" s="1"/>
  <c r="AG56" i="42"/>
  <c r="AS56" i="42"/>
  <c r="Z55" i="42"/>
  <c r="AB55" i="42" s="1"/>
  <c r="AD55" i="42" s="1"/>
  <c r="AJ50" i="32"/>
  <c r="Y50" i="32" s="1"/>
  <c r="AS51" i="32" s="1"/>
  <c r="Z42" i="20"/>
  <c r="AB42" i="20" s="1"/>
  <c r="AD42" i="20" s="1"/>
  <c r="AA42" i="20"/>
  <c r="AC42" i="20" s="1"/>
  <c r="AQ43" i="20"/>
  <c r="AR43" i="20" s="1"/>
  <c r="AS43" i="20"/>
  <c r="AG43" i="20"/>
  <c r="AJ43" i="23"/>
  <c r="Y43" i="23" s="1"/>
  <c r="AJ43" i="29"/>
  <c r="Y43" i="29" s="1"/>
  <c r="Z59" i="40" l="1"/>
  <c r="AB59" i="40" s="1"/>
  <c r="AD59" i="40" s="1"/>
  <c r="AQ60" i="40"/>
  <c r="AR60" i="40" s="1"/>
  <c r="AX20" i="47"/>
  <c r="AX21" i="47" s="1"/>
  <c r="AX22" i="47" s="1"/>
  <c r="C62" i="34" s="1"/>
  <c r="AD56" i="41"/>
  <c r="BD20" i="47"/>
  <c r="BD21" i="47" s="1"/>
  <c r="BD22" i="47" s="1"/>
  <c r="C64" i="34" s="1"/>
  <c r="AD56" i="43"/>
  <c r="AJ55" i="38"/>
  <c r="Y55" i="38" s="1"/>
  <c r="Z55" i="38" s="1"/>
  <c r="AB55" i="38" s="1"/>
  <c r="AD55" i="38" s="1"/>
  <c r="AG58" i="36"/>
  <c r="AA57" i="36"/>
  <c r="AC57" i="36" s="1"/>
  <c r="Z57" i="36"/>
  <c r="AB57" i="36" s="1"/>
  <c r="AD57" i="36" s="1"/>
  <c r="AQ58" i="36"/>
  <c r="AR58" i="36" s="1"/>
  <c r="AG56" i="38"/>
  <c r="AJ60" i="40"/>
  <c r="Y60" i="40" s="1"/>
  <c r="AS61" i="40" s="1"/>
  <c r="AJ57" i="37"/>
  <c r="Y57" i="37" s="1"/>
  <c r="AA57" i="37" s="1"/>
  <c r="AC57" i="37" s="1"/>
  <c r="AJ58" i="39"/>
  <c r="Y58" i="39" s="1"/>
  <c r="AA58" i="39" s="1"/>
  <c r="AC58" i="39" s="1"/>
  <c r="AJ58" i="41"/>
  <c r="Y58" i="41" s="1"/>
  <c r="AS58" i="43"/>
  <c r="AG58" i="43"/>
  <c r="AQ58" i="43"/>
  <c r="AR58" i="43" s="1"/>
  <c r="Z57" i="43"/>
  <c r="AB57" i="43" s="1"/>
  <c r="AD57" i="43" s="1"/>
  <c r="AJ56" i="42"/>
  <c r="Y56" i="42" s="1"/>
  <c r="M75" i="47" s="1"/>
  <c r="Z50" i="32"/>
  <c r="AB50" i="32" s="1"/>
  <c r="AD50" i="32" s="1"/>
  <c r="AQ51" i="32"/>
  <c r="AR51" i="32" s="1"/>
  <c r="AG51" i="32"/>
  <c r="AA50" i="32"/>
  <c r="AC50" i="32" s="1"/>
  <c r="AJ43" i="20"/>
  <c r="AS44" i="23"/>
  <c r="AG44" i="23"/>
  <c r="AA43" i="23"/>
  <c r="AC43" i="23" s="1"/>
  <c r="AQ44" i="23"/>
  <c r="AR44" i="23" s="1"/>
  <c r="Z43" i="23"/>
  <c r="AB43" i="23" s="1"/>
  <c r="AD43" i="23" s="1"/>
  <c r="AS44" i="29"/>
  <c r="AQ44" i="29"/>
  <c r="AR44" i="29" s="1"/>
  <c r="Z43" i="29"/>
  <c r="AB43" i="29" s="1"/>
  <c r="AD43" i="29" s="1"/>
  <c r="AG44" i="29"/>
  <c r="AA43" i="29"/>
  <c r="AC43" i="29" s="1"/>
  <c r="AS56" i="38" l="1"/>
  <c r="AA55" i="38"/>
  <c r="AC55" i="38" s="1"/>
  <c r="AQ56" i="38"/>
  <c r="AR56" i="38" s="1"/>
  <c r="AJ58" i="36"/>
  <c r="Y58" i="36" s="1"/>
  <c r="Z58" i="36" s="1"/>
  <c r="AB58" i="36" s="1"/>
  <c r="AD58" i="36" s="1"/>
  <c r="AJ56" i="38"/>
  <c r="Y56" i="38" s="1"/>
  <c r="AG57" i="38" s="1"/>
  <c r="AG61" i="40"/>
  <c r="Z60" i="40"/>
  <c r="AB60" i="40" s="1"/>
  <c r="AD60" i="40" s="1"/>
  <c r="AA60" i="40"/>
  <c r="AC60" i="40" s="1"/>
  <c r="AQ61" i="40"/>
  <c r="AR61" i="40" s="1"/>
  <c r="AS59" i="39"/>
  <c r="Z58" i="39"/>
  <c r="AB58" i="39" s="1"/>
  <c r="AD58" i="39" s="1"/>
  <c r="AG58" i="37"/>
  <c r="AQ58" i="37"/>
  <c r="AR58" i="37" s="1"/>
  <c r="Z57" i="37"/>
  <c r="AB57" i="37" s="1"/>
  <c r="AD57" i="37" s="1"/>
  <c r="AS58" i="37"/>
  <c r="AG59" i="39"/>
  <c r="AQ59" i="39"/>
  <c r="AR59" i="39" s="1"/>
  <c r="Z58" i="41"/>
  <c r="AB58" i="41" s="1"/>
  <c r="AD58" i="41" s="1"/>
  <c r="AS59" i="41"/>
  <c r="AQ59" i="41"/>
  <c r="AR59" i="41" s="1"/>
  <c r="AG59" i="41"/>
  <c r="AA58" i="41"/>
  <c r="AC58" i="41" s="1"/>
  <c r="AJ58" i="43"/>
  <c r="Y58" i="43" s="1"/>
  <c r="Z58" i="43" s="1"/>
  <c r="AB58" i="43" s="1"/>
  <c r="AD58" i="43" s="1"/>
  <c r="AA56" i="42"/>
  <c r="AC56" i="42" s="1"/>
  <c r="AG57" i="42"/>
  <c r="AS57" i="42"/>
  <c r="Z56" i="42"/>
  <c r="O75" i="47" s="1"/>
  <c r="AQ57" i="42"/>
  <c r="AR57" i="42" s="1"/>
  <c r="AJ51" i="32"/>
  <c r="Y51" i="32" s="1"/>
  <c r="AQ52" i="32" s="1"/>
  <c r="AR52" i="32" s="1"/>
  <c r="Y43" i="20"/>
  <c r="AJ44" i="23"/>
  <c r="AJ44" i="29"/>
  <c r="Y44" i="29" s="1"/>
  <c r="AQ57" i="38" l="1"/>
  <c r="AR57" i="38" s="1"/>
  <c r="H67" i="47"/>
  <c r="AQ59" i="36"/>
  <c r="AR59" i="36" s="1"/>
  <c r="AS59" i="36"/>
  <c r="AA58" i="36"/>
  <c r="AC58" i="36" s="1"/>
  <c r="AG59" i="36"/>
  <c r="AS57" i="38"/>
  <c r="AJ57" i="38" s="1"/>
  <c r="Y57" i="38" s="1"/>
  <c r="AS58" i="38" s="1"/>
  <c r="AB56" i="42"/>
  <c r="AD56" i="42" s="1"/>
  <c r="N75" i="47"/>
  <c r="AJ58" i="37"/>
  <c r="Y58" i="37" s="1"/>
  <c r="AG59" i="37" s="1"/>
  <c r="Z56" i="38"/>
  <c r="J67" i="47" s="1"/>
  <c r="AA56" i="38"/>
  <c r="AC56" i="38" s="1"/>
  <c r="AJ59" i="39"/>
  <c r="Y59" i="39" s="1"/>
  <c r="Z59" i="39" s="1"/>
  <c r="AB59" i="39" s="1"/>
  <c r="AD59" i="39" s="1"/>
  <c r="C57" i="34"/>
  <c r="AJ61" i="40"/>
  <c r="Y61" i="40" s="1"/>
  <c r="AS62" i="40" s="1"/>
  <c r="AJ59" i="41"/>
  <c r="Y59" i="41" s="1"/>
  <c r="AQ60" i="41" s="1"/>
  <c r="AR60" i="41" s="1"/>
  <c r="AQ59" i="43"/>
  <c r="AR59" i="43" s="1"/>
  <c r="AS59" i="43"/>
  <c r="AG59" i="43"/>
  <c r="AA58" i="43"/>
  <c r="AC58" i="43" s="1"/>
  <c r="AJ57" i="42"/>
  <c r="Y57" i="42" s="1"/>
  <c r="Z51" i="32"/>
  <c r="AB51" i="32" s="1"/>
  <c r="AD51" i="32" s="1"/>
  <c r="AG52" i="32"/>
  <c r="AA51" i="32"/>
  <c r="AC51" i="32" s="1"/>
  <c r="AS52" i="32"/>
  <c r="AQ44" i="20"/>
  <c r="AR44" i="20" s="1"/>
  <c r="AS44" i="20"/>
  <c r="Z43" i="20"/>
  <c r="AB43" i="20" s="1"/>
  <c r="AD43" i="20" s="1"/>
  <c r="AG44" i="20"/>
  <c r="AA43" i="20"/>
  <c r="AC43" i="20" s="1"/>
  <c r="Y44" i="23"/>
  <c r="AG45" i="29"/>
  <c r="Z44" i="29"/>
  <c r="AB44" i="29" s="1"/>
  <c r="AD44" i="29" s="1"/>
  <c r="AS45" i="29"/>
  <c r="AA44" i="29"/>
  <c r="AC44" i="29" s="1"/>
  <c r="AQ45" i="29"/>
  <c r="AR45" i="29" s="1"/>
  <c r="BA20" i="47" l="1"/>
  <c r="BA21" i="47" s="1"/>
  <c r="BA22" i="47" s="1"/>
  <c r="C63" i="34" s="1"/>
  <c r="AJ59" i="36"/>
  <c r="Y59" i="36" s="1"/>
  <c r="AA59" i="36" s="1"/>
  <c r="AC59" i="36" s="1"/>
  <c r="AQ60" i="39"/>
  <c r="AR60" i="39" s="1"/>
  <c r="Z58" i="37"/>
  <c r="AB58" i="37" s="1"/>
  <c r="AD58" i="37" s="1"/>
  <c r="C37" i="34"/>
  <c r="AQ59" i="37"/>
  <c r="AR59" i="37" s="1"/>
  <c r="AB56" i="38"/>
  <c r="I67" i="47"/>
  <c r="AS59" i="37"/>
  <c r="AA58" i="37"/>
  <c r="AC58" i="37" s="1"/>
  <c r="AA61" i="40"/>
  <c r="AC61" i="40" s="1"/>
  <c r="AA59" i="39"/>
  <c r="AC59" i="39" s="1"/>
  <c r="AS60" i="39"/>
  <c r="AG60" i="39"/>
  <c r="AG62" i="40"/>
  <c r="AQ62" i="40"/>
  <c r="AR62" i="40" s="1"/>
  <c r="Z61" i="40"/>
  <c r="AB61" i="40" s="1"/>
  <c r="AD61" i="40" s="1"/>
  <c r="AA57" i="38"/>
  <c r="AC57" i="38" s="1"/>
  <c r="AG58" i="38"/>
  <c r="Z57" i="38"/>
  <c r="AB57" i="38" s="1"/>
  <c r="AD57" i="38" s="1"/>
  <c r="AQ58" i="38"/>
  <c r="AR58" i="38" s="1"/>
  <c r="Z59" i="41"/>
  <c r="AB59" i="41" s="1"/>
  <c r="AD59" i="41" s="1"/>
  <c r="AS60" i="41"/>
  <c r="AA59" i="41"/>
  <c r="AC59" i="41" s="1"/>
  <c r="AG60" i="41"/>
  <c r="AJ59" i="43"/>
  <c r="Y59" i="43" s="1"/>
  <c r="AA57" i="42"/>
  <c r="AC57" i="42" s="1"/>
  <c r="AQ58" i="42"/>
  <c r="AR58" i="42" s="1"/>
  <c r="Z57" i="42"/>
  <c r="AB57" i="42" s="1"/>
  <c r="AD57" i="42" s="1"/>
  <c r="AS58" i="42"/>
  <c r="AG58" i="42"/>
  <c r="AJ52" i="32"/>
  <c r="Y52" i="32" s="1"/>
  <c r="AJ44" i="20"/>
  <c r="Y44" i="20" s="1"/>
  <c r="AG45" i="23"/>
  <c r="AQ45" i="23"/>
  <c r="AR45" i="23" s="1"/>
  <c r="Z44" i="23"/>
  <c r="AB44" i="23" s="1"/>
  <c r="AD44" i="23" s="1"/>
  <c r="AS45" i="23"/>
  <c r="AA44" i="23"/>
  <c r="AC44" i="23" s="1"/>
  <c r="AJ45" i="29"/>
  <c r="Y45" i="29" s="1"/>
  <c r="AE20" i="47" l="1"/>
  <c r="AE21" i="47" s="1"/>
  <c r="AD56" i="38"/>
  <c r="AJ60" i="39"/>
  <c r="Y60" i="39" s="1"/>
  <c r="AS61" i="39" s="1"/>
  <c r="AQ60" i="36"/>
  <c r="AR60" i="36" s="1"/>
  <c r="Z59" i="36"/>
  <c r="AB59" i="36" s="1"/>
  <c r="AD59" i="36" s="1"/>
  <c r="AG60" i="36"/>
  <c r="AS60" i="36"/>
  <c r="AJ59" i="37"/>
  <c r="Y59" i="37" s="1"/>
  <c r="AS60" i="37" s="1"/>
  <c r="AJ62" i="40"/>
  <c r="Y62" i="40" s="1"/>
  <c r="AA62" i="40" s="1"/>
  <c r="AC62" i="40" s="1"/>
  <c r="AJ58" i="38"/>
  <c r="Y58" i="38" s="1"/>
  <c r="AG59" i="38" s="1"/>
  <c r="AQ61" i="39"/>
  <c r="AR61" i="39" s="1"/>
  <c r="AA60" i="39"/>
  <c r="AC60" i="39" s="1"/>
  <c r="Z60" i="39"/>
  <c r="AB60" i="39" s="1"/>
  <c r="AD60" i="39" s="1"/>
  <c r="AG61" i="39"/>
  <c r="AJ60" i="41"/>
  <c r="Y60" i="41" s="1"/>
  <c r="Z59" i="43"/>
  <c r="AB59" i="43" s="1"/>
  <c r="AD59" i="43" s="1"/>
  <c r="AA59" i="43"/>
  <c r="AC59" i="43" s="1"/>
  <c r="AQ60" i="43"/>
  <c r="AR60" i="43" s="1"/>
  <c r="AS60" i="43"/>
  <c r="AG60" i="43"/>
  <c r="AJ58" i="42"/>
  <c r="Y58" i="42" s="1"/>
  <c r="AA58" i="42" s="1"/>
  <c r="AC58" i="42" s="1"/>
  <c r="Z52" i="32"/>
  <c r="AB52" i="32" s="1"/>
  <c r="AD52" i="32" s="1"/>
  <c r="AS53" i="32"/>
  <c r="AA52" i="32"/>
  <c r="AC52" i="32" s="1"/>
  <c r="AQ53" i="32"/>
  <c r="AR53" i="32" s="1"/>
  <c r="AG53" i="32"/>
  <c r="AA44" i="20"/>
  <c r="AC44" i="20" s="1"/>
  <c r="AG45" i="20"/>
  <c r="AS45" i="20"/>
  <c r="Z44" i="20"/>
  <c r="AB44" i="20" s="1"/>
  <c r="AD44" i="20" s="1"/>
  <c r="AQ45" i="20"/>
  <c r="AR45" i="20" s="1"/>
  <c r="AJ45" i="23"/>
  <c r="AJ60" i="36" l="1"/>
  <c r="Y60" i="36" s="1"/>
  <c r="AA60" i="36" s="1"/>
  <c r="AC60" i="36" s="1"/>
  <c r="AS59" i="38"/>
  <c r="AA59" i="37"/>
  <c r="AC59" i="37" s="1"/>
  <c r="Z59" i="37"/>
  <c r="AB59" i="37" s="1"/>
  <c r="AD59" i="37" s="1"/>
  <c r="AG60" i="37"/>
  <c r="AQ60" i="37"/>
  <c r="AR60" i="37" s="1"/>
  <c r="AQ63" i="40"/>
  <c r="AR63" i="40" s="1"/>
  <c r="AG63" i="40"/>
  <c r="AS63" i="40"/>
  <c r="Z62" i="40"/>
  <c r="AB62" i="40" s="1"/>
  <c r="AD62" i="40" s="1"/>
  <c r="Z58" i="38"/>
  <c r="AB58" i="38" s="1"/>
  <c r="AD58" i="38" s="1"/>
  <c r="AA58" i="38"/>
  <c r="AC58" i="38" s="1"/>
  <c r="AQ59" i="38"/>
  <c r="AR59" i="38" s="1"/>
  <c r="AJ61" i="39"/>
  <c r="Y61" i="39" s="1"/>
  <c r="Z61" i="39" s="1"/>
  <c r="AB61" i="39" s="1"/>
  <c r="AD61" i="39" s="1"/>
  <c r="AS61" i="41"/>
  <c r="AQ61" i="41"/>
  <c r="AR61" i="41" s="1"/>
  <c r="AG61" i="41"/>
  <c r="AA60" i="41"/>
  <c r="AC60" i="41" s="1"/>
  <c r="Z60" i="41"/>
  <c r="AB60" i="41" s="1"/>
  <c r="AD60" i="41" s="1"/>
  <c r="AJ60" i="43"/>
  <c r="Y60" i="43" s="1"/>
  <c r="Z58" i="42"/>
  <c r="AB58" i="42" s="1"/>
  <c r="AD58" i="42" s="1"/>
  <c r="AG59" i="42"/>
  <c r="AQ59" i="42"/>
  <c r="AR59" i="42" s="1"/>
  <c r="AS59" i="42"/>
  <c r="AJ53" i="32"/>
  <c r="AJ45" i="20"/>
  <c r="Y45" i="23"/>
  <c r="Z45" i="29"/>
  <c r="AB45" i="29" s="1"/>
  <c r="AD45" i="29" s="1"/>
  <c r="AG46" i="29"/>
  <c r="AQ46" i="29"/>
  <c r="AR46" i="29" s="1"/>
  <c r="AS46" i="29"/>
  <c r="AA45" i="29"/>
  <c r="AC45" i="29" s="1"/>
  <c r="AS61" i="36" l="1"/>
  <c r="Z60" i="36"/>
  <c r="AB60" i="36" s="1"/>
  <c r="AD60" i="36" s="1"/>
  <c r="AG61" i="36"/>
  <c r="AQ61" i="36"/>
  <c r="AR61" i="36" s="1"/>
  <c r="AJ60" i="37"/>
  <c r="Y60" i="37" s="1"/>
  <c r="AA60" i="37" s="1"/>
  <c r="AC60" i="37" s="1"/>
  <c r="AJ59" i="38"/>
  <c r="Y59" i="38" s="1"/>
  <c r="AQ60" i="38" s="1"/>
  <c r="AR60" i="38" s="1"/>
  <c r="AJ63" i="40"/>
  <c r="Y63" i="40" s="1"/>
  <c r="AG64" i="40" s="1"/>
  <c r="AG62" i="39"/>
  <c r="AS62" i="39"/>
  <c r="AQ62" i="39"/>
  <c r="AR62" i="39" s="1"/>
  <c r="AA61" i="39"/>
  <c r="AC61" i="39" s="1"/>
  <c r="AJ61" i="41"/>
  <c r="Y61" i="41" s="1"/>
  <c r="AG62" i="41" s="1"/>
  <c r="Z60" i="43"/>
  <c r="AB60" i="43" s="1"/>
  <c r="AD60" i="43" s="1"/>
  <c r="AQ61" i="43"/>
  <c r="AR61" i="43" s="1"/>
  <c r="AA60" i="43"/>
  <c r="AC60" i="43" s="1"/>
  <c r="AG61" i="43"/>
  <c r="AS61" i="43"/>
  <c r="AJ59" i="42"/>
  <c r="Y59" i="42" s="1"/>
  <c r="Z59" i="42" s="1"/>
  <c r="AB59" i="42" s="1"/>
  <c r="AD59" i="42" s="1"/>
  <c r="Y53" i="32"/>
  <c r="Y45" i="20"/>
  <c r="AG46" i="23"/>
  <c r="Z45" i="23"/>
  <c r="AB45" i="23" s="1"/>
  <c r="AD45" i="23" s="1"/>
  <c r="AS46" i="23"/>
  <c r="AQ46" i="23"/>
  <c r="AR46" i="23" s="1"/>
  <c r="AA45" i="23"/>
  <c r="AC45" i="23" s="1"/>
  <c r="AJ46" i="29"/>
  <c r="Y46" i="29" s="1"/>
  <c r="AA63" i="40" l="1"/>
  <c r="AC63" i="40" s="1"/>
  <c r="AQ64" i="40"/>
  <c r="AR64" i="40" s="1"/>
  <c r="Z63" i="40"/>
  <c r="AB63" i="40" s="1"/>
  <c r="AD63" i="40" s="1"/>
  <c r="AJ61" i="36"/>
  <c r="Y61" i="36" s="1"/>
  <c r="Z61" i="36" s="1"/>
  <c r="AB61" i="36" s="1"/>
  <c r="AD61" i="36" s="1"/>
  <c r="AG61" i="37"/>
  <c r="AS61" i="37"/>
  <c r="Z60" i="37"/>
  <c r="AB60" i="37" s="1"/>
  <c r="AD60" i="37" s="1"/>
  <c r="AQ61" i="37"/>
  <c r="AR61" i="37" s="1"/>
  <c r="AA59" i="38"/>
  <c r="AC59" i="38" s="1"/>
  <c r="AG60" i="38"/>
  <c r="AS60" i="38"/>
  <c r="Z59" i="38"/>
  <c r="AB59" i="38" s="1"/>
  <c r="AD59" i="38" s="1"/>
  <c r="AS64" i="40"/>
  <c r="AJ62" i="39"/>
  <c r="Y62" i="39" s="1"/>
  <c r="AS63" i="39" s="1"/>
  <c r="AQ62" i="41"/>
  <c r="AR62" i="41" s="1"/>
  <c r="AA61" i="41"/>
  <c r="AC61" i="41" s="1"/>
  <c r="AS62" i="41"/>
  <c r="Z61" i="41"/>
  <c r="AB61" i="41" s="1"/>
  <c r="AD61" i="41" s="1"/>
  <c r="AJ61" i="43"/>
  <c r="Y61" i="43" s="1"/>
  <c r="AQ62" i="43" s="1"/>
  <c r="AR62" i="43" s="1"/>
  <c r="AQ60" i="42"/>
  <c r="AR60" i="42" s="1"/>
  <c r="AA59" i="42"/>
  <c r="AC59" i="42" s="1"/>
  <c r="AS60" i="42"/>
  <c r="AG60" i="42"/>
  <c r="AS54" i="32"/>
  <c r="Z53" i="32"/>
  <c r="AB53" i="32" s="1"/>
  <c r="AD53" i="32" s="1"/>
  <c r="AG54" i="32"/>
  <c r="AQ54" i="32"/>
  <c r="AR54" i="32" s="1"/>
  <c r="AA53" i="32"/>
  <c r="AC53" i="32" s="1"/>
  <c r="AQ46" i="20"/>
  <c r="AR46" i="20" s="1"/>
  <c r="Z45" i="20"/>
  <c r="AB45" i="20" s="1"/>
  <c r="AD45" i="20" s="1"/>
  <c r="AG46" i="20"/>
  <c r="AS46" i="20"/>
  <c r="AA45" i="20"/>
  <c r="AC45" i="20" s="1"/>
  <c r="AJ46" i="23"/>
  <c r="AJ61" i="37" l="1"/>
  <c r="Y61" i="37" s="1"/>
  <c r="AQ62" i="37" s="1"/>
  <c r="AR62" i="37" s="1"/>
  <c r="AQ62" i="36"/>
  <c r="AR62" i="36" s="1"/>
  <c r="AJ64" i="40"/>
  <c r="Y64" i="40" s="1"/>
  <c r="AQ65" i="40" s="1"/>
  <c r="AR65" i="40" s="1"/>
  <c r="AJ60" i="38"/>
  <c r="Y60" i="38" s="1"/>
  <c r="AQ61" i="38" s="1"/>
  <c r="AR61" i="38" s="1"/>
  <c r="AG62" i="36"/>
  <c r="AA61" i="36"/>
  <c r="AC61" i="36" s="1"/>
  <c r="AS62" i="36"/>
  <c r="AG65" i="40"/>
  <c r="AJ62" i="41"/>
  <c r="Y62" i="41" s="1"/>
  <c r="Z62" i="41" s="1"/>
  <c r="AB62" i="41" s="1"/>
  <c r="AD62" i="41" s="1"/>
  <c r="AG63" i="39"/>
  <c r="AA62" i="39"/>
  <c r="AC62" i="39" s="1"/>
  <c r="Z62" i="39"/>
  <c r="AB62" i="39" s="1"/>
  <c r="AD62" i="39" s="1"/>
  <c r="AQ63" i="39"/>
  <c r="AR63" i="39" s="1"/>
  <c r="AS62" i="37"/>
  <c r="AA61" i="37"/>
  <c r="AC61" i="37" s="1"/>
  <c r="Z61" i="37"/>
  <c r="AB61" i="37" s="1"/>
  <c r="AD61" i="37" s="1"/>
  <c r="AG62" i="37"/>
  <c r="Z61" i="43"/>
  <c r="AB61" i="43" s="1"/>
  <c r="AD61" i="43" s="1"/>
  <c r="AG62" i="43"/>
  <c r="AA61" i="43"/>
  <c r="AC61" i="43" s="1"/>
  <c r="AS62" i="43"/>
  <c r="AJ60" i="42"/>
  <c r="Y60" i="42" s="1"/>
  <c r="AQ61" i="42" s="1"/>
  <c r="AR61" i="42" s="1"/>
  <c r="AJ54" i="32"/>
  <c r="AJ46" i="20"/>
  <c r="Y46" i="23"/>
  <c r="AG47" i="29"/>
  <c r="AS47" i="29"/>
  <c r="AQ47" i="29"/>
  <c r="AR47" i="29" s="1"/>
  <c r="Z46" i="29"/>
  <c r="AB46" i="29" s="1"/>
  <c r="AD46" i="29" s="1"/>
  <c r="AA46" i="29"/>
  <c r="AC46" i="29" s="1"/>
  <c r="Z64" i="40" l="1"/>
  <c r="AB64" i="40" s="1"/>
  <c r="AD64" i="40" s="1"/>
  <c r="AS65" i="40"/>
  <c r="AA64" i="40"/>
  <c r="AC64" i="40" s="1"/>
  <c r="AJ62" i="36"/>
  <c r="Y62" i="36" s="1"/>
  <c r="AS63" i="36" s="1"/>
  <c r="Z60" i="38"/>
  <c r="AB60" i="38" s="1"/>
  <c r="AD60" i="38" s="1"/>
  <c r="AG61" i="38"/>
  <c r="AJ61" i="38" s="1"/>
  <c r="Y61" i="38" s="1"/>
  <c r="Z61" i="38" s="1"/>
  <c r="AB61" i="38" s="1"/>
  <c r="AD61" i="38" s="1"/>
  <c r="AA60" i="38"/>
  <c r="AC60" i="38" s="1"/>
  <c r="AJ65" i="40"/>
  <c r="Y65" i="40" s="1"/>
  <c r="AS66" i="40" s="1"/>
  <c r="AS61" i="38"/>
  <c r="AQ63" i="41"/>
  <c r="AR63" i="41" s="1"/>
  <c r="AJ63" i="39"/>
  <c r="Y63" i="39" s="1"/>
  <c r="AG64" i="39" s="1"/>
  <c r="AA62" i="41"/>
  <c r="AC62" i="41" s="1"/>
  <c r="AS63" i="41"/>
  <c r="AG63" i="41"/>
  <c r="AJ62" i="37"/>
  <c r="Y62" i="37" s="1"/>
  <c r="Z62" i="37" s="1"/>
  <c r="AB62" i="37" s="1"/>
  <c r="AD62" i="37" s="1"/>
  <c r="AJ62" i="43"/>
  <c r="Y62" i="43" s="1"/>
  <c r="Z62" i="43" s="1"/>
  <c r="AB62" i="43" s="1"/>
  <c r="AD62" i="43" s="1"/>
  <c r="Z60" i="42"/>
  <c r="AB60" i="42" s="1"/>
  <c r="AD60" i="42" s="1"/>
  <c r="AS61" i="42"/>
  <c r="AA60" i="42"/>
  <c r="AC60" i="42" s="1"/>
  <c r="AG61" i="42"/>
  <c r="Y54" i="32"/>
  <c r="Y46" i="20"/>
  <c r="AQ47" i="23"/>
  <c r="AR47" i="23" s="1"/>
  <c r="Z46" i="23"/>
  <c r="AB46" i="23" s="1"/>
  <c r="AD46" i="23" s="1"/>
  <c r="AG47" i="23"/>
  <c r="AS47" i="23"/>
  <c r="AA46" i="23"/>
  <c r="AC46" i="23" s="1"/>
  <c r="AJ47" i="29"/>
  <c r="Y47" i="29" s="1"/>
  <c r="AQ66" i="40" l="1"/>
  <c r="AR66" i="40" s="1"/>
  <c r="AA65" i="40"/>
  <c r="AC65" i="40" s="1"/>
  <c r="Z65" i="40"/>
  <c r="AB65" i="40" s="1"/>
  <c r="AD65" i="40" s="1"/>
  <c r="AA62" i="36"/>
  <c r="AC62" i="36" s="1"/>
  <c r="AQ63" i="36"/>
  <c r="AR63" i="36" s="1"/>
  <c r="Z62" i="36"/>
  <c r="AB62" i="36" s="1"/>
  <c r="AD62" i="36" s="1"/>
  <c r="AG63" i="36"/>
  <c r="AJ63" i="36" s="1"/>
  <c r="Y63" i="36" s="1"/>
  <c r="AS64" i="36" s="1"/>
  <c r="AG66" i="40"/>
  <c r="AJ66" i="40" s="1"/>
  <c r="Y66" i="40" s="1"/>
  <c r="AQ64" i="39"/>
  <c r="AR64" i="39" s="1"/>
  <c r="AS64" i="39"/>
  <c r="AJ63" i="41"/>
  <c r="Y63" i="41" s="1"/>
  <c r="AS64" i="41" s="1"/>
  <c r="Z63" i="39"/>
  <c r="AB63" i="39" s="1"/>
  <c r="AD63" i="39" s="1"/>
  <c r="AA63" i="39"/>
  <c r="AC63" i="39" s="1"/>
  <c r="AA61" i="38"/>
  <c r="AC61" i="38" s="1"/>
  <c r="AS62" i="38"/>
  <c r="AJ64" i="39"/>
  <c r="Y64" i="39" s="1"/>
  <c r="Z64" i="39" s="1"/>
  <c r="AB64" i="39" s="1"/>
  <c r="AD64" i="39" s="1"/>
  <c r="AQ62" i="38"/>
  <c r="AR62" i="38" s="1"/>
  <c r="AG62" i="38"/>
  <c r="AJ61" i="42"/>
  <c r="Y61" i="42" s="1"/>
  <c r="AQ62" i="42" s="1"/>
  <c r="AR62" i="42" s="1"/>
  <c r="AS63" i="37"/>
  <c r="AQ63" i="37"/>
  <c r="AR63" i="37" s="1"/>
  <c r="AG63" i="37"/>
  <c r="AA62" i="37"/>
  <c r="AC62" i="37" s="1"/>
  <c r="AS63" i="43"/>
  <c r="AQ63" i="43"/>
  <c r="AR63" i="43" s="1"/>
  <c r="AG63" i="43"/>
  <c r="AA62" i="43"/>
  <c r="AC62" i="43" s="1"/>
  <c r="AQ55" i="32"/>
  <c r="AR55" i="32" s="1"/>
  <c r="Z54" i="32"/>
  <c r="AB54" i="32" s="1"/>
  <c r="AD54" i="32" s="1"/>
  <c r="AG55" i="32"/>
  <c r="AA54" i="32"/>
  <c r="AC54" i="32" s="1"/>
  <c r="AS55" i="32"/>
  <c r="AG47" i="20"/>
  <c r="AA46" i="20"/>
  <c r="AC46" i="20" s="1"/>
  <c r="AQ47" i="20"/>
  <c r="AR47" i="20" s="1"/>
  <c r="Z46" i="20"/>
  <c r="AB46" i="20" s="1"/>
  <c r="AD46" i="20" s="1"/>
  <c r="AS47" i="20"/>
  <c r="AJ47" i="23"/>
  <c r="Z63" i="41" l="1"/>
  <c r="AB63" i="41" s="1"/>
  <c r="AD63" i="41" s="1"/>
  <c r="AG64" i="41"/>
  <c r="AQ64" i="41"/>
  <c r="AR64" i="41" s="1"/>
  <c r="AA63" i="41"/>
  <c r="AC63" i="41" s="1"/>
  <c r="AQ65" i="39"/>
  <c r="AR65" i="39" s="1"/>
  <c r="AA64" i="39"/>
  <c r="AC64" i="39" s="1"/>
  <c r="AG65" i="39"/>
  <c r="AJ62" i="38"/>
  <c r="Y62" i="38" s="1"/>
  <c r="AA62" i="38" s="1"/>
  <c r="AC62" i="38" s="1"/>
  <c r="AS65" i="39"/>
  <c r="AG62" i="42"/>
  <c r="AS62" i="42"/>
  <c r="Z61" i="42"/>
  <c r="AB61" i="42" s="1"/>
  <c r="AD61" i="42" s="1"/>
  <c r="AA61" i="42"/>
  <c r="AC61" i="42" s="1"/>
  <c r="AJ63" i="37"/>
  <c r="Y63" i="37" s="1"/>
  <c r="AS64" i="37" s="1"/>
  <c r="AG64" i="36"/>
  <c r="Z63" i="36"/>
  <c r="AB63" i="36" s="1"/>
  <c r="AD63" i="36" s="1"/>
  <c r="AQ64" i="36"/>
  <c r="AR64" i="36" s="1"/>
  <c r="AA63" i="36"/>
  <c r="AC63" i="36" s="1"/>
  <c r="AJ63" i="43"/>
  <c r="Y63" i="43" s="1"/>
  <c r="AG67" i="40"/>
  <c r="AS67" i="40"/>
  <c r="AA66" i="40"/>
  <c r="AC66" i="40" s="1"/>
  <c r="Z66" i="40"/>
  <c r="AB66" i="40" s="1"/>
  <c r="AD66" i="40" s="1"/>
  <c r="AQ67" i="40"/>
  <c r="AR67" i="40" s="1"/>
  <c r="AJ55" i="32"/>
  <c r="Y55" i="32" s="1"/>
  <c r="AJ47" i="20"/>
  <c r="Y47" i="23"/>
  <c r="AS48" i="29"/>
  <c r="AQ48" i="29"/>
  <c r="AR48" i="29" s="1"/>
  <c r="Z47" i="29"/>
  <c r="AB47" i="29" s="1"/>
  <c r="AD47" i="29" s="1"/>
  <c r="AG48" i="29"/>
  <c r="AA47" i="29"/>
  <c r="AC47" i="29" s="1"/>
  <c r="AJ64" i="41" l="1"/>
  <c r="Y64" i="41" s="1"/>
  <c r="AG65" i="41" s="1"/>
  <c r="AJ65" i="39"/>
  <c r="Y65" i="39" s="1"/>
  <c r="AG66" i="39" s="1"/>
  <c r="Z62" i="38"/>
  <c r="AB62" i="38" s="1"/>
  <c r="AD62" i="38" s="1"/>
  <c r="AG63" i="38"/>
  <c r="AS63" i="38"/>
  <c r="AQ63" i="38"/>
  <c r="AR63" i="38" s="1"/>
  <c r="AJ62" i="42"/>
  <c r="Y62" i="42" s="1"/>
  <c r="AA62" i="42" s="1"/>
  <c r="AC62" i="42" s="1"/>
  <c r="Z65" i="39"/>
  <c r="AB65" i="39" s="1"/>
  <c r="AD65" i="39" s="1"/>
  <c r="AA65" i="39"/>
  <c r="AC65" i="39" s="1"/>
  <c r="AQ66" i="39"/>
  <c r="AR66" i="39" s="1"/>
  <c r="AQ64" i="37"/>
  <c r="AR64" i="37" s="1"/>
  <c r="AA64" i="41"/>
  <c r="AC64" i="41" s="1"/>
  <c r="AG64" i="37"/>
  <c r="AA63" i="37"/>
  <c r="AC63" i="37" s="1"/>
  <c r="Z63" i="37"/>
  <c r="AB63" i="37" s="1"/>
  <c r="AD63" i="37" s="1"/>
  <c r="AJ64" i="36"/>
  <c r="Y64" i="36" s="1"/>
  <c r="AS65" i="36" s="1"/>
  <c r="AQ64" i="43"/>
  <c r="AR64" i="43" s="1"/>
  <c r="Z63" i="43"/>
  <c r="AB63" i="43" s="1"/>
  <c r="AD63" i="43" s="1"/>
  <c r="AG64" i="43"/>
  <c r="AA63" i="43"/>
  <c r="AC63" i="43" s="1"/>
  <c r="AS64" i="43"/>
  <c r="AJ67" i="40"/>
  <c r="Y67" i="40" s="1"/>
  <c r="AS56" i="32"/>
  <c r="Z55" i="32"/>
  <c r="AB55" i="32" s="1"/>
  <c r="AD55" i="32" s="1"/>
  <c r="AG56" i="32"/>
  <c r="AA55" i="32"/>
  <c r="AC55" i="32" s="1"/>
  <c r="AQ56" i="32"/>
  <c r="AR56" i="32" s="1"/>
  <c r="Y47" i="20"/>
  <c r="AS48" i="23"/>
  <c r="AG48" i="23"/>
  <c r="AQ48" i="23"/>
  <c r="AR48" i="23" s="1"/>
  <c r="Z47" i="23"/>
  <c r="AB47" i="23" s="1"/>
  <c r="AD47" i="23" s="1"/>
  <c r="AA47" i="23"/>
  <c r="AC47" i="23" s="1"/>
  <c r="AJ48" i="29"/>
  <c r="Y48" i="29" s="1"/>
  <c r="AS66" i="39" l="1"/>
  <c r="AQ65" i="41"/>
  <c r="AR65" i="41" s="1"/>
  <c r="Z64" i="41"/>
  <c r="AB64" i="41" s="1"/>
  <c r="AD64" i="41" s="1"/>
  <c r="AS65" i="41"/>
  <c r="AJ63" i="38"/>
  <c r="Y63" i="38" s="1"/>
  <c r="AS64" i="38" s="1"/>
  <c r="Z62" i="42"/>
  <c r="AB62" i="42" s="1"/>
  <c r="AD62" i="42" s="1"/>
  <c r="AS63" i="42"/>
  <c r="AJ66" i="39"/>
  <c r="Y66" i="39" s="1"/>
  <c r="AS67" i="39" s="1"/>
  <c r="AG63" i="42"/>
  <c r="AQ63" i="42"/>
  <c r="AR63" i="42" s="1"/>
  <c r="AJ64" i="37"/>
  <c r="Y64" i="37" s="1"/>
  <c r="Z64" i="37" s="1"/>
  <c r="AB64" i="37" s="1"/>
  <c r="AD64" i="37" s="1"/>
  <c r="AG65" i="36"/>
  <c r="AA64" i="36"/>
  <c r="AC64" i="36" s="1"/>
  <c r="AQ65" i="36"/>
  <c r="AR65" i="36" s="1"/>
  <c r="Z64" i="36"/>
  <c r="AB64" i="36" s="1"/>
  <c r="AD64" i="36" s="1"/>
  <c r="AJ64" i="43"/>
  <c r="Y64" i="43" s="1"/>
  <c r="AA64" i="43" s="1"/>
  <c r="AC64" i="43" s="1"/>
  <c r="AA67" i="40"/>
  <c r="AC67" i="40" s="1"/>
  <c r="AS68" i="40"/>
  <c r="AG68" i="40"/>
  <c r="AQ68" i="40"/>
  <c r="AR68" i="40" s="1"/>
  <c r="Z67" i="40"/>
  <c r="AB67" i="40" s="1"/>
  <c r="AD67" i="40" s="1"/>
  <c r="AJ56" i="32"/>
  <c r="AS48" i="20"/>
  <c r="Z47" i="20"/>
  <c r="AB47" i="20" s="1"/>
  <c r="AD47" i="20" s="1"/>
  <c r="AG48" i="20"/>
  <c r="AQ48" i="20"/>
  <c r="AR48" i="20" s="1"/>
  <c r="AA47" i="20"/>
  <c r="AC47" i="20" s="1"/>
  <c r="AJ48" i="23"/>
  <c r="AG49" i="29"/>
  <c r="AQ49" i="29"/>
  <c r="AR49" i="29" s="1"/>
  <c r="AS49" i="29"/>
  <c r="Z48" i="29"/>
  <c r="AB48" i="29" s="1"/>
  <c r="AD48" i="29" s="1"/>
  <c r="AA48" i="29"/>
  <c r="AC48" i="29" s="1"/>
  <c r="AJ65" i="41" l="1"/>
  <c r="Y65" i="41" s="1"/>
  <c r="AA65" i="41" s="1"/>
  <c r="AC65" i="41" s="1"/>
  <c r="AA66" i="39"/>
  <c r="AC66" i="39" s="1"/>
  <c r="AA63" i="38"/>
  <c r="AC63" i="38" s="1"/>
  <c r="Z63" i="38"/>
  <c r="AB63" i="38" s="1"/>
  <c r="AD63" i="38" s="1"/>
  <c r="AQ64" i="38"/>
  <c r="AR64" i="38" s="1"/>
  <c r="AG64" i="38"/>
  <c r="Z66" i="39"/>
  <c r="AB66" i="39" s="1"/>
  <c r="AD66" i="39" s="1"/>
  <c r="AJ63" i="42"/>
  <c r="Y63" i="42" s="1"/>
  <c r="Z63" i="42" s="1"/>
  <c r="AB63" i="42" s="1"/>
  <c r="AD63" i="42" s="1"/>
  <c r="AQ67" i="39"/>
  <c r="AR67" i="39" s="1"/>
  <c r="AG67" i="39"/>
  <c r="AQ65" i="37"/>
  <c r="AR65" i="37" s="1"/>
  <c r="AS65" i="37"/>
  <c r="AG65" i="37"/>
  <c r="AA64" i="37"/>
  <c r="AC64" i="37" s="1"/>
  <c r="AJ65" i="36"/>
  <c r="Y65" i="36" s="1"/>
  <c r="AS66" i="36" s="1"/>
  <c r="Z64" i="43"/>
  <c r="AB64" i="43" s="1"/>
  <c r="AD64" i="43" s="1"/>
  <c r="AG65" i="43"/>
  <c r="AQ65" i="43"/>
  <c r="AR65" i="43" s="1"/>
  <c r="AS65" i="43"/>
  <c r="AJ68" i="40"/>
  <c r="Y68" i="40" s="1"/>
  <c r="Y56" i="32"/>
  <c r="AJ48" i="20"/>
  <c r="Y48" i="20" s="1"/>
  <c r="Y48" i="23"/>
  <c r="AJ49" i="29"/>
  <c r="Y49" i="29" s="1"/>
  <c r="AJ67" i="39" l="1"/>
  <c r="Y67" i="39" s="1"/>
  <c r="AG68" i="39" s="1"/>
  <c r="Z65" i="41"/>
  <c r="AB65" i="41" s="1"/>
  <c r="AD65" i="41" s="1"/>
  <c r="AG66" i="41"/>
  <c r="AS66" i="41"/>
  <c r="AQ66" i="41"/>
  <c r="AR66" i="41" s="1"/>
  <c r="AG64" i="42"/>
  <c r="AQ64" i="42"/>
  <c r="AR64" i="42" s="1"/>
  <c r="AA63" i="42"/>
  <c r="AC63" i="42" s="1"/>
  <c r="AS64" i="42"/>
  <c r="AJ64" i="38"/>
  <c r="Y64" i="38" s="1"/>
  <c r="AQ65" i="38" s="1"/>
  <c r="AR65" i="38" s="1"/>
  <c r="AJ65" i="37"/>
  <c r="Y65" i="37" s="1"/>
  <c r="AA65" i="37" s="1"/>
  <c r="AC65" i="37" s="1"/>
  <c r="AS68" i="39"/>
  <c r="AQ68" i="39"/>
  <c r="AR68" i="39" s="1"/>
  <c r="Z67" i="39"/>
  <c r="AB67" i="39" s="1"/>
  <c r="AD67" i="39" s="1"/>
  <c r="AA67" i="39"/>
  <c r="AC67" i="39" s="1"/>
  <c r="AA65" i="36"/>
  <c r="AC65" i="36" s="1"/>
  <c r="Z65" i="36"/>
  <c r="AB65" i="36" s="1"/>
  <c r="AD65" i="36" s="1"/>
  <c r="AJ66" i="41"/>
  <c r="Y66" i="41" s="1"/>
  <c r="AG66" i="36"/>
  <c r="AQ66" i="36"/>
  <c r="AR66" i="36" s="1"/>
  <c r="AJ65" i="43"/>
  <c r="Y65" i="43" s="1"/>
  <c r="Z65" i="43" s="1"/>
  <c r="AB65" i="43" s="1"/>
  <c r="AD65" i="43" s="1"/>
  <c r="AA68" i="40"/>
  <c r="AC68" i="40" s="1"/>
  <c r="AG69" i="40"/>
  <c r="AQ69" i="40"/>
  <c r="AR69" i="40" s="1"/>
  <c r="Z68" i="40"/>
  <c r="AB68" i="40" s="1"/>
  <c r="AD68" i="40" s="1"/>
  <c r="AS69" i="40"/>
  <c r="AA56" i="32"/>
  <c r="AC56" i="32" s="1"/>
  <c r="AS57" i="32"/>
  <c r="AG57" i="32"/>
  <c r="Z56" i="32"/>
  <c r="AB56" i="32" s="1"/>
  <c r="AD56" i="32" s="1"/>
  <c r="AQ57" i="32"/>
  <c r="AR57" i="32" s="1"/>
  <c r="AS49" i="20"/>
  <c r="AG49" i="20"/>
  <c r="AA48" i="20"/>
  <c r="AC48" i="20" s="1"/>
  <c r="Z48" i="20"/>
  <c r="AB48" i="20" s="1"/>
  <c r="AD48" i="20" s="1"/>
  <c r="AQ49" i="20"/>
  <c r="AR49" i="20" s="1"/>
  <c r="AG49" i="23"/>
  <c r="AS49" i="23"/>
  <c r="AQ49" i="23"/>
  <c r="AR49" i="23" s="1"/>
  <c r="Z48" i="23"/>
  <c r="AB48" i="23" s="1"/>
  <c r="AD48" i="23" s="1"/>
  <c r="AA48" i="23"/>
  <c r="AC48" i="23" s="1"/>
  <c r="AJ64" i="42" l="1"/>
  <c r="Y64" i="42" s="1"/>
  <c r="AQ65" i="42" s="1"/>
  <c r="AR65" i="42" s="1"/>
  <c r="AS65" i="38"/>
  <c r="AG65" i="38"/>
  <c r="AJ65" i="38" s="1"/>
  <c r="Y65" i="38" s="1"/>
  <c r="AG66" i="38" s="1"/>
  <c r="AA64" i="38"/>
  <c r="AC64" i="38" s="1"/>
  <c r="Z65" i="37"/>
  <c r="AB65" i="37" s="1"/>
  <c r="AD65" i="37" s="1"/>
  <c r="AG66" i="37"/>
  <c r="Z64" i="38"/>
  <c r="AB64" i="38" s="1"/>
  <c r="AD64" i="38" s="1"/>
  <c r="AS66" i="37"/>
  <c r="AQ66" i="37"/>
  <c r="AR66" i="37" s="1"/>
  <c r="AJ68" i="39"/>
  <c r="Y68" i="39" s="1"/>
  <c r="AG69" i="39" s="1"/>
  <c r="AJ66" i="36"/>
  <c r="Y66" i="36" s="1"/>
  <c r="Z66" i="36" s="1"/>
  <c r="AB66" i="36" s="1"/>
  <c r="AD66" i="36" s="1"/>
  <c r="AG67" i="41"/>
  <c r="AA66" i="41"/>
  <c r="AC66" i="41" s="1"/>
  <c r="AQ67" i="41"/>
  <c r="AR67" i="41" s="1"/>
  <c r="Z66" i="41"/>
  <c r="AB66" i="41" s="1"/>
  <c r="AD66" i="41" s="1"/>
  <c r="AS67" i="41"/>
  <c r="AS66" i="43"/>
  <c r="AQ66" i="43"/>
  <c r="AR66" i="43" s="1"/>
  <c r="AA65" i="43"/>
  <c r="AC65" i="43" s="1"/>
  <c r="AG66" i="43"/>
  <c r="AJ69" i="40"/>
  <c r="Y69" i="40" s="1"/>
  <c r="AJ57" i="32"/>
  <c r="Y57" i="32" s="1"/>
  <c r="AJ49" i="20"/>
  <c r="Y49" i="20" s="1"/>
  <c r="AJ49" i="23"/>
  <c r="AS50" i="29"/>
  <c r="Z49" i="29"/>
  <c r="AB49" i="29" s="1"/>
  <c r="AD49" i="29" s="1"/>
  <c r="AQ50" i="29"/>
  <c r="AR50" i="29" s="1"/>
  <c r="AA49" i="29"/>
  <c r="AC49" i="29" s="1"/>
  <c r="AG50" i="29"/>
  <c r="AS66" i="38" l="1"/>
  <c r="Z65" i="38"/>
  <c r="AB65" i="38" s="1"/>
  <c r="AD65" i="38" s="1"/>
  <c r="AG65" i="42"/>
  <c r="Z64" i="42"/>
  <c r="AB64" i="42" s="1"/>
  <c r="AD64" i="42" s="1"/>
  <c r="AA64" i="42"/>
  <c r="AC64" i="42" s="1"/>
  <c r="AS65" i="42"/>
  <c r="AJ66" i="37"/>
  <c r="Y66" i="37" s="1"/>
  <c r="AQ67" i="37" s="1"/>
  <c r="AR67" i="37" s="1"/>
  <c r="AQ66" i="38"/>
  <c r="AR66" i="38" s="1"/>
  <c r="AJ66" i="38" s="1"/>
  <c r="Y66" i="38" s="1"/>
  <c r="AG67" i="38" s="1"/>
  <c r="AA65" i="38"/>
  <c r="AC65" i="38" s="1"/>
  <c r="AQ69" i="39"/>
  <c r="AR69" i="39" s="1"/>
  <c r="AS69" i="39"/>
  <c r="Z68" i="39"/>
  <c r="AB68" i="39" s="1"/>
  <c r="AD68" i="39" s="1"/>
  <c r="AA68" i="39"/>
  <c r="AC68" i="39" s="1"/>
  <c r="AQ67" i="36"/>
  <c r="AR67" i="36" s="1"/>
  <c r="AA66" i="36"/>
  <c r="AC66" i="36" s="1"/>
  <c r="AS67" i="36"/>
  <c r="AG67" i="36"/>
  <c r="AJ67" i="41"/>
  <c r="Y67" i="41" s="1"/>
  <c r="AJ66" i="43"/>
  <c r="Y66" i="43" s="1"/>
  <c r="Z66" i="43" s="1"/>
  <c r="AB66" i="43" s="1"/>
  <c r="AD66" i="43" s="1"/>
  <c r="AA69" i="40"/>
  <c r="AC69" i="40" s="1"/>
  <c r="AG70" i="40"/>
  <c r="Z69" i="40"/>
  <c r="AB69" i="40" s="1"/>
  <c r="AD69" i="40" s="1"/>
  <c r="AS70" i="40"/>
  <c r="AQ70" i="40"/>
  <c r="AR70" i="40" s="1"/>
  <c r="Z57" i="32"/>
  <c r="AB57" i="32" s="1"/>
  <c r="AD57" i="32" s="1"/>
  <c r="AA57" i="32"/>
  <c r="AC57" i="32" s="1"/>
  <c r="AS58" i="32"/>
  <c r="AQ58" i="32"/>
  <c r="AR58" i="32" s="1"/>
  <c r="AG58" i="32"/>
  <c r="AS50" i="20"/>
  <c r="Z49" i="20"/>
  <c r="AB49" i="20" s="1"/>
  <c r="AD49" i="20" s="1"/>
  <c r="AQ50" i="20"/>
  <c r="AR50" i="20" s="1"/>
  <c r="AA49" i="20"/>
  <c r="AC49" i="20" s="1"/>
  <c r="AG50" i="20"/>
  <c r="Y49" i="23"/>
  <c r="AJ50" i="29"/>
  <c r="Y50" i="29" s="1"/>
  <c r="AJ65" i="42" l="1"/>
  <c r="Y65" i="42" s="1"/>
  <c r="AA65" i="42" s="1"/>
  <c r="AC65" i="42" s="1"/>
  <c r="AG67" i="37"/>
  <c r="Z66" i="37"/>
  <c r="AB66" i="37" s="1"/>
  <c r="AD66" i="37" s="1"/>
  <c r="AS67" i="37"/>
  <c r="AJ67" i="37" s="1"/>
  <c r="Y67" i="37" s="1"/>
  <c r="AS68" i="37" s="1"/>
  <c r="AA66" i="37"/>
  <c r="AC66" i="37" s="1"/>
  <c r="AQ67" i="38"/>
  <c r="AR67" i="38" s="1"/>
  <c r="AA66" i="38"/>
  <c r="AC66" i="38" s="1"/>
  <c r="AS67" i="38"/>
  <c r="AJ67" i="38" s="1"/>
  <c r="Y67" i="38" s="1"/>
  <c r="AG68" i="38" s="1"/>
  <c r="Z66" i="38"/>
  <c r="AB66" i="38" s="1"/>
  <c r="AD66" i="38" s="1"/>
  <c r="AJ69" i="39"/>
  <c r="Y69" i="39" s="1"/>
  <c r="AG70" i="39" s="1"/>
  <c r="AJ67" i="36"/>
  <c r="Y67" i="36" s="1"/>
  <c r="AG68" i="36" s="1"/>
  <c r="AA67" i="41"/>
  <c r="AC67" i="41" s="1"/>
  <c r="AQ68" i="41"/>
  <c r="AR68" i="41" s="1"/>
  <c r="AS68" i="41"/>
  <c r="Z67" i="41"/>
  <c r="AB67" i="41" s="1"/>
  <c r="AD67" i="41" s="1"/>
  <c r="AG68" i="41"/>
  <c r="AS67" i="43"/>
  <c r="AG67" i="43"/>
  <c r="AQ67" i="43"/>
  <c r="AR67" i="43" s="1"/>
  <c r="AA66" i="43"/>
  <c r="AC66" i="43" s="1"/>
  <c r="AJ70" i="40"/>
  <c r="Y70" i="40" s="1"/>
  <c r="AQ71" i="40" s="1"/>
  <c r="AR71" i="40" s="1"/>
  <c r="AJ58" i="32"/>
  <c r="Y58" i="32" s="1"/>
  <c r="AJ50" i="20"/>
  <c r="AS50" i="23"/>
  <c r="Z49" i="23"/>
  <c r="AB49" i="23" s="1"/>
  <c r="AD49" i="23" s="1"/>
  <c r="AQ50" i="23"/>
  <c r="AR50" i="23" s="1"/>
  <c r="AG50" i="23"/>
  <c r="AA49" i="23"/>
  <c r="AC49" i="23" s="1"/>
  <c r="AG51" i="29"/>
  <c r="AQ51" i="29"/>
  <c r="AR51" i="29" s="1"/>
  <c r="AS51" i="29"/>
  <c r="Z50" i="29"/>
  <c r="AB50" i="29" s="1"/>
  <c r="AD50" i="29" s="1"/>
  <c r="AA50" i="29"/>
  <c r="AC50" i="29" s="1"/>
  <c r="Z65" i="42" l="1"/>
  <c r="AB65" i="42" s="1"/>
  <c r="AD65" i="42" s="1"/>
  <c r="AQ66" i="42"/>
  <c r="AR66" i="42" s="1"/>
  <c r="AG66" i="42"/>
  <c r="AS66" i="42"/>
  <c r="AA69" i="39"/>
  <c r="AC69" i="39" s="1"/>
  <c r="Z69" i="39"/>
  <c r="AB69" i="39" s="1"/>
  <c r="AD69" i="39" s="1"/>
  <c r="AQ68" i="37"/>
  <c r="AR68" i="37" s="1"/>
  <c r="AA67" i="37"/>
  <c r="AC67" i="37" s="1"/>
  <c r="Z67" i="37"/>
  <c r="AB67" i="37" s="1"/>
  <c r="AD67" i="37" s="1"/>
  <c r="AS70" i="39"/>
  <c r="AQ70" i="39"/>
  <c r="AR70" i="39" s="1"/>
  <c r="AG68" i="37"/>
  <c r="Z67" i="36"/>
  <c r="AB67" i="36" s="1"/>
  <c r="AD67" i="36" s="1"/>
  <c r="AQ68" i="36"/>
  <c r="AR68" i="36" s="1"/>
  <c r="AA67" i="36"/>
  <c r="AC67" i="36" s="1"/>
  <c r="AS68" i="36"/>
  <c r="Z67" i="38"/>
  <c r="AB67" i="38" s="1"/>
  <c r="AD67" i="38" s="1"/>
  <c r="AQ68" i="38"/>
  <c r="AR68" i="38" s="1"/>
  <c r="AA67" i="38"/>
  <c r="AC67" i="38" s="1"/>
  <c r="AS68" i="38"/>
  <c r="AJ68" i="41"/>
  <c r="Y68" i="41" s="1"/>
  <c r="AJ67" i="43"/>
  <c r="Y67" i="43" s="1"/>
  <c r="AS68" i="43" s="1"/>
  <c r="AG71" i="40"/>
  <c r="Z70" i="40"/>
  <c r="AB70" i="40" s="1"/>
  <c r="AD70" i="40" s="1"/>
  <c r="AS71" i="40"/>
  <c r="AA70" i="40"/>
  <c r="AC70" i="40" s="1"/>
  <c r="Z58" i="32"/>
  <c r="AB58" i="32" s="1"/>
  <c r="AD58" i="32" s="1"/>
  <c r="AQ59" i="32"/>
  <c r="AR59" i="32" s="1"/>
  <c r="AG59" i="32"/>
  <c r="AS59" i="32"/>
  <c r="AA58" i="32"/>
  <c r="AC58" i="32" s="1"/>
  <c r="AJ50" i="23"/>
  <c r="Y50" i="23" s="1"/>
  <c r="Y50" i="20"/>
  <c r="AJ51" i="29"/>
  <c r="Y51" i="29" s="1"/>
  <c r="AJ68" i="37" l="1"/>
  <c r="Y68" i="37" s="1"/>
  <c r="AG69" i="37" s="1"/>
  <c r="AJ66" i="42"/>
  <c r="Y66" i="42" s="1"/>
  <c r="AG67" i="42" s="1"/>
  <c r="AJ68" i="36"/>
  <c r="Y68" i="36" s="1"/>
  <c r="AS69" i="36" s="1"/>
  <c r="AJ70" i="39"/>
  <c r="Y70" i="39" s="1"/>
  <c r="AQ71" i="39" s="1"/>
  <c r="AR71" i="39" s="1"/>
  <c r="AJ68" i="38"/>
  <c r="Y68" i="38" s="1"/>
  <c r="AQ69" i="38" s="1"/>
  <c r="AR69" i="38" s="1"/>
  <c r="AG71" i="39"/>
  <c r="Z67" i="43"/>
  <c r="AB67" i="43" s="1"/>
  <c r="AD67" i="43" s="1"/>
  <c r="AA67" i="43"/>
  <c r="AC67" i="43" s="1"/>
  <c r="AQ68" i="43"/>
  <c r="AR68" i="43" s="1"/>
  <c r="Z68" i="41"/>
  <c r="AB68" i="41" s="1"/>
  <c r="AD68" i="41" s="1"/>
  <c r="AS69" i="41"/>
  <c r="AA68" i="41"/>
  <c r="AC68" i="41" s="1"/>
  <c r="AQ69" i="41"/>
  <c r="AR69" i="41" s="1"/>
  <c r="AG69" i="41"/>
  <c r="AG68" i="43"/>
  <c r="AQ67" i="42"/>
  <c r="AR67" i="42" s="1"/>
  <c r="AS67" i="42"/>
  <c r="AA66" i="42"/>
  <c r="AC66" i="42" s="1"/>
  <c r="Z66" i="42"/>
  <c r="AB66" i="42" s="1"/>
  <c r="AD66" i="42" s="1"/>
  <c r="AJ71" i="40"/>
  <c r="Y71" i="40" s="1"/>
  <c r="AG72" i="40" s="1"/>
  <c r="AA68" i="37"/>
  <c r="AC68" i="37" s="1"/>
  <c r="Z68" i="37"/>
  <c r="AB68" i="37" s="1"/>
  <c r="AD68" i="37" s="1"/>
  <c r="AQ69" i="37"/>
  <c r="AR69" i="37" s="1"/>
  <c r="AS69" i="37"/>
  <c r="AJ59" i="32"/>
  <c r="Y59" i="32" s="1"/>
  <c r="AS51" i="20"/>
  <c r="AA50" i="20"/>
  <c r="AC50" i="20" s="1"/>
  <c r="AQ51" i="20"/>
  <c r="AR51" i="20" s="1"/>
  <c r="AG51" i="20"/>
  <c r="Z50" i="20"/>
  <c r="AB50" i="20" s="1"/>
  <c r="AD50" i="20" s="1"/>
  <c r="AS51" i="23"/>
  <c r="Z50" i="23"/>
  <c r="AB50" i="23" s="1"/>
  <c r="AD50" i="23" s="1"/>
  <c r="AQ51" i="23"/>
  <c r="AR51" i="23" s="1"/>
  <c r="AG51" i="23"/>
  <c r="AA50" i="23"/>
  <c r="AC50" i="23" s="1"/>
  <c r="Z70" i="39" l="1"/>
  <c r="AB70" i="39" s="1"/>
  <c r="AD70" i="39" s="1"/>
  <c r="AS71" i="39"/>
  <c r="AA70" i="39"/>
  <c r="AC70" i="39" s="1"/>
  <c r="Z68" i="36"/>
  <c r="AB68" i="36" s="1"/>
  <c r="AD68" i="36" s="1"/>
  <c r="AG69" i="36"/>
  <c r="AQ69" i="36"/>
  <c r="AR69" i="36" s="1"/>
  <c r="AA68" i="36"/>
  <c r="AC68" i="36" s="1"/>
  <c r="AJ71" i="39"/>
  <c r="Y71" i="39" s="1"/>
  <c r="AQ72" i="39" s="1"/>
  <c r="AR72" i="39" s="1"/>
  <c r="AA68" i="38"/>
  <c r="AC68" i="38" s="1"/>
  <c r="AS69" i="38"/>
  <c r="AG69" i="38"/>
  <c r="Z68" i="38"/>
  <c r="AB68" i="38" s="1"/>
  <c r="AD68" i="38" s="1"/>
  <c r="AJ68" i="43"/>
  <c r="Y68" i="43" s="1"/>
  <c r="Z68" i="43" s="1"/>
  <c r="AB68" i="43" s="1"/>
  <c r="AD68" i="43" s="1"/>
  <c r="AJ69" i="41"/>
  <c r="Y69" i="41" s="1"/>
  <c r="AQ72" i="40"/>
  <c r="AR72" i="40" s="1"/>
  <c r="AS72" i="40"/>
  <c r="AJ67" i="42"/>
  <c r="Y67" i="42" s="1"/>
  <c r="AA71" i="40"/>
  <c r="AC71" i="40" s="1"/>
  <c r="Z71" i="40"/>
  <c r="AB71" i="40" s="1"/>
  <c r="AD71" i="40" s="1"/>
  <c r="AJ69" i="37"/>
  <c r="Y69" i="37" s="1"/>
  <c r="AG70" i="37" s="1"/>
  <c r="AJ51" i="20"/>
  <c r="Y51" i="20" s="1"/>
  <c r="Z59" i="32"/>
  <c r="AB59" i="32" s="1"/>
  <c r="AD59" i="32" s="1"/>
  <c r="AS60" i="32"/>
  <c r="AG60" i="32"/>
  <c r="AQ60" i="32"/>
  <c r="AR60" i="32" s="1"/>
  <c r="AA59" i="32"/>
  <c r="AC59" i="32" s="1"/>
  <c r="AJ51" i="23"/>
  <c r="AA51" i="29"/>
  <c r="AC51" i="29" s="1"/>
  <c r="AS52" i="29"/>
  <c r="AG52" i="29"/>
  <c r="AQ52" i="29"/>
  <c r="AR52" i="29" s="1"/>
  <c r="Z51" i="29"/>
  <c r="AB51" i="29" s="1"/>
  <c r="AD51" i="29" s="1"/>
  <c r="AJ69" i="36" l="1"/>
  <c r="Y69" i="36" s="1"/>
  <c r="Z69" i="36" s="1"/>
  <c r="AB69" i="36" s="1"/>
  <c r="AD69" i="36" s="1"/>
  <c r="AS72" i="39"/>
  <c r="Z71" i="39"/>
  <c r="AB71" i="39" s="1"/>
  <c r="AD71" i="39" s="1"/>
  <c r="AG72" i="39"/>
  <c r="AA71" i="39"/>
  <c r="AC71" i="39" s="1"/>
  <c r="AJ69" i="38"/>
  <c r="Y69" i="38" s="1"/>
  <c r="AS70" i="38" s="1"/>
  <c r="AJ72" i="39"/>
  <c r="Y72" i="39" s="1"/>
  <c r="AG73" i="39" s="1"/>
  <c r="AQ69" i="43"/>
  <c r="AR69" i="43" s="1"/>
  <c r="AS69" i="43"/>
  <c r="AG69" i="43"/>
  <c r="AA68" i="43"/>
  <c r="AC68" i="43" s="1"/>
  <c r="AA69" i="41"/>
  <c r="AC69" i="41" s="1"/>
  <c r="AS70" i="41"/>
  <c r="AQ70" i="41"/>
  <c r="AR70" i="41" s="1"/>
  <c r="AG70" i="41"/>
  <c r="Z69" i="41"/>
  <c r="AB69" i="41" s="1"/>
  <c r="AD69" i="41" s="1"/>
  <c r="AJ72" i="40"/>
  <c r="Y72" i="40" s="1"/>
  <c r="Z72" i="40" s="1"/>
  <c r="AB72" i="40" s="1"/>
  <c r="AD72" i="40" s="1"/>
  <c r="AS68" i="42"/>
  <c r="AG68" i="42"/>
  <c r="AA67" i="42"/>
  <c r="AC67" i="42" s="1"/>
  <c r="AQ68" i="42"/>
  <c r="AR68" i="42" s="1"/>
  <c r="Z67" i="42"/>
  <c r="AB67" i="42" s="1"/>
  <c r="AD67" i="42" s="1"/>
  <c r="AQ70" i="37"/>
  <c r="AR70" i="37" s="1"/>
  <c r="AS70" i="37"/>
  <c r="AA69" i="37"/>
  <c r="AC69" i="37" s="1"/>
  <c r="Z69" i="37"/>
  <c r="AB69" i="37" s="1"/>
  <c r="AD69" i="37" s="1"/>
  <c r="AJ60" i="32"/>
  <c r="Y60" i="32" s="1"/>
  <c r="Z51" i="20"/>
  <c r="AB51" i="20" s="1"/>
  <c r="AD51" i="20" s="1"/>
  <c r="AA51" i="20"/>
  <c r="AC51" i="20" s="1"/>
  <c r="AS52" i="20"/>
  <c r="AQ52" i="20"/>
  <c r="AR52" i="20" s="1"/>
  <c r="AG52" i="20"/>
  <c r="Y51" i="23"/>
  <c r="AJ52" i="29"/>
  <c r="Y52" i="29" s="1"/>
  <c r="AG70" i="36" l="1"/>
  <c r="AS70" i="36"/>
  <c r="AA69" i="36"/>
  <c r="AC69" i="36" s="1"/>
  <c r="AQ70" i="36"/>
  <c r="AR70" i="36" s="1"/>
  <c r="Z69" i="38"/>
  <c r="AB69" i="38" s="1"/>
  <c r="AD69" i="38" s="1"/>
  <c r="AG70" i="38"/>
  <c r="AA69" i="38"/>
  <c r="AC69" i="38" s="1"/>
  <c r="AQ70" i="38"/>
  <c r="AR70" i="38" s="1"/>
  <c r="AJ70" i="38" s="1"/>
  <c r="Y70" i="38" s="1"/>
  <c r="AQ73" i="39"/>
  <c r="AR73" i="39" s="1"/>
  <c r="AJ69" i="43"/>
  <c r="Y69" i="43" s="1"/>
  <c r="AS70" i="43" s="1"/>
  <c r="AA72" i="39"/>
  <c r="AC72" i="39" s="1"/>
  <c r="Z72" i="39"/>
  <c r="AB72" i="39" s="1"/>
  <c r="AD72" i="39" s="1"/>
  <c r="AS73" i="39"/>
  <c r="AJ73" i="39" s="1"/>
  <c r="Y73" i="39" s="1"/>
  <c r="AA73" i="39" s="1"/>
  <c r="AC73" i="39" s="1"/>
  <c r="AA72" i="40"/>
  <c r="AC72" i="40" s="1"/>
  <c r="AG73" i="40"/>
  <c r="AQ73" i="40"/>
  <c r="AR73" i="40" s="1"/>
  <c r="AS73" i="40"/>
  <c r="AJ70" i="41"/>
  <c r="Y70" i="41" s="1"/>
  <c r="AG71" i="41" s="1"/>
  <c r="AJ68" i="42"/>
  <c r="Y68" i="42" s="1"/>
  <c r="AJ70" i="37"/>
  <c r="Y70" i="37" s="1"/>
  <c r="AA70" i="37" s="1"/>
  <c r="AC70" i="37" s="1"/>
  <c r="AA60" i="32"/>
  <c r="AC60" i="32" s="1"/>
  <c r="Z60" i="32"/>
  <c r="AB60" i="32" s="1"/>
  <c r="AD60" i="32" s="1"/>
  <c r="AS61" i="32"/>
  <c r="AG61" i="32"/>
  <c r="AQ61" i="32"/>
  <c r="AR61" i="32" s="1"/>
  <c r="AJ52" i="20"/>
  <c r="Z51" i="23"/>
  <c r="AB51" i="23" s="1"/>
  <c r="AD51" i="23" s="1"/>
  <c r="AA51" i="23"/>
  <c r="AC51" i="23" s="1"/>
  <c r="AS52" i="23"/>
  <c r="AG52" i="23"/>
  <c r="AQ52" i="23"/>
  <c r="AR52" i="23" s="1"/>
  <c r="AJ70" i="36" l="1"/>
  <c r="Y70" i="36" s="1"/>
  <c r="AG71" i="36" s="1"/>
  <c r="AG70" i="43"/>
  <c r="Z69" i="43"/>
  <c r="AB69" i="43" s="1"/>
  <c r="AD69" i="43" s="1"/>
  <c r="AA69" i="43"/>
  <c r="AC69" i="43" s="1"/>
  <c r="AQ70" i="43"/>
  <c r="AR70" i="43" s="1"/>
  <c r="AJ70" i="43" s="1"/>
  <c r="Y70" i="43" s="1"/>
  <c r="Z70" i="43" s="1"/>
  <c r="AB70" i="43" s="1"/>
  <c r="AD70" i="43" s="1"/>
  <c r="AG71" i="38"/>
  <c r="Z70" i="38"/>
  <c r="AB70" i="38" s="1"/>
  <c r="AD70" i="38" s="1"/>
  <c r="AQ71" i="38"/>
  <c r="AR71" i="38" s="1"/>
  <c r="AS71" i="38"/>
  <c r="AA70" i="38"/>
  <c r="AC70" i="38" s="1"/>
  <c r="AQ74" i="39"/>
  <c r="AR74" i="39" s="1"/>
  <c r="AS74" i="39"/>
  <c r="AG74" i="39"/>
  <c r="Z73" i="39"/>
  <c r="AB73" i="39" s="1"/>
  <c r="AD73" i="39" s="1"/>
  <c r="AJ73" i="40"/>
  <c r="Y73" i="40" s="1"/>
  <c r="AS74" i="40" s="1"/>
  <c r="AS71" i="41"/>
  <c r="AQ71" i="41"/>
  <c r="AR71" i="41" s="1"/>
  <c r="AA70" i="41"/>
  <c r="AC70" i="41" s="1"/>
  <c r="Z70" i="41"/>
  <c r="AB70" i="41" s="1"/>
  <c r="AD70" i="41" s="1"/>
  <c r="AS69" i="42"/>
  <c r="AA68" i="42"/>
  <c r="AC68" i="42" s="1"/>
  <c r="AG69" i="42"/>
  <c r="Z68" i="42"/>
  <c r="AB68" i="42" s="1"/>
  <c r="AD68" i="42" s="1"/>
  <c r="AQ69" i="42"/>
  <c r="AR69" i="42" s="1"/>
  <c r="Z70" i="37"/>
  <c r="AB70" i="37" s="1"/>
  <c r="AD70" i="37" s="1"/>
  <c r="AG71" i="37"/>
  <c r="AS71" i="37"/>
  <c r="AQ71" i="37"/>
  <c r="AR71" i="37" s="1"/>
  <c r="AJ61" i="32"/>
  <c r="Y61" i="32" s="1"/>
  <c r="AJ52" i="23"/>
  <c r="Y52" i="23" s="1"/>
  <c r="Y52" i="20"/>
  <c r="AG53" i="29"/>
  <c r="Z52" i="29"/>
  <c r="AB52" i="29" s="1"/>
  <c r="AD52" i="29" s="1"/>
  <c r="AS53" i="29"/>
  <c r="AQ53" i="29"/>
  <c r="AR53" i="29" s="1"/>
  <c r="AA52" i="29"/>
  <c r="AC52" i="29" s="1"/>
  <c r="AS71" i="36" l="1"/>
  <c r="Z70" i="36"/>
  <c r="AB70" i="36" s="1"/>
  <c r="AD70" i="36" s="1"/>
  <c r="AA70" i="36"/>
  <c r="AC70" i="36" s="1"/>
  <c r="AQ71" i="36"/>
  <c r="AR71" i="36" s="1"/>
  <c r="AA70" i="43"/>
  <c r="AC70" i="43" s="1"/>
  <c r="AS71" i="43"/>
  <c r="AG71" i="43"/>
  <c r="AJ74" i="39"/>
  <c r="Y74" i="39" s="1"/>
  <c r="AS75" i="39" s="1"/>
  <c r="AJ71" i="38"/>
  <c r="Y71" i="38" s="1"/>
  <c r="AQ71" i="43"/>
  <c r="AR71" i="43" s="1"/>
  <c r="AJ71" i="41"/>
  <c r="Y71" i="41" s="1"/>
  <c r="AG72" i="41" s="1"/>
  <c r="Z73" i="40"/>
  <c r="AB73" i="40" s="1"/>
  <c r="AD73" i="40" s="1"/>
  <c r="AG74" i="40"/>
  <c r="AQ74" i="40"/>
  <c r="AR74" i="40" s="1"/>
  <c r="AA73" i="40"/>
  <c r="AC73" i="40" s="1"/>
  <c r="AJ69" i="42"/>
  <c r="Y69" i="42" s="1"/>
  <c r="AQ70" i="42" s="1"/>
  <c r="AR70" i="42" s="1"/>
  <c r="AJ71" i="37"/>
  <c r="Y71" i="37" s="1"/>
  <c r="AG72" i="37" s="1"/>
  <c r="Z61" i="32"/>
  <c r="AB61" i="32" s="1"/>
  <c r="AD61" i="32" s="1"/>
  <c r="AG62" i="32"/>
  <c r="AS62" i="32"/>
  <c r="AQ62" i="32"/>
  <c r="AR62" i="32" s="1"/>
  <c r="AA61" i="32"/>
  <c r="AC61" i="32" s="1"/>
  <c r="AG53" i="20"/>
  <c r="AQ53" i="20"/>
  <c r="AR53" i="20" s="1"/>
  <c r="AA52" i="20"/>
  <c r="AC52" i="20" s="1"/>
  <c r="AS53" i="20"/>
  <c r="Z52" i="20"/>
  <c r="AB52" i="20" s="1"/>
  <c r="AD52" i="20" s="1"/>
  <c r="AG53" i="23"/>
  <c r="AS53" i="23"/>
  <c r="Z52" i="23"/>
  <c r="AB52" i="23" s="1"/>
  <c r="AD52" i="23" s="1"/>
  <c r="AQ53" i="23"/>
  <c r="AR53" i="23" s="1"/>
  <c r="AA52" i="23"/>
  <c r="AC52" i="23" s="1"/>
  <c r="AJ53" i="29"/>
  <c r="Y53" i="29" s="1"/>
  <c r="AJ71" i="36" l="1"/>
  <c r="Y71" i="36" s="1"/>
  <c r="AQ72" i="36" s="1"/>
  <c r="AR72" i="36" s="1"/>
  <c r="AJ71" i="43"/>
  <c r="Y71" i="43" s="1"/>
  <c r="AS72" i="43" s="1"/>
  <c r="Z74" i="39"/>
  <c r="AB74" i="39" s="1"/>
  <c r="AD74" i="39" s="1"/>
  <c r="AA74" i="39"/>
  <c r="AC74" i="39" s="1"/>
  <c r="AG75" i="39"/>
  <c r="AQ75" i="39"/>
  <c r="AR75" i="39" s="1"/>
  <c r="AA71" i="38"/>
  <c r="AC71" i="38" s="1"/>
  <c r="AQ72" i="38"/>
  <c r="AR72" i="38" s="1"/>
  <c r="AS72" i="38"/>
  <c r="Z71" i="38"/>
  <c r="AB71" i="38" s="1"/>
  <c r="AD71" i="38" s="1"/>
  <c r="AG72" i="38"/>
  <c r="AQ72" i="41"/>
  <c r="AR72" i="41" s="1"/>
  <c r="AS72" i="41"/>
  <c r="AA71" i="41"/>
  <c r="AC71" i="41" s="1"/>
  <c r="AJ74" i="40"/>
  <c r="Y74" i="40" s="1"/>
  <c r="Z74" i="40" s="1"/>
  <c r="AB74" i="40" s="1"/>
  <c r="AD74" i="40" s="1"/>
  <c r="Z71" i="41"/>
  <c r="AB71" i="41" s="1"/>
  <c r="AD71" i="41" s="1"/>
  <c r="AS70" i="42"/>
  <c r="AA69" i="42"/>
  <c r="AC69" i="42" s="1"/>
  <c r="Z69" i="42"/>
  <c r="AB69" i="42" s="1"/>
  <c r="AD69" i="42" s="1"/>
  <c r="AG70" i="42"/>
  <c r="AQ72" i="37"/>
  <c r="AR72" i="37" s="1"/>
  <c r="AS72" i="37"/>
  <c r="Z71" i="37"/>
  <c r="AB71" i="37" s="1"/>
  <c r="AD71" i="37" s="1"/>
  <c r="AA71" i="37"/>
  <c r="AC71" i="37" s="1"/>
  <c r="AJ62" i="32"/>
  <c r="AJ53" i="20"/>
  <c r="AJ53" i="23"/>
  <c r="AS72" i="36" l="1"/>
  <c r="AA71" i="36"/>
  <c r="AC71" i="36" s="1"/>
  <c r="AG72" i="36"/>
  <c r="Z71" i="36"/>
  <c r="AB71" i="36" s="1"/>
  <c r="AD71" i="36" s="1"/>
  <c r="AA71" i="43"/>
  <c r="AC71" i="43" s="1"/>
  <c r="AQ72" i="43"/>
  <c r="AR72" i="43" s="1"/>
  <c r="Z71" i="43"/>
  <c r="AB71" i="43" s="1"/>
  <c r="AD71" i="43" s="1"/>
  <c r="AG72" i="43"/>
  <c r="AJ72" i="43" s="1"/>
  <c r="Y72" i="43" s="1"/>
  <c r="AJ72" i="41"/>
  <c r="Y72" i="41" s="1"/>
  <c r="AS73" i="41" s="1"/>
  <c r="AJ75" i="39"/>
  <c r="Y75" i="39" s="1"/>
  <c r="Z75" i="39" s="1"/>
  <c r="AB75" i="39" s="1"/>
  <c r="AD75" i="39" s="1"/>
  <c r="AJ72" i="38"/>
  <c r="Y72" i="38" s="1"/>
  <c r="AG75" i="40"/>
  <c r="AA74" i="40"/>
  <c r="AC74" i="40" s="1"/>
  <c r="AS75" i="40"/>
  <c r="AQ75" i="40"/>
  <c r="AR75" i="40" s="1"/>
  <c r="AJ70" i="42"/>
  <c r="Y70" i="42" s="1"/>
  <c r="AQ71" i="42" s="1"/>
  <c r="AR71" i="42" s="1"/>
  <c r="AG76" i="39"/>
  <c r="AJ72" i="37"/>
  <c r="Y72" i="37" s="1"/>
  <c r="AG73" i="37" s="1"/>
  <c r="Y62" i="32"/>
  <c r="Y53" i="20"/>
  <c r="Y53" i="23"/>
  <c r="AS54" i="29"/>
  <c r="AQ54" i="29"/>
  <c r="AR54" i="29" s="1"/>
  <c r="AG54" i="29"/>
  <c r="Z53" i="29"/>
  <c r="AB53" i="29" s="1"/>
  <c r="AD53" i="29" s="1"/>
  <c r="AA53" i="29"/>
  <c r="AC53" i="29" s="1"/>
  <c r="AA75" i="39" l="1"/>
  <c r="AC75" i="39" s="1"/>
  <c r="AJ72" i="36"/>
  <c r="Y72" i="36" s="1"/>
  <c r="AA72" i="36" s="1"/>
  <c r="AC72" i="36" s="1"/>
  <c r="AS73" i="43"/>
  <c r="AS76" i="39"/>
  <c r="AG73" i="41"/>
  <c r="AA72" i="41"/>
  <c r="AC72" i="41" s="1"/>
  <c r="AQ73" i="41"/>
  <c r="AR73" i="41" s="1"/>
  <c r="AJ73" i="41" s="1"/>
  <c r="Y73" i="41" s="1"/>
  <c r="Z72" i="41"/>
  <c r="AB72" i="41" s="1"/>
  <c r="AD72" i="41" s="1"/>
  <c r="Z72" i="43"/>
  <c r="AB72" i="43" s="1"/>
  <c r="AD72" i="43" s="1"/>
  <c r="AA72" i="43"/>
  <c r="AC72" i="43" s="1"/>
  <c r="AQ73" i="43"/>
  <c r="AR73" i="43" s="1"/>
  <c r="AQ76" i="39"/>
  <c r="AR76" i="39" s="1"/>
  <c r="AJ76" i="39" s="1"/>
  <c r="Y76" i="39" s="1"/>
  <c r="AG77" i="39" s="1"/>
  <c r="AG73" i="43"/>
  <c r="AQ73" i="38"/>
  <c r="AR73" i="38" s="1"/>
  <c r="AA72" i="38"/>
  <c r="AC72" i="38" s="1"/>
  <c r="AS73" i="38"/>
  <c r="Z72" i="38"/>
  <c r="AB72" i="38" s="1"/>
  <c r="AD72" i="38" s="1"/>
  <c r="AG73" i="38"/>
  <c r="AJ75" i="40"/>
  <c r="Y75" i="40" s="1"/>
  <c r="AG76" i="40" s="1"/>
  <c r="Z72" i="36"/>
  <c r="AB72" i="36" s="1"/>
  <c r="AD72" i="36" s="1"/>
  <c r="AS73" i="36"/>
  <c r="AQ73" i="36"/>
  <c r="AR73" i="36" s="1"/>
  <c r="AG73" i="36"/>
  <c r="AA70" i="42"/>
  <c r="AC70" i="42" s="1"/>
  <c r="Z70" i="42"/>
  <c r="AB70" i="42" s="1"/>
  <c r="AD70" i="42" s="1"/>
  <c r="AS71" i="42"/>
  <c r="AG71" i="42"/>
  <c r="Z72" i="37"/>
  <c r="AB72" i="37" s="1"/>
  <c r="AD72" i="37" s="1"/>
  <c r="AQ73" i="37"/>
  <c r="AR73" i="37" s="1"/>
  <c r="AS73" i="37"/>
  <c r="AA72" i="37"/>
  <c r="AC72" i="37" s="1"/>
  <c r="AS63" i="32"/>
  <c r="AQ63" i="32"/>
  <c r="AR63" i="32" s="1"/>
  <c r="Z62" i="32"/>
  <c r="AB62" i="32" s="1"/>
  <c r="AD62" i="32" s="1"/>
  <c r="AA62" i="32"/>
  <c r="AC62" i="32" s="1"/>
  <c r="AG63" i="32"/>
  <c r="AG54" i="20"/>
  <c r="AS54" i="20"/>
  <c r="AQ54" i="20"/>
  <c r="AR54" i="20" s="1"/>
  <c r="AA53" i="20"/>
  <c r="AC53" i="20" s="1"/>
  <c r="Z53" i="20"/>
  <c r="AB53" i="20" s="1"/>
  <c r="AD53" i="20" s="1"/>
  <c r="AQ54" i="23"/>
  <c r="AR54" i="23" s="1"/>
  <c r="AG54" i="23"/>
  <c r="AS54" i="23"/>
  <c r="Z53" i="23"/>
  <c r="AB53" i="23" s="1"/>
  <c r="AD53" i="23" s="1"/>
  <c r="AA53" i="23"/>
  <c r="AC53" i="23" s="1"/>
  <c r="AJ54" i="29"/>
  <c r="Y54" i="29" s="1"/>
  <c r="AJ73" i="43" l="1"/>
  <c r="Y73" i="43" s="1"/>
  <c r="AG74" i="43" s="1"/>
  <c r="AQ74" i="41"/>
  <c r="AR74" i="41" s="1"/>
  <c r="AA73" i="41"/>
  <c r="AC73" i="41" s="1"/>
  <c r="AS76" i="40"/>
  <c r="AA75" i="40"/>
  <c r="AC75" i="40" s="1"/>
  <c r="AQ76" i="40"/>
  <c r="AR76" i="40" s="1"/>
  <c r="AJ76" i="40" s="1"/>
  <c r="Y76" i="40" s="1"/>
  <c r="AS77" i="40" s="1"/>
  <c r="Z73" i="41"/>
  <c r="AB73" i="41" s="1"/>
  <c r="AD73" i="41" s="1"/>
  <c r="AS74" i="41"/>
  <c r="AG74" i="41"/>
  <c r="AJ73" i="38"/>
  <c r="Y73" i="38" s="1"/>
  <c r="Z75" i="40"/>
  <c r="AB75" i="40" s="1"/>
  <c r="AD75" i="40" s="1"/>
  <c r="AQ77" i="39"/>
  <c r="AR77" i="39" s="1"/>
  <c r="AA76" i="39"/>
  <c r="AC76" i="39" s="1"/>
  <c r="Z76" i="39"/>
  <c r="AB76" i="39" s="1"/>
  <c r="AD76" i="39" s="1"/>
  <c r="AS77" i="39"/>
  <c r="AJ73" i="36"/>
  <c r="Y73" i="36" s="1"/>
  <c r="AJ71" i="42"/>
  <c r="Y71" i="42" s="1"/>
  <c r="AG72" i="42" s="1"/>
  <c r="AJ73" i="37"/>
  <c r="Y73" i="37" s="1"/>
  <c r="AS74" i="37" s="1"/>
  <c r="AJ63" i="32"/>
  <c r="Y63" i="32" s="1"/>
  <c r="AJ54" i="20"/>
  <c r="AJ54" i="23"/>
  <c r="AS74" i="43" l="1"/>
  <c r="AA73" i="43"/>
  <c r="AC73" i="43" s="1"/>
  <c r="AJ74" i="41"/>
  <c r="Y74" i="41" s="1"/>
  <c r="AG75" i="41" s="1"/>
  <c r="AQ74" i="43"/>
  <c r="AR74" i="43" s="1"/>
  <c r="Z73" i="43"/>
  <c r="AB73" i="43" s="1"/>
  <c r="AD73" i="43" s="1"/>
  <c r="AJ77" i="39"/>
  <c r="Y77" i="39" s="1"/>
  <c r="AA77" i="39" s="1"/>
  <c r="AC77" i="39" s="1"/>
  <c r="AQ74" i="38"/>
  <c r="AR74" i="38" s="1"/>
  <c r="AS74" i="38"/>
  <c r="Z73" i="38"/>
  <c r="AB73" i="38" s="1"/>
  <c r="AD73" i="38" s="1"/>
  <c r="AA73" i="38"/>
  <c r="AC73" i="38" s="1"/>
  <c r="AG74" i="38"/>
  <c r="Z74" i="41"/>
  <c r="AB74" i="41" s="1"/>
  <c r="AD74" i="41" s="1"/>
  <c r="AQ74" i="36"/>
  <c r="AR74" i="36" s="1"/>
  <c r="Z73" i="36"/>
  <c r="AB73" i="36" s="1"/>
  <c r="AD73" i="36" s="1"/>
  <c r="AA73" i="36"/>
  <c r="AC73" i="36" s="1"/>
  <c r="AG74" i="36"/>
  <c r="AS74" i="36"/>
  <c r="AA71" i="42"/>
  <c r="AC71" i="42" s="1"/>
  <c r="AS72" i="42"/>
  <c r="AQ72" i="42"/>
  <c r="AR72" i="42" s="1"/>
  <c r="Z71" i="42"/>
  <c r="AB71" i="42" s="1"/>
  <c r="AD71" i="42" s="1"/>
  <c r="Z73" i="37"/>
  <c r="AB73" i="37" s="1"/>
  <c r="AD73" i="37" s="1"/>
  <c r="AA73" i="37"/>
  <c r="AC73" i="37" s="1"/>
  <c r="AQ74" i="37"/>
  <c r="AR74" i="37" s="1"/>
  <c r="AG74" i="37"/>
  <c r="Z76" i="40"/>
  <c r="AB76" i="40" s="1"/>
  <c r="AD76" i="40" s="1"/>
  <c r="AA76" i="40"/>
  <c r="AC76" i="40" s="1"/>
  <c r="AQ77" i="40"/>
  <c r="AR77" i="40" s="1"/>
  <c r="AG77" i="40"/>
  <c r="AA63" i="32"/>
  <c r="AC63" i="32" s="1"/>
  <c r="Z63" i="32"/>
  <c r="AB63" i="32" s="1"/>
  <c r="AD63" i="32" s="1"/>
  <c r="AS64" i="32"/>
  <c r="AG64" i="32"/>
  <c r="AQ64" i="32"/>
  <c r="AR64" i="32" s="1"/>
  <c r="Y54" i="20"/>
  <c r="Y54" i="23"/>
  <c r="Z54" i="29"/>
  <c r="AB54" i="29" s="1"/>
  <c r="AD54" i="29" s="1"/>
  <c r="AQ55" i="29"/>
  <c r="AR55" i="29" s="1"/>
  <c r="AS55" i="29"/>
  <c r="AG55" i="29"/>
  <c r="AA54" i="29"/>
  <c r="AC54" i="29" s="1"/>
  <c r="AJ74" i="43" l="1"/>
  <c r="Y74" i="43" s="1"/>
  <c r="AQ75" i="43" s="1"/>
  <c r="AR75" i="43" s="1"/>
  <c r="AG75" i="43"/>
  <c r="AS78" i="39"/>
  <c r="AQ75" i="41"/>
  <c r="AR75" i="41" s="1"/>
  <c r="AA74" i="41"/>
  <c r="AC74" i="41" s="1"/>
  <c r="AS75" i="41"/>
  <c r="AS75" i="43"/>
  <c r="AJ75" i="43" s="1"/>
  <c r="Y75" i="43" s="1"/>
  <c r="Z75" i="43" s="1"/>
  <c r="AB75" i="43" s="1"/>
  <c r="AD75" i="43" s="1"/>
  <c r="Z74" i="43"/>
  <c r="AB74" i="43" s="1"/>
  <c r="AD74" i="43" s="1"/>
  <c r="AA74" i="43"/>
  <c r="AC74" i="43" s="1"/>
  <c r="AG78" i="39"/>
  <c r="AQ78" i="39"/>
  <c r="AR78" i="39" s="1"/>
  <c r="Z77" i="39"/>
  <c r="AB77" i="39" s="1"/>
  <c r="AD77" i="39" s="1"/>
  <c r="AJ74" i="38"/>
  <c r="Y74" i="38" s="1"/>
  <c r="AJ74" i="36"/>
  <c r="Y74" i="36" s="1"/>
  <c r="AA74" i="36" s="1"/>
  <c r="AC74" i="36" s="1"/>
  <c r="AJ72" i="42"/>
  <c r="Y72" i="42" s="1"/>
  <c r="AS73" i="42" s="1"/>
  <c r="AJ74" i="37"/>
  <c r="Y74" i="37" s="1"/>
  <c r="AS75" i="37" s="1"/>
  <c r="AJ77" i="40"/>
  <c r="Y77" i="40" s="1"/>
  <c r="AA77" i="40" s="1"/>
  <c r="AC77" i="40" s="1"/>
  <c r="AJ64" i="32"/>
  <c r="Y64" i="32" s="1"/>
  <c r="Z64" i="32" s="1"/>
  <c r="AB64" i="32" s="1"/>
  <c r="AD64" i="32" s="1"/>
  <c r="AA54" i="20"/>
  <c r="AC54" i="20" s="1"/>
  <c r="AS55" i="20"/>
  <c r="Z54" i="20"/>
  <c r="AB54" i="20" s="1"/>
  <c r="AD54" i="20" s="1"/>
  <c r="AG55" i="20"/>
  <c r="AQ55" i="20"/>
  <c r="AR55" i="20" s="1"/>
  <c r="AG55" i="23"/>
  <c r="Z54" i="23"/>
  <c r="AB54" i="23" s="1"/>
  <c r="AD54" i="23" s="1"/>
  <c r="AS55" i="23"/>
  <c r="AQ55" i="23"/>
  <c r="AR55" i="23" s="1"/>
  <c r="AA54" i="23"/>
  <c r="AC54" i="23" s="1"/>
  <c r="AJ55" i="29"/>
  <c r="Y55" i="29" s="1"/>
  <c r="AJ75" i="41" l="1"/>
  <c r="Y75" i="41" s="1"/>
  <c r="AG76" i="41" s="1"/>
  <c r="AJ78" i="39"/>
  <c r="Y78" i="39" s="1"/>
  <c r="AA75" i="41"/>
  <c r="AC75" i="41" s="1"/>
  <c r="Z75" i="41"/>
  <c r="AB75" i="41" s="1"/>
  <c r="AD75" i="41" s="1"/>
  <c r="AS76" i="41"/>
  <c r="AQ76" i="41"/>
  <c r="AR76" i="41" s="1"/>
  <c r="AG75" i="38"/>
  <c r="Z74" i="38"/>
  <c r="AB74" i="38" s="1"/>
  <c r="AD74" i="38" s="1"/>
  <c r="AQ75" i="38"/>
  <c r="AR75" i="38" s="1"/>
  <c r="AS75" i="38"/>
  <c r="AA74" i="38"/>
  <c r="AC74" i="38" s="1"/>
  <c r="AQ75" i="36"/>
  <c r="AR75" i="36" s="1"/>
  <c r="AG75" i="36"/>
  <c r="AS75" i="36"/>
  <c r="Z74" i="36"/>
  <c r="AB74" i="36" s="1"/>
  <c r="AD74" i="36" s="1"/>
  <c r="AG73" i="42"/>
  <c r="AQ75" i="37"/>
  <c r="AR75" i="37" s="1"/>
  <c r="AG75" i="37"/>
  <c r="AA74" i="37"/>
  <c r="AC74" i="37" s="1"/>
  <c r="Z74" i="37"/>
  <c r="AB74" i="37" s="1"/>
  <c r="AD74" i="37" s="1"/>
  <c r="AA72" i="42"/>
  <c r="AC72" i="42" s="1"/>
  <c r="Z72" i="42"/>
  <c r="AB72" i="42" s="1"/>
  <c r="AD72" i="42" s="1"/>
  <c r="AQ73" i="42"/>
  <c r="AR73" i="42" s="1"/>
  <c r="AQ78" i="40"/>
  <c r="AR78" i="40" s="1"/>
  <c r="Z77" i="40"/>
  <c r="AB77" i="40" s="1"/>
  <c r="AD77" i="40" s="1"/>
  <c r="AS78" i="40"/>
  <c r="AG78" i="40"/>
  <c r="AG76" i="43"/>
  <c r="AS76" i="43"/>
  <c r="AQ76" i="43"/>
  <c r="AR76" i="43" s="1"/>
  <c r="AA75" i="43"/>
  <c r="AC75" i="43" s="1"/>
  <c r="AG79" i="39"/>
  <c r="AA78" i="39"/>
  <c r="AC78" i="39" s="1"/>
  <c r="AS79" i="39"/>
  <c r="AQ79" i="39"/>
  <c r="AR79" i="39" s="1"/>
  <c r="Z78" i="39"/>
  <c r="AB78" i="39" s="1"/>
  <c r="AD78" i="39" s="1"/>
  <c r="AS65" i="32"/>
  <c r="AA64" i="32"/>
  <c r="AC64" i="32" s="1"/>
  <c r="AQ65" i="32"/>
  <c r="AR65" i="32" s="1"/>
  <c r="AG65" i="32"/>
  <c r="AJ55" i="20"/>
  <c r="AJ55" i="23"/>
  <c r="AA55" i="29"/>
  <c r="AC55" i="29" s="1"/>
  <c r="AG56" i="29"/>
  <c r="AS56" i="29"/>
  <c r="AQ56" i="29"/>
  <c r="AR56" i="29" s="1"/>
  <c r="Z55" i="29"/>
  <c r="AB55" i="29" s="1"/>
  <c r="AD55" i="29" s="1"/>
  <c r="AJ76" i="41" l="1"/>
  <c r="Y76" i="41" s="1"/>
  <c r="AA76" i="41" s="1"/>
  <c r="AC76" i="41" s="1"/>
  <c r="AJ75" i="36"/>
  <c r="Y75" i="36" s="1"/>
  <c r="AA75" i="36" s="1"/>
  <c r="AC75" i="36" s="1"/>
  <c r="Z76" i="41"/>
  <c r="AB76" i="41" s="1"/>
  <c r="AD76" i="41" s="1"/>
  <c r="AG77" i="41"/>
  <c r="AS77" i="41"/>
  <c r="AQ77" i="41"/>
  <c r="AR77" i="41" s="1"/>
  <c r="AJ75" i="38"/>
  <c r="Y75" i="38" s="1"/>
  <c r="AJ73" i="42"/>
  <c r="Y73" i="42" s="1"/>
  <c r="AS74" i="42" s="1"/>
  <c r="AJ75" i="37"/>
  <c r="Y75" i="37" s="1"/>
  <c r="AQ76" i="37" s="1"/>
  <c r="AR76" i="37" s="1"/>
  <c r="AJ78" i="40"/>
  <c r="Y78" i="40" s="1"/>
  <c r="AG79" i="40" s="1"/>
  <c r="AJ76" i="43"/>
  <c r="Y76" i="43" s="1"/>
  <c r="AQ77" i="43" s="1"/>
  <c r="AR77" i="43" s="1"/>
  <c r="AJ79" i="39"/>
  <c r="Y79" i="39" s="1"/>
  <c r="AJ65" i="32"/>
  <c r="Y65" i="32" s="1"/>
  <c r="Y55" i="20"/>
  <c r="Y55" i="23"/>
  <c r="AJ56" i="29"/>
  <c r="Y56" i="29" s="1"/>
  <c r="AS76" i="36" l="1"/>
  <c r="AG76" i="36"/>
  <c r="AQ76" i="36"/>
  <c r="AR76" i="36" s="1"/>
  <c r="Z75" i="36"/>
  <c r="AB75" i="36" s="1"/>
  <c r="AD75" i="36" s="1"/>
  <c r="AJ77" i="41"/>
  <c r="Y77" i="41" s="1"/>
  <c r="AA77" i="41" s="1"/>
  <c r="AC77" i="41" s="1"/>
  <c r="AG76" i="37"/>
  <c r="Z75" i="37"/>
  <c r="AB75" i="37" s="1"/>
  <c r="AD75" i="37" s="1"/>
  <c r="AS76" i="37"/>
  <c r="Z73" i="42"/>
  <c r="AB73" i="42" s="1"/>
  <c r="AD73" i="42" s="1"/>
  <c r="AG74" i="42"/>
  <c r="AQ74" i="42"/>
  <c r="AR74" i="42" s="1"/>
  <c r="AA75" i="38"/>
  <c r="AC75" i="38" s="1"/>
  <c r="AQ76" i="38"/>
  <c r="AR76" i="38" s="1"/>
  <c r="AS76" i="38"/>
  <c r="Z75" i="38"/>
  <c r="AB75" i="38" s="1"/>
  <c r="AD75" i="38" s="1"/>
  <c r="AG76" i="38"/>
  <c r="AA73" i="42"/>
  <c r="AC73" i="42" s="1"/>
  <c r="AA75" i="37"/>
  <c r="AC75" i="37" s="1"/>
  <c r="AA78" i="40"/>
  <c r="AC78" i="40" s="1"/>
  <c r="Z78" i="40"/>
  <c r="AB78" i="40" s="1"/>
  <c r="AD78" i="40" s="1"/>
  <c r="AS79" i="40"/>
  <c r="AQ79" i="40"/>
  <c r="AR79" i="40" s="1"/>
  <c r="AG77" i="43"/>
  <c r="AS77" i="43"/>
  <c r="Z76" i="43"/>
  <c r="AB76" i="43" s="1"/>
  <c r="AD76" i="43" s="1"/>
  <c r="AA76" i="43"/>
  <c r="AC76" i="43" s="1"/>
  <c r="AG80" i="39"/>
  <c r="AS80" i="39"/>
  <c r="AQ80" i="39"/>
  <c r="AR80" i="39" s="1"/>
  <c r="AA79" i="39"/>
  <c r="AC79" i="39" s="1"/>
  <c r="Z79" i="39"/>
  <c r="AB79" i="39" s="1"/>
  <c r="AD79" i="39" s="1"/>
  <c r="Z65" i="32"/>
  <c r="AB65" i="32" s="1"/>
  <c r="AD65" i="32" s="1"/>
  <c r="AS66" i="32"/>
  <c r="AG66" i="32"/>
  <c r="AA65" i="32"/>
  <c r="AC65" i="32" s="1"/>
  <c r="AQ66" i="32"/>
  <c r="AR66" i="32" s="1"/>
  <c r="AS56" i="20"/>
  <c r="AG56" i="20"/>
  <c r="Z55" i="20"/>
  <c r="AB55" i="20" s="1"/>
  <c r="AD55" i="20" s="1"/>
  <c r="AQ56" i="20"/>
  <c r="AR56" i="20" s="1"/>
  <c r="AA55" i="20"/>
  <c r="AC55" i="20" s="1"/>
  <c r="AG56" i="23"/>
  <c r="AQ56" i="23"/>
  <c r="AR56" i="23" s="1"/>
  <c r="Z55" i="23"/>
  <c r="AB55" i="23" s="1"/>
  <c r="AD55" i="23" s="1"/>
  <c r="AS56" i="23"/>
  <c r="AA55" i="23"/>
  <c r="AC55" i="23" s="1"/>
  <c r="AA56" i="29"/>
  <c r="AC56" i="29" s="1"/>
  <c r="AJ76" i="36" l="1"/>
  <c r="Y76" i="36" s="1"/>
  <c r="AA76" i="36" s="1"/>
  <c r="AC76" i="36" s="1"/>
  <c r="AJ74" i="42"/>
  <c r="Y74" i="42" s="1"/>
  <c r="AG75" i="42" s="1"/>
  <c r="AG78" i="41"/>
  <c r="Z77" i="41"/>
  <c r="AB77" i="41" s="1"/>
  <c r="AD77" i="41" s="1"/>
  <c r="AQ78" i="41"/>
  <c r="AR78" i="41" s="1"/>
  <c r="AS78" i="41"/>
  <c r="AJ76" i="37"/>
  <c r="Y76" i="37" s="1"/>
  <c r="AG77" i="37" s="1"/>
  <c r="AJ76" i="38"/>
  <c r="Y76" i="38" s="1"/>
  <c r="AJ79" i="40"/>
  <c r="Y79" i="40" s="1"/>
  <c r="AQ80" i="40" s="1"/>
  <c r="AR80" i="40" s="1"/>
  <c r="AJ77" i="43"/>
  <c r="Y77" i="43" s="1"/>
  <c r="AG78" i="43" s="1"/>
  <c r="AJ80" i="39"/>
  <c r="Y80" i="39" s="1"/>
  <c r="AJ66" i="32"/>
  <c r="AJ56" i="20"/>
  <c r="AJ56" i="23"/>
  <c r="AQ57" i="29"/>
  <c r="AR57" i="29" s="1"/>
  <c r="AG57" i="29"/>
  <c r="Z56" i="29"/>
  <c r="AB56" i="29" s="1"/>
  <c r="AD56" i="29" s="1"/>
  <c r="AS57" i="29"/>
  <c r="Z76" i="36" l="1"/>
  <c r="AB76" i="36" s="1"/>
  <c r="AD76" i="36" s="1"/>
  <c r="AQ77" i="36"/>
  <c r="AR77" i="36" s="1"/>
  <c r="AG77" i="36"/>
  <c r="AS77" i="36"/>
  <c r="AA76" i="37"/>
  <c r="AC76" i="37" s="1"/>
  <c r="AQ77" i="37"/>
  <c r="AR77" i="37" s="1"/>
  <c r="AA74" i="42"/>
  <c r="AC74" i="42" s="1"/>
  <c r="Z74" i="42"/>
  <c r="AB74" i="42" s="1"/>
  <c r="AD74" i="42" s="1"/>
  <c r="AQ75" i="42"/>
  <c r="AR75" i="42" s="1"/>
  <c r="AS75" i="42"/>
  <c r="AJ78" i="41"/>
  <c r="Y78" i="41" s="1"/>
  <c r="AG79" i="41" s="1"/>
  <c r="AS77" i="37"/>
  <c r="Z76" i="37"/>
  <c r="AB76" i="37" s="1"/>
  <c r="AD76" i="37" s="1"/>
  <c r="Z76" i="38"/>
  <c r="AB76" i="38" s="1"/>
  <c r="AD76" i="38" s="1"/>
  <c r="AS77" i="38"/>
  <c r="AA76" i="38"/>
  <c r="AC76" i="38" s="1"/>
  <c r="AQ77" i="38"/>
  <c r="AR77" i="38" s="1"/>
  <c r="AG77" i="38"/>
  <c r="AS80" i="40"/>
  <c r="AG80" i="40"/>
  <c r="Z79" i="40"/>
  <c r="AB79" i="40" s="1"/>
  <c r="AD79" i="40" s="1"/>
  <c r="AA79" i="40"/>
  <c r="AC79" i="40" s="1"/>
  <c r="AS78" i="43"/>
  <c r="AA77" i="43"/>
  <c r="AC77" i="43" s="1"/>
  <c r="AQ78" i="43"/>
  <c r="AR78" i="43" s="1"/>
  <c r="Z77" i="43"/>
  <c r="AB77" i="43" s="1"/>
  <c r="AD77" i="43" s="1"/>
  <c r="AG81" i="39"/>
  <c r="Z80" i="39"/>
  <c r="AB80" i="39" s="1"/>
  <c r="AD80" i="39" s="1"/>
  <c r="AS81" i="39"/>
  <c r="AA80" i="39"/>
  <c r="AC80" i="39" s="1"/>
  <c r="AQ81" i="39"/>
  <c r="AR81" i="39" s="1"/>
  <c r="Y66" i="32"/>
  <c r="Y56" i="20"/>
  <c r="J46" i="47" s="1"/>
  <c r="Y56" i="23"/>
  <c r="J39" i="47" s="1"/>
  <c r="AJ57" i="29"/>
  <c r="Y57" i="29" s="1"/>
  <c r="AJ77" i="37" l="1"/>
  <c r="Y77" i="37" s="1"/>
  <c r="AJ75" i="42"/>
  <c r="Y75" i="42" s="1"/>
  <c r="AA75" i="42" s="1"/>
  <c r="AC75" i="42" s="1"/>
  <c r="AJ78" i="43"/>
  <c r="Y78" i="43" s="1"/>
  <c r="AG79" i="43" s="1"/>
  <c r="AJ77" i="36"/>
  <c r="Y77" i="36" s="1"/>
  <c r="Z77" i="36" s="1"/>
  <c r="AB77" i="36" s="1"/>
  <c r="AD77" i="36" s="1"/>
  <c r="AQ79" i="41"/>
  <c r="AR79" i="41" s="1"/>
  <c r="AA78" i="41"/>
  <c r="AC78" i="41" s="1"/>
  <c r="Z78" i="41"/>
  <c r="AB78" i="41" s="1"/>
  <c r="AD78" i="41" s="1"/>
  <c r="AS79" i="41"/>
  <c r="AJ80" i="40"/>
  <c r="Y80" i="40" s="1"/>
  <c r="AG81" i="40" s="1"/>
  <c r="AJ77" i="38"/>
  <c r="Y77" i="38" s="1"/>
  <c r="Z78" i="43"/>
  <c r="AB78" i="43" s="1"/>
  <c r="AD78" i="43" s="1"/>
  <c r="AJ81" i="39"/>
  <c r="Y81" i="39" s="1"/>
  <c r="Z77" i="37"/>
  <c r="AB77" i="37" s="1"/>
  <c r="AD77" i="37" s="1"/>
  <c r="AS78" i="37"/>
  <c r="AQ78" i="37"/>
  <c r="AR78" i="37" s="1"/>
  <c r="AG78" i="37"/>
  <c r="AA77" i="37"/>
  <c r="AC77" i="37" s="1"/>
  <c r="Z66" i="32"/>
  <c r="AB66" i="32" s="1"/>
  <c r="AD66" i="32" s="1"/>
  <c r="AS67" i="32"/>
  <c r="AA66" i="32"/>
  <c r="AC66" i="32" s="1"/>
  <c r="AQ67" i="32"/>
  <c r="AR67" i="32" s="1"/>
  <c r="AG67" i="32"/>
  <c r="AS57" i="20"/>
  <c r="Z56" i="20"/>
  <c r="L46" i="47" s="1"/>
  <c r="K46" i="47" s="1"/>
  <c r="AG57" i="20"/>
  <c r="AA56" i="20"/>
  <c r="AC56" i="20" s="1"/>
  <c r="AQ57" i="20"/>
  <c r="AR57" i="20" s="1"/>
  <c r="AQ57" i="23"/>
  <c r="AR57" i="23" s="1"/>
  <c r="Z56" i="23"/>
  <c r="L39" i="47" s="1"/>
  <c r="K39" i="47" s="1"/>
  <c r="AS57" i="23"/>
  <c r="AG57" i="23"/>
  <c r="AA56" i="23"/>
  <c r="AC56" i="23" s="1"/>
  <c r="AG58" i="29"/>
  <c r="Z57" i="29"/>
  <c r="AB57" i="29" s="1"/>
  <c r="AD57" i="29" s="1"/>
  <c r="AS58" i="29"/>
  <c r="AQ58" i="29"/>
  <c r="AR58" i="29" s="1"/>
  <c r="AA57" i="29"/>
  <c r="AC57" i="29" s="1"/>
  <c r="AS79" i="43" l="1"/>
  <c r="AS78" i="36"/>
  <c r="AQ79" i="43"/>
  <c r="AR79" i="43" s="1"/>
  <c r="AA78" i="43"/>
  <c r="AC78" i="43" s="1"/>
  <c r="Z75" i="42"/>
  <c r="AB75" i="42" s="1"/>
  <c r="AD75" i="42" s="1"/>
  <c r="AS76" i="42"/>
  <c r="AQ76" i="42"/>
  <c r="AR76" i="42" s="1"/>
  <c r="AG76" i="42"/>
  <c r="AJ79" i="41"/>
  <c r="Y79" i="41" s="1"/>
  <c r="Z79" i="41" s="1"/>
  <c r="AB79" i="41" s="1"/>
  <c r="AD79" i="41" s="1"/>
  <c r="AA77" i="36"/>
  <c r="AC77" i="36" s="1"/>
  <c r="AG78" i="36"/>
  <c r="AQ78" i="36"/>
  <c r="AR78" i="36" s="1"/>
  <c r="AB56" i="23"/>
  <c r="AD56" i="23" s="1"/>
  <c r="AB56" i="20"/>
  <c r="AD56" i="20" s="1"/>
  <c r="AA80" i="40"/>
  <c r="AC80" i="40" s="1"/>
  <c r="AS81" i="40"/>
  <c r="Z80" i="40"/>
  <c r="AB80" i="40" s="1"/>
  <c r="AD80" i="40" s="1"/>
  <c r="AQ81" i="40"/>
  <c r="AR81" i="40" s="1"/>
  <c r="AG78" i="38"/>
  <c r="AQ78" i="38"/>
  <c r="AR78" i="38" s="1"/>
  <c r="AA77" i="38"/>
  <c r="AC77" i="38" s="1"/>
  <c r="AS78" i="38"/>
  <c r="Z77" i="38"/>
  <c r="AB77" i="38" s="1"/>
  <c r="AD77" i="38" s="1"/>
  <c r="E20" i="31"/>
  <c r="E21" i="31"/>
  <c r="AJ78" i="37"/>
  <c r="Y78" i="37" s="1"/>
  <c r="AS79" i="37" s="1"/>
  <c r="Z81" i="39"/>
  <c r="AB81" i="39" s="1"/>
  <c r="AD81" i="39" s="1"/>
  <c r="AS82" i="39"/>
  <c r="AQ82" i="39"/>
  <c r="AR82" i="39" s="1"/>
  <c r="AA81" i="39"/>
  <c r="AC81" i="39" s="1"/>
  <c r="AG82" i="39"/>
  <c r="AJ57" i="20"/>
  <c r="Y57" i="20" s="1"/>
  <c r="AJ67" i="32"/>
  <c r="Y67" i="32" s="1"/>
  <c r="AJ57" i="23"/>
  <c r="AJ58" i="29"/>
  <c r="Y58" i="29" s="1"/>
  <c r="AH12" i="47" l="1"/>
  <c r="AH13" i="47" s="1"/>
  <c r="AH14" i="47" s="1"/>
  <c r="E26" i="31" s="1"/>
  <c r="AJ79" i="43"/>
  <c r="Y79" i="43" s="1"/>
  <c r="AG80" i="43" s="1"/>
  <c r="AK12" i="47"/>
  <c r="AK13" i="47" s="1"/>
  <c r="AK14" i="47" s="1"/>
  <c r="E27" i="31" s="1"/>
  <c r="AJ76" i="42"/>
  <c r="Y76" i="42" s="1"/>
  <c r="AQ77" i="42" s="1"/>
  <c r="AR77" i="42" s="1"/>
  <c r="AQ80" i="41"/>
  <c r="AR80" i="41" s="1"/>
  <c r="AS80" i="41"/>
  <c r="AG80" i="41"/>
  <c r="AA79" i="41"/>
  <c r="AC79" i="41" s="1"/>
  <c r="AG77" i="42"/>
  <c r="AJ78" i="36"/>
  <c r="Y78" i="36" s="1"/>
  <c r="Z78" i="36" s="1"/>
  <c r="AB78" i="36" s="1"/>
  <c r="AD78" i="36" s="1"/>
  <c r="AJ81" i="40"/>
  <c r="Y81" i="40" s="1"/>
  <c r="AG82" i="40" s="1"/>
  <c r="AJ78" i="38"/>
  <c r="Y78" i="38" s="1"/>
  <c r="AQ80" i="43"/>
  <c r="AR80" i="43" s="1"/>
  <c r="AA78" i="37"/>
  <c r="AC78" i="37" s="1"/>
  <c r="AG79" i="37"/>
  <c r="Z78" i="37"/>
  <c r="AB78" i="37" s="1"/>
  <c r="AD78" i="37" s="1"/>
  <c r="AQ79" i="37"/>
  <c r="AR79" i="37" s="1"/>
  <c r="AJ82" i="39"/>
  <c r="Y82" i="39" s="1"/>
  <c r="AA67" i="32"/>
  <c r="AC67" i="32" s="1"/>
  <c r="AG68" i="32"/>
  <c r="Z67" i="32"/>
  <c r="AB67" i="32" s="1"/>
  <c r="AD67" i="32" s="1"/>
  <c r="AS68" i="32"/>
  <c r="AQ68" i="32"/>
  <c r="AR68" i="32" s="1"/>
  <c r="AG58" i="20"/>
  <c r="AA57" i="20"/>
  <c r="AC57" i="20" s="1"/>
  <c r="Z57" i="20"/>
  <c r="AB57" i="20" s="1"/>
  <c r="AD57" i="20" s="1"/>
  <c r="AS58" i="20"/>
  <c r="AQ58" i="20"/>
  <c r="AR58" i="20" s="1"/>
  <c r="Y57" i="23"/>
  <c r="AQ59" i="29"/>
  <c r="AR59" i="29" s="1"/>
  <c r="Z58" i="29"/>
  <c r="AB58" i="29" s="1"/>
  <c r="AD58" i="29" s="1"/>
  <c r="AG59" i="29"/>
  <c r="AS59" i="29"/>
  <c r="AA58" i="29"/>
  <c r="AC58" i="29" s="1"/>
  <c r="AJ80" i="41" l="1"/>
  <c r="Y80" i="41" s="1"/>
  <c r="AA80" i="41" s="1"/>
  <c r="AC80" i="41" s="1"/>
  <c r="AA76" i="42"/>
  <c r="AC76" i="42" s="1"/>
  <c r="AS77" i="42"/>
  <c r="AJ77" i="42" s="1"/>
  <c r="Y77" i="42" s="1"/>
  <c r="AS80" i="43"/>
  <c r="AA79" i="43"/>
  <c r="AC79" i="43" s="1"/>
  <c r="Z79" i="43"/>
  <c r="AB79" i="43" s="1"/>
  <c r="AD79" i="43" s="1"/>
  <c r="Z76" i="42"/>
  <c r="AB76" i="42" s="1"/>
  <c r="AD76" i="42" s="1"/>
  <c r="AS81" i="41"/>
  <c r="AQ81" i="41"/>
  <c r="AR81" i="41" s="1"/>
  <c r="AA78" i="36"/>
  <c r="AC78" i="36" s="1"/>
  <c r="AQ79" i="36"/>
  <c r="AR79" i="36" s="1"/>
  <c r="AS79" i="36"/>
  <c r="AG79" i="36"/>
  <c r="Z81" i="40"/>
  <c r="AB81" i="40" s="1"/>
  <c r="AD81" i="40" s="1"/>
  <c r="AG81" i="41"/>
  <c r="Z80" i="41"/>
  <c r="AB80" i="41" s="1"/>
  <c r="AD80" i="41" s="1"/>
  <c r="AA81" i="40"/>
  <c r="AC81" i="40" s="1"/>
  <c r="AS82" i="40"/>
  <c r="AQ82" i="40"/>
  <c r="AR82" i="40" s="1"/>
  <c r="AA78" i="38"/>
  <c r="AC78" i="38" s="1"/>
  <c r="AG79" i="38"/>
  <c r="AQ79" i="38"/>
  <c r="AR79" i="38" s="1"/>
  <c r="AS79" i="38"/>
  <c r="Z78" i="38"/>
  <c r="AB78" i="38" s="1"/>
  <c r="AD78" i="38" s="1"/>
  <c r="AJ80" i="43"/>
  <c r="Y80" i="43" s="1"/>
  <c r="Z80" i="43" s="1"/>
  <c r="AB80" i="43" s="1"/>
  <c r="AD80" i="43" s="1"/>
  <c r="AJ79" i="37"/>
  <c r="Y79" i="37" s="1"/>
  <c r="AG80" i="37" s="1"/>
  <c r="Z82" i="39"/>
  <c r="AB82" i="39" s="1"/>
  <c r="AD82" i="39" s="1"/>
  <c r="AQ83" i="39"/>
  <c r="AR83" i="39" s="1"/>
  <c r="AG83" i="39"/>
  <c r="AS83" i="39"/>
  <c r="AA82" i="39"/>
  <c r="AC82" i="39" s="1"/>
  <c r="AJ68" i="32"/>
  <c r="Y68" i="32" s="1"/>
  <c r="AJ58" i="20"/>
  <c r="AS58" i="23"/>
  <c r="Z57" i="23"/>
  <c r="AB57" i="23" s="1"/>
  <c r="AD57" i="23" s="1"/>
  <c r="AQ58" i="23"/>
  <c r="AR58" i="23" s="1"/>
  <c r="AG58" i="23"/>
  <c r="AA57" i="23"/>
  <c r="AC57" i="23" s="1"/>
  <c r="AJ59" i="29"/>
  <c r="Y59" i="29" s="1"/>
  <c r="AQ78" i="42" l="1"/>
  <c r="AR78" i="42" s="1"/>
  <c r="Z77" i="42"/>
  <c r="AB77" i="42" s="1"/>
  <c r="AD77" i="42" s="1"/>
  <c r="AA77" i="42"/>
  <c r="AC77" i="42" s="1"/>
  <c r="AG78" i="42"/>
  <c r="AS78" i="42"/>
  <c r="AJ81" i="41"/>
  <c r="Y81" i="41" s="1"/>
  <c r="AG82" i="41" s="1"/>
  <c r="AJ78" i="42"/>
  <c r="Y78" i="42" s="1"/>
  <c r="AA78" i="42" s="1"/>
  <c r="AC78" i="42" s="1"/>
  <c r="AJ79" i="36"/>
  <c r="Y79" i="36" s="1"/>
  <c r="AJ82" i="40"/>
  <c r="Y82" i="40" s="1"/>
  <c r="Z82" i="40" s="1"/>
  <c r="AB82" i="40" s="1"/>
  <c r="AD82" i="40" s="1"/>
  <c r="AJ79" i="38"/>
  <c r="Y79" i="38" s="1"/>
  <c r="AA82" i="40"/>
  <c r="AC82" i="40" s="1"/>
  <c r="AG83" i="40"/>
  <c r="AS83" i="40"/>
  <c r="AA81" i="41"/>
  <c r="AC81" i="41" s="1"/>
  <c r="AQ81" i="43"/>
  <c r="AR81" i="43" s="1"/>
  <c r="AS81" i="43"/>
  <c r="AG81" i="43"/>
  <c r="AA80" i="43"/>
  <c r="AC80" i="43" s="1"/>
  <c r="AS80" i="37"/>
  <c r="Z79" i="37"/>
  <c r="AB79" i="37" s="1"/>
  <c r="AD79" i="37" s="1"/>
  <c r="AQ80" i="37"/>
  <c r="AR80" i="37" s="1"/>
  <c r="AA79" i="37"/>
  <c r="AC79" i="37" s="1"/>
  <c r="AJ83" i="39"/>
  <c r="Y83" i="39" s="1"/>
  <c r="AG84" i="39" s="1"/>
  <c r="AS69" i="32"/>
  <c r="AQ69" i="32"/>
  <c r="AR69" i="32" s="1"/>
  <c r="AA68" i="32"/>
  <c r="AC68" i="32" s="1"/>
  <c r="AG69" i="32"/>
  <c r="Z68" i="32"/>
  <c r="AB68" i="32" s="1"/>
  <c r="AD68" i="32" s="1"/>
  <c r="AJ58" i="23"/>
  <c r="Y58" i="23" s="1"/>
  <c r="Y58" i="20"/>
  <c r="Z81" i="41" l="1"/>
  <c r="AB81" i="41" s="1"/>
  <c r="AD81" i="41" s="1"/>
  <c r="AQ82" i="41"/>
  <c r="AR82" i="41" s="1"/>
  <c r="AS82" i="41"/>
  <c r="AS79" i="42"/>
  <c r="AQ79" i="42"/>
  <c r="AR79" i="42" s="1"/>
  <c r="AG79" i="42"/>
  <c r="AJ79" i="42" s="1"/>
  <c r="Y79" i="42" s="1"/>
  <c r="Z78" i="42"/>
  <c r="AB78" i="42" s="1"/>
  <c r="AD78" i="42" s="1"/>
  <c r="AQ83" i="40"/>
  <c r="AR83" i="40" s="1"/>
  <c r="AJ83" i="40" s="1"/>
  <c r="Y83" i="40" s="1"/>
  <c r="AQ84" i="40" s="1"/>
  <c r="AR84" i="40" s="1"/>
  <c r="AA79" i="36"/>
  <c r="AC79" i="36" s="1"/>
  <c r="AQ80" i="36"/>
  <c r="AR80" i="36" s="1"/>
  <c r="Z79" i="36"/>
  <c r="AB79" i="36" s="1"/>
  <c r="AD79" i="36" s="1"/>
  <c r="AG80" i="36"/>
  <c r="AS80" i="36"/>
  <c r="AJ82" i="41"/>
  <c r="Y82" i="41" s="1"/>
  <c r="AS83" i="41" s="1"/>
  <c r="AQ80" i="38"/>
  <c r="AR80" i="38" s="1"/>
  <c r="AA79" i="38"/>
  <c r="AC79" i="38" s="1"/>
  <c r="AG80" i="38"/>
  <c r="AS80" i="38"/>
  <c r="Z79" i="38"/>
  <c r="AB79" i="38" s="1"/>
  <c r="AD79" i="38" s="1"/>
  <c r="AJ81" i="43"/>
  <c r="Y81" i="43" s="1"/>
  <c r="AS82" i="43" s="1"/>
  <c r="AJ80" i="37"/>
  <c r="Y80" i="37" s="1"/>
  <c r="AG81" i="37" s="1"/>
  <c r="AA83" i="39"/>
  <c r="AC83" i="39" s="1"/>
  <c r="AQ84" i="39"/>
  <c r="AR84" i="39" s="1"/>
  <c r="AS84" i="39"/>
  <c r="Z83" i="39"/>
  <c r="AB83" i="39" s="1"/>
  <c r="AD83" i="39" s="1"/>
  <c r="AJ69" i="32"/>
  <c r="Y69" i="32" s="1"/>
  <c r="AG70" i="32" s="1"/>
  <c r="Z58" i="20"/>
  <c r="AB58" i="20" s="1"/>
  <c r="AD58" i="20" s="1"/>
  <c r="AQ59" i="20"/>
  <c r="AR59" i="20" s="1"/>
  <c r="AG59" i="20"/>
  <c r="AS59" i="20"/>
  <c r="AA58" i="20"/>
  <c r="AC58" i="20" s="1"/>
  <c r="AS59" i="23"/>
  <c r="AG59" i="23"/>
  <c r="AQ59" i="23"/>
  <c r="AR59" i="23" s="1"/>
  <c r="Z58" i="23"/>
  <c r="AB58" i="23" s="1"/>
  <c r="AD58" i="23" s="1"/>
  <c r="AA58" i="23"/>
  <c r="AC58" i="23" s="1"/>
  <c r="Z59" i="29"/>
  <c r="AB59" i="29" s="1"/>
  <c r="AD59" i="29" s="1"/>
  <c r="AQ60" i="29"/>
  <c r="AR60" i="29" s="1"/>
  <c r="AG60" i="29"/>
  <c r="AS60" i="29"/>
  <c r="AA59" i="29"/>
  <c r="AC59" i="29" s="1"/>
  <c r="AG80" i="42" l="1"/>
  <c r="Z79" i="42"/>
  <c r="AB79" i="42" s="1"/>
  <c r="AD79" i="42" s="1"/>
  <c r="AQ80" i="42"/>
  <c r="AR80" i="42" s="1"/>
  <c r="AS80" i="42"/>
  <c r="AA79" i="42"/>
  <c r="AC79" i="42" s="1"/>
  <c r="AJ80" i="36"/>
  <c r="Y80" i="36" s="1"/>
  <c r="AQ83" i="41"/>
  <c r="AR83" i="41" s="1"/>
  <c r="Z82" i="41"/>
  <c r="AB82" i="41" s="1"/>
  <c r="AD82" i="41" s="1"/>
  <c r="AA83" i="40"/>
  <c r="AC83" i="40" s="1"/>
  <c r="AS84" i="40"/>
  <c r="Z83" i="40"/>
  <c r="AB83" i="40" s="1"/>
  <c r="AD83" i="40" s="1"/>
  <c r="AG83" i="41"/>
  <c r="AA82" i="41"/>
  <c r="AC82" i="41" s="1"/>
  <c r="AJ80" i="38"/>
  <c r="Y80" i="38" s="1"/>
  <c r="AG84" i="40"/>
  <c r="AQ82" i="43"/>
  <c r="AR82" i="43" s="1"/>
  <c r="Z81" i="43"/>
  <c r="AB81" i="43" s="1"/>
  <c r="AD81" i="43" s="1"/>
  <c r="AA81" i="43"/>
  <c r="AC81" i="43" s="1"/>
  <c r="AG82" i="43"/>
  <c r="AQ81" i="37"/>
  <c r="AR81" i="37" s="1"/>
  <c r="AA80" i="37"/>
  <c r="AC80" i="37" s="1"/>
  <c r="Z80" i="37"/>
  <c r="AB80" i="37" s="1"/>
  <c r="AD80" i="37" s="1"/>
  <c r="AS81" i="37"/>
  <c r="AJ84" i="39"/>
  <c r="Y84" i="39" s="1"/>
  <c r="AA84" i="39" s="1"/>
  <c r="AC84" i="39" s="1"/>
  <c r="AS70" i="32"/>
  <c r="Z69" i="32"/>
  <c r="AB69" i="32" s="1"/>
  <c r="AD69" i="32" s="1"/>
  <c r="AQ70" i="32"/>
  <c r="AR70" i="32" s="1"/>
  <c r="AA69" i="32"/>
  <c r="AC69" i="32" s="1"/>
  <c r="AJ59" i="20"/>
  <c r="AJ59" i="23"/>
  <c r="AJ60" i="29"/>
  <c r="AJ80" i="42" l="1"/>
  <c r="Y80" i="42" s="1"/>
  <c r="AS81" i="42" s="1"/>
  <c r="AJ84" i="40"/>
  <c r="Y84" i="40" s="1"/>
  <c r="AA84" i="40" s="1"/>
  <c r="AC84" i="40" s="1"/>
  <c r="AS81" i="36"/>
  <c r="AA80" i="36"/>
  <c r="AC80" i="36" s="1"/>
  <c r="AG81" i="36"/>
  <c r="Z80" i="36"/>
  <c r="AB80" i="36" s="1"/>
  <c r="AD80" i="36" s="1"/>
  <c r="AQ81" i="36"/>
  <c r="AR81" i="36" s="1"/>
  <c r="AJ83" i="41"/>
  <c r="Y83" i="41" s="1"/>
  <c r="AQ84" i="41" s="1"/>
  <c r="AR84" i="41" s="1"/>
  <c r="Z80" i="38"/>
  <c r="AB80" i="38" s="1"/>
  <c r="AD80" i="38" s="1"/>
  <c r="AG81" i="38"/>
  <c r="AA80" i="38"/>
  <c r="AC80" i="38" s="1"/>
  <c r="AQ81" i="38"/>
  <c r="AR81" i="38" s="1"/>
  <c r="AS81" i="38"/>
  <c r="AJ82" i="43"/>
  <c r="Y82" i="43" s="1"/>
  <c r="AA82" i="43" s="1"/>
  <c r="AC82" i="43" s="1"/>
  <c r="AQ81" i="42"/>
  <c r="AR81" i="42" s="1"/>
  <c r="AG81" i="42"/>
  <c r="AA80" i="42"/>
  <c r="AC80" i="42" s="1"/>
  <c r="Z80" i="42"/>
  <c r="AB80" i="42" s="1"/>
  <c r="AD80" i="42" s="1"/>
  <c r="AJ81" i="37"/>
  <c r="Y81" i="37" s="1"/>
  <c r="AA81" i="37" s="1"/>
  <c r="AC81" i="37" s="1"/>
  <c r="AS85" i="39"/>
  <c r="AQ85" i="39"/>
  <c r="AR85" i="39" s="1"/>
  <c r="Z84" i="39"/>
  <c r="AB84" i="39" s="1"/>
  <c r="AD84" i="39" s="1"/>
  <c r="AG85" i="39"/>
  <c r="AJ70" i="32"/>
  <c r="Y70" i="32" s="1"/>
  <c r="AQ71" i="32" s="1"/>
  <c r="AR71" i="32" s="1"/>
  <c r="Y59" i="20"/>
  <c r="Y59" i="23"/>
  <c r="Y60" i="29"/>
  <c r="AA60" i="29" s="1"/>
  <c r="AC60" i="29" s="1"/>
  <c r="AG85" i="40" l="1"/>
  <c r="Z84" i="40"/>
  <c r="AB84" i="40" s="1"/>
  <c r="AD84" i="40" s="1"/>
  <c r="AS85" i="40"/>
  <c r="AQ85" i="40"/>
  <c r="AR85" i="40" s="1"/>
  <c r="AJ85" i="40" s="1"/>
  <c r="Y85" i="40" s="1"/>
  <c r="AG86" i="40" s="1"/>
  <c r="AS84" i="41"/>
  <c r="AA83" i="41"/>
  <c r="AC83" i="41" s="1"/>
  <c r="AG84" i="41"/>
  <c r="AJ84" i="41" s="1"/>
  <c r="Y84" i="41" s="1"/>
  <c r="AG85" i="41" s="1"/>
  <c r="Z83" i="41"/>
  <c r="AB83" i="41" s="1"/>
  <c r="AD83" i="41" s="1"/>
  <c r="AJ81" i="36"/>
  <c r="Y81" i="36" s="1"/>
  <c r="AJ81" i="38"/>
  <c r="Y81" i="38" s="1"/>
  <c r="AQ83" i="43"/>
  <c r="AR83" i="43" s="1"/>
  <c r="AG83" i="43"/>
  <c r="AS83" i="43"/>
  <c r="Z82" i="43"/>
  <c r="AB82" i="43" s="1"/>
  <c r="AD82" i="43" s="1"/>
  <c r="AJ81" i="42"/>
  <c r="Y81" i="42" s="1"/>
  <c r="AA81" i="42" s="1"/>
  <c r="AC81" i="42" s="1"/>
  <c r="AG82" i="37"/>
  <c r="Z81" i="37"/>
  <c r="AB81" i="37" s="1"/>
  <c r="AD81" i="37" s="1"/>
  <c r="AS82" i="37"/>
  <c r="AQ82" i="37"/>
  <c r="AR82" i="37" s="1"/>
  <c r="AJ85" i="39"/>
  <c r="Y85" i="39" s="1"/>
  <c r="AG86" i="39" s="1"/>
  <c r="AG71" i="32"/>
  <c r="Z70" i="32"/>
  <c r="AB70" i="32" s="1"/>
  <c r="AD70" i="32" s="1"/>
  <c r="AA70" i="32"/>
  <c r="AC70" i="32" s="1"/>
  <c r="AS71" i="32"/>
  <c r="AQ60" i="20"/>
  <c r="AR60" i="20" s="1"/>
  <c r="Z59" i="20"/>
  <c r="AB59" i="20" s="1"/>
  <c r="AD59" i="20" s="1"/>
  <c r="AG60" i="20"/>
  <c r="AS60" i="20"/>
  <c r="AA59" i="20"/>
  <c r="AC59" i="20" s="1"/>
  <c r="AQ60" i="23"/>
  <c r="AR60" i="23" s="1"/>
  <c r="Z59" i="23"/>
  <c r="AB59" i="23" s="1"/>
  <c r="AD59" i="23" s="1"/>
  <c r="AS60" i="23"/>
  <c r="AG60" i="23"/>
  <c r="AA59" i="23"/>
  <c r="AC59" i="23" s="1"/>
  <c r="AG61" i="29"/>
  <c r="AQ61" i="29"/>
  <c r="AR61" i="29" s="1"/>
  <c r="AS61" i="29"/>
  <c r="Z60" i="29"/>
  <c r="AB60" i="29" s="1"/>
  <c r="AD60" i="29" s="1"/>
  <c r="AG82" i="36" l="1"/>
  <c r="AQ82" i="36"/>
  <c r="AR82" i="36" s="1"/>
  <c r="AS82" i="36"/>
  <c r="AA81" i="36"/>
  <c r="AC81" i="36" s="1"/>
  <c r="Z81" i="36"/>
  <c r="AB81" i="36" s="1"/>
  <c r="AD81" i="36" s="1"/>
  <c r="AQ86" i="40"/>
  <c r="AR86" i="40" s="1"/>
  <c r="AA85" i="40"/>
  <c r="AC85" i="40" s="1"/>
  <c r="AG82" i="38"/>
  <c r="Z81" i="38"/>
  <c r="AB81" i="38" s="1"/>
  <c r="AD81" i="38" s="1"/>
  <c r="AA81" i="38"/>
  <c r="AC81" i="38" s="1"/>
  <c r="AQ82" i="38"/>
  <c r="AR82" i="38" s="1"/>
  <c r="AS82" i="38"/>
  <c r="AS86" i="40"/>
  <c r="Z85" i="40"/>
  <c r="AB85" i="40" s="1"/>
  <c r="AD85" i="40" s="1"/>
  <c r="AJ83" i="43"/>
  <c r="Y83" i="43" s="1"/>
  <c r="AG84" i="43" s="1"/>
  <c r="AA84" i="41"/>
  <c r="AC84" i="41" s="1"/>
  <c r="AS85" i="41"/>
  <c r="AQ85" i="41"/>
  <c r="AR85" i="41" s="1"/>
  <c r="Z84" i="41"/>
  <c r="AB84" i="41" s="1"/>
  <c r="AD84" i="41" s="1"/>
  <c r="AQ82" i="42"/>
  <c r="AR82" i="42" s="1"/>
  <c r="AG82" i="42"/>
  <c r="Z81" i="42"/>
  <c r="AB81" i="42" s="1"/>
  <c r="AD81" i="42" s="1"/>
  <c r="AS82" i="42"/>
  <c r="AJ82" i="37"/>
  <c r="Y82" i="37" s="1"/>
  <c r="AS83" i="37" s="1"/>
  <c r="AQ86" i="39"/>
  <c r="AR86" i="39" s="1"/>
  <c r="AA85" i="39"/>
  <c r="AC85" i="39" s="1"/>
  <c r="AS86" i="39"/>
  <c r="Z85" i="39"/>
  <c r="AB85" i="39" s="1"/>
  <c r="AD85" i="39" s="1"/>
  <c r="AJ71" i="32"/>
  <c r="Y71" i="32" s="1"/>
  <c r="AQ72" i="32" s="1"/>
  <c r="AR72" i="32" s="1"/>
  <c r="AJ60" i="23"/>
  <c r="Y60" i="23" s="1"/>
  <c r="AJ60" i="20"/>
  <c r="AJ61" i="29"/>
  <c r="Y61" i="29" s="1"/>
  <c r="AA61" i="29" s="1"/>
  <c r="AC61" i="29" s="1"/>
  <c r="AJ86" i="40" l="1"/>
  <c r="Y86" i="40" s="1"/>
  <c r="AQ87" i="40" s="1"/>
  <c r="AR87" i="40" s="1"/>
  <c r="AJ82" i="36"/>
  <c r="Y82" i="36" s="1"/>
  <c r="Z82" i="36" s="1"/>
  <c r="AB82" i="36" s="1"/>
  <c r="AD82" i="36" s="1"/>
  <c r="AJ82" i="38"/>
  <c r="Y82" i="38" s="1"/>
  <c r="Z82" i="38" s="1"/>
  <c r="AB82" i="38" s="1"/>
  <c r="AD82" i="38" s="1"/>
  <c r="AA83" i="43"/>
  <c r="AC83" i="43" s="1"/>
  <c r="Z83" i="43"/>
  <c r="AB83" i="43" s="1"/>
  <c r="AD83" i="43" s="1"/>
  <c r="AS84" i="43"/>
  <c r="AQ84" i="43"/>
  <c r="AR84" i="43" s="1"/>
  <c r="AJ85" i="41"/>
  <c r="Y85" i="41" s="1"/>
  <c r="Z85" i="41" s="1"/>
  <c r="AB85" i="41" s="1"/>
  <c r="AD85" i="41" s="1"/>
  <c r="AJ82" i="42"/>
  <c r="Y82" i="42" s="1"/>
  <c r="AG83" i="42" s="1"/>
  <c r="AA82" i="37"/>
  <c r="AC82" i="37" s="1"/>
  <c r="AG83" i="37"/>
  <c r="Z82" i="37"/>
  <c r="AB82" i="37" s="1"/>
  <c r="AD82" i="37" s="1"/>
  <c r="AQ83" i="37"/>
  <c r="AR83" i="37" s="1"/>
  <c r="AJ86" i="39"/>
  <c r="Y86" i="39" s="1"/>
  <c r="AS87" i="39" s="1"/>
  <c r="AA71" i="32"/>
  <c r="AC71" i="32" s="1"/>
  <c r="Z71" i="32"/>
  <c r="AB71" i="32" s="1"/>
  <c r="AD71" i="32" s="1"/>
  <c r="AG72" i="32"/>
  <c r="AS72" i="32"/>
  <c r="Y60" i="20"/>
  <c r="AA60" i="23"/>
  <c r="AC60" i="23" s="1"/>
  <c r="AG61" i="23"/>
  <c r="AS61" i="23"/>
  <c r="AQ61" i="23"/>
  <c r="AR61" i="23" s="1"/>
  <c r="Z60" i="23"/>
  <c r="AB60" i="23" s="1"/>
  <c r="AD60" i="23" s="1"/>
  <c r="AG62" i="29"/>
  <c r="Z61" i="29"/>
  <c r="AB61" i="29" s="1"/>
  <c r="AD61" i="29" s="1"/>
  <c r="AQ62" i="29"/>
  <c r="AR62" i="29" s="1"/>
  <c r="AS62" i="29"/>
  <c r="AS87" i="40" l="1"/>
  <c r="AG87" i="40"/>
  <c r="AA86" i="40"/>
  <c r="AC86" i="40" s="1"/>
  <c r="AA82" i="36"/>
  <c r="AC82" i="36" s="1"/>
  <c r="Z86" i="40"/>
  <c r="AB86" i="40" s="1"/>
  <c r="AD86" i="40" s="1"/>
  <c r="AS83" i="36"/>
  <c r="AQ83" i="36"/>
  <c r="AR83" i="36" s="1"/>
  <c r="AG83" i="36"/>
  <c r="AQ83" i="38"/>
  <c r="AR83" i="38" s="1"/>
  <c r="AG83" i="38"/>
  <c r="AS83" i="38"/>
  <c r="AA82" i="38"/>
  <c r="AC82" i="38" s="1"/>
  <c r="AJ84" i="43"/>
  <c r="Y84" i="43" s="1"/>
  <c r="AQ85" i="43" s="1"/>
  <c r="AR85" i="43" s="1"/>
  <c r="AA85" i="41"/>
  <c r="AC85" i="41" s="1"/>
  <c r="AS86" i="41"/>
  <c r="AQ86" i="41"/>
  <c r="AR86" i="41" s="1"/>
  <c r="AG86" i="41"/>
  <c r="Z82" i="42"/>
  <c r="AB82" i="42" s="1"/>
  <c r="AD82" i="42" s="1"/>
  <c r="AQ83" i="42"/>
  <c r="AR83" i="42" s="1"/>
  <c r="AS83" i="42"/>
  <c r="AJ87" i="40"/>
  <c r="Y87" i="40" s="1"/>
  <c r="AG88" i="40" s="1"/>
  <c r="AA82" i="42"/>
  <c r="AC82" i="42" s="1"/>
  <c r="AG87" i="39"/>
  <c r="Z86" i="39"/>
  <c r="AB86" i="39" s="1"/>
  <c r="AD86" i="39" s="1"/>
  <c r="AA86" i="39"/>
  <c r="AC86" i="39" s="1"/>
  <c r="AQ87" i="39"/>
  <c r="AR87" i="39" s="1"/>
  <c r="AJ83" i="37"/>
  <c r="Y83" i="37" s="1"/>
  <c r="AQ84" i="37" s="1"/>
  <c r="AR84" i="37" s="1"/>
  <c r="AJ72" i="32"/>
  <c r="Y72" i="32" s="1"/>
  <c r="Z60" i="20"/>
  <c r="AB60" i="20" s="1"/>
  <c r="AD60" i="20" s="1"/>
  <c r="AG61" i="20"/>
  <c r="AA60" i="20"/>
  <c r="AC60" i="20" s="1"/>
  <c r="AQ61" i="20"/>
  <c r="AR61" i="20" s="1"/>
  <c r="AS61" i="20"/>
  <c r="AJ61" i="23"/>
  <c r="AJ62" i="29"/>
  <c r="Y62" i="29" s="1"/>
  <c r="AJ83" i="36" l="1"/>
  <c r="Y83" i="36" s="1"/>
  <c r="Z83" i="36" s="1"/>
  <c r="AB83" i="36" s="1"/>
  <c r="AD83" i="36" s="1"/>
  <c r="AJ83" i="38"/>
  <c r="Y83" i="38" s="1"/>
  <c r="AG84" i="38" s="1"/>
  <c r="AG85" i="43"/>
  <c r="AA84" i="43"/>
  <c r="AC84" i="43" s="1"/>
  <c r="Z84" i="43"/>
  <c r="AB84" i="43" s="1"/>
  <c r="AD84" i="43" s="1"/>
  <c r="AS85" i="43"/>
  <c r="AJ85" i="43" s="1"/>
  <c r="Y85" i="43" s="1"/>
  <c r="AS86" i="43" s="1"/>
  <c r="AJ86" i="41"/>
  <c r="Y86" i="41" s="1"/>
  <c r="AG87" i="41" s="1"/>
  <c r="Z87" i="40"/>
  <c r="AB87" i="40" s="1"/>
  <c r="AD87" i="40" s="1"/>
  <c r="AS88" i="40"/>
  <c r="AA87" i="40"/>
  <c r="AC87" i="40" s="1"/>
  <c r="AQ88" i="40"/>
  <c r="AR88" i="40" s="1"/>
  <c r="AJ83" i="42"/>
  <c r="Y83" i="42" s="1"/>
  <c r="AJ87" i="39"/>
  <c r="Y87" i="39" s="1"/>
  <c r="AQ88" i="39" s="1"/>
  <c r="AR88" i="39" s="1"/>
  <c r="AG84" i="37"/>
  <c r="AS84" i="37"/>
  <c r="Z83" i="37"/>
  <c r="AB83" i="37" s="1"/>
  <c r="AD83" i="37" s="1"/>
  <c r="AA83" i="37"/>
  <c r="AC83" i="37" s="1"/>
  <c r="AA72" i="32"/>
  <c r="AC72" i="32" s="1"/>
  <c r="AS73" i="32"/>
  <c r="Z72" i="32"/>
  <c r="AB72" i="32" s="1"/>
  <c r="AD72" i="32" s="1"/>
  <c r="AG73" i="32"/>
  <c r="AQ73" i="32"/>
  <c r="AR73" i="32" s="1"/>
  <c r="AJ61" i="20"/>
  <c r="Y61" i="23"/>
  <c r="Z62" i="29"/>
  <c r="AB62" i="29" s="1"/>
  <c r="AD62" i="29" s="1"/>
  <c r="AS63" i="29"/>
  <c r="AG63" i="29"/>
  <c r="AQ63" i="29"/>
  <c r="AR63" i="29" s="1"/>
  <c r="AA62" i="29"/>
  <c r="AC62" i="29" s="1"/>
  <c r="AG84" i="36" l="1"/>
  <c r="AQ84" i="36"/>
  <c r="AR84" i="36" s="1"/>
  <c r="AS84" i="36"/>
  <c r="AA83" i="36"/>
  <c r="AC83" i="36" s="1"/>
  <c r="AS84" i="38"/>
  <c r="AQ84" i="38"/>
  <c r="AR84" i="38" s="1"/>
  <c r="AJ84" i="38" s="1"/>
  <c r="Y84" i="38" s="1"/>
  <c r="AQ85" i="38" s="1"/>
  <c r="AR85" i="38" s="1"/>
  <c r="Z83" i="38"/>
  <c r="AB83" i="38" s="1"/>
  <c r="AD83" i="38" s="1"/>
  <c r="AA83" i="38"/>
  <c r="AC83" i="38" s="1"/>
  <c r="AJ88" i="40"/>
  <c r="Y88" i="40" s="1"/>
  <c r="AG89" i="40" s="1"/>
  <c r="AG86" i="43"/>
  <c r="AA85" i="43"/>
  <c r="AC85" i="43" s="1"/>
  <c r="AS87" i="41"/>
  <c r="AQ86" i="43"/>
  <c r="AR86" i="43" s="1"/>
  <c r="Z85" i="43"/>
  <c r="AB85" i="43" s="1"/>
  <c r="AD85" i="43" s="1"/>
  <c r="AA86" i="41"/>
  <c r="AC86" i="41" s="1"/>
  <c r="Z86" i="41"/>
  <c r="AB86" i="41" s="1"/>
  <c r="AD86" i="41" s="1"/>
  <c r="AQ87" i="41"/>
  <c r="AR87" i="41" s="1"/>
  <c r="AS88" i="39"/>
  <c r="AG88" i="39"/>
  <c r="AS84" i="42"/>
  <c r="AG84" i="42"/>
  <c r="Z83" i="42"/>
  <c r="AB83" i="42" s="1"/>
  <c r="AD83" i="42" s="1"/>
  <c r="AA83" i="42"/>
  <c r="AC83" i="42" s="1"/>
  <c r="AQ84" i="42"/>
  <c r="AR84" i="42" s="1"/>
  <c r="AA87" i="39"/>
  <c r="AC87" i="39" s="1"/>
  <c r="Z87" i="39"/>
  <c r="AB87" i="39" s="1"/>
  <c r="AD87" i="39" s="1"/>
  <c r="AJ84" i="37"/>
  <c r="Y84" i="37" s="1"/>
  <c r="Z84" i="37" s="1"/>
  <c r="AB84" i="37" s="1"/>
  <c r="AD84" i="37" s="1"/>
  <c r="AJ73" i="32"/>
  <c r="Y73" i="32" s="1"/>
  <c r="AG74" i="32" s="1"/>
  <c r="Y61" i="20"/>
  <c r="AQ62" i="23"/>
  <c r="AR62" i="23" s="1"/>
  <c r="Z61" i="23"/>
  <c r="AB61" i="23" s="1"/>
  <c r="AD61" i="23" s="1"/>
  <c r="AS62" i="23"/>
  <c r="AG62" i="23"/>
  <c r="AA61" i="23"/>
  <c r="AC61" i="23" s="1"/>
  <c r="AJ63" i="29"/>
  <c r="Y63" i="29" s="1"/>
  <c r="AJ84" i="36" l="1"/>
  <c r="Y84" i="36" s="1"/>
  <c r="AG85" i="36" s="1"/>
  <c r="Z88" i="40"/>
  <c r="AB88" i="40" s="1"/>
  <c r="AD88" i="40" s="1"/>
  <c r="AQ89" i="40"/>
  <c r="AR89" i="40" s="1"/>
  <c r="AA88" i="40"/>
  <c r="AC88" i="40" s="1"/>
  <c r="AS89" i="40"/>
  <c r="AJ89" i="40" s="1"/>
  <c r="Y89" i="40" s="1"/>
  <c r="AG85" i="38"/>
  <c r="AS85" i="38"/>
  <c r="Z84" i="38"/>
  <c r="AB84" i="38" s="1"/>
  <c r="AD84" i="38" s="1"/>
  <c r="AA84" i="38"/>
  <c r="AC84" i="38" s="1"/>
  <c r="AJ88" i="39"/>
  <c r="Y88" i="39" s="1"/>
  <c r="AS89" i="39" s="1"/>
  <c r="AJ86" i="43"/>
  <c r="Y86" i="43" s="1"/>
  <c r="AG87" i="43" s="1"/>
  <c r="AJ87" i="41"/>
  <c r="Y87" i="41" s="1"/>
  <c r="Z87" i="41" s="1"/>
  <c r="AB87" i="41" s="1"/>
  <c r="AD87" i="41" s="1"/>
  <c r="AJ84" i="42"/>
  <c r="Y84" i="42" s="1"/>
  <c r="AQ85" i="37"/>
  <c r="AR85" i="37" s="1"/>
  <c r="AS85" i="37"/>
  <c r="AA84" i="37"/>
  <c r="AC84" i="37" s="1"/>
  <c r="AG85" i="37"/>
  <c r="Z73" i="32"/>
  <c r="AB73" i="32" s="1"/>
  <c r="AD73" i="32" s="1"/>
  <c r="AA73" i="32"/>
  <c r="AC73" i="32" s="1"/>
  <c r="AS74" i="32"/>
  <c r="AQ74" i="32"/>
  <c r="AR74" i="32" s="1"/>
  <c r="AJ62" i="23"/>
  <c r="Y62" i="23" s="1"/>
  <c r="AQ62" i="20"/>
  <c r="AR62" i="20" s="1"/>
  <c r="AA61" i="20"/>
  <c r="AC61" i="20" s="1"/>
  <c r="Z61" i="20"/>
  <c r="AB61" i="20" s="1"/>
  <c r="AD61" i="20" s="1"/>
  <c r="AG62" i="20"/>
  <c r="AS62" i="20"/>
  <c r="AS85" i="36" l="1"/>
  <c r="AA84" i="36"/>
  <c r="AC84" i="36" s="1"/>
  <c r="Z84" i="36"/>
  <c r="AB84" i="36" s="1"/>
  <c r="AD84" i="36" s="1"/>
  <c r="AQ85" i="36"/>
  <c r="AR85" i="36" s="1"/>
  <c r="AJ85" i="38"/>
  <c r="Y85" i="38" s="1"/>
  <c r="AS86" i="38" s="1"/>
  <c r="AS87" i="43"/>
  <c r="AA86" i="43"/>
  <c r="AC86" i="43" s="1"/>
  <c r="Z86" i="43"/>
  <c r="AB86" i="43" s="1"/>
  <c r="AD86" i="43" s="1"/>
  <c r="AQ87" i="43"/>
  <c r="AR87" i="43" s="1"/>
  <c r="AG89" i="39"/>
  <c r="AQ89" i="39"/>
  <c r="AR89" i="39" s="1"/>
  <c r="AJ89" i="39" s="1"/>
  <c r="Y89" i="39" s="1"/>
  <c r="Z88" i="39"/>
  <c r="AB88" i="39" s="1"/>
  <c r="AD88" i="39" s="1"/>
  <c r="AA88" i="39"/>
  <c r="AC88" i="39" s="1"/>
  <c r="AS88" i="41"/>
  <c r="AG88" i="41"/>
  <c r="AQ88" i="41"/>
  <c r="AR88" i="41" s="1"/>
  <c r="AA87" i="41"/>
  <c r="AC87" i="41" s="1"/>
  <c r="AS85" i="42"/>
  <c r="Z84" i="42"/>
  <c r="AB84" i="42" s="1"/>
  <c r="AD84" i="42" s="1"/>
  <c r="AG85" i="42"/>
  <c r="AQ85" i="42"/>
  <c r="AR85" i="42" s="1"/>
  <c r="AA84" i="42"/>
  <c r="AC84" i="42" s="1"/>
  <c r="AJ85" i="37"/>
  <c r="Y85" i="37" s="1"/>
  <c r="AS86" i="37" s="1"/>
  <c r="Z89" i="40"/>
  <c r="AB89" i="40" s="1"/>
  <c r="AD89" i="40" s="1"/>
  <c r="AQ90" i="40"/>
  <c r="AR90" i="40" s="1"/>
  <c r="AA89" i="40"/>
  <c r="AC89" i="40" s="1"/>
  <c r="AG90" i="40"/>
  <c r="AS90" i="40"/>
  <c r="AJ74" i="32"/>
  <c r="Y74" i="32" s="1"/>
  <c r="AG75" i="32" s="1"/>
  <c r="AJ62" i="20"/>
  <c r="Y62" i="20" s="1"/>
  <c r="AQ63" i="23"/>
  <c r="AR63" i="23" s="1"/>
  <c r="AG63" i="23"/>
  <c r="Z62" i="23"/>
  <c r="AB62" i="23" s="1"/>
  <c r="AD62" i="23" s="1"/>
  <c r="AS63" i="23"/>
  <c r="AA62" i="23"/>
  <c r="AC62" i="23" s="1"/>
  <c r="AQ64" i="29"/>
  <c r="AR64" i="29" s="1"/>
  <c r="AG64" i="29"/>
  <c r="AS64" i="29"/>
  <c r="Z63" i="29"/>
  <c r="AB63" i="29" s="1"/>
  <c r="AD63" i="29" s="1"/>
  <c r="AA63" i="29"/>
  <c r="AC63" i="29" s="1"/>
  <c r="AA85" i="38" l="1"/>
  <c r="AC85" i="38" s="1"/>
  <c r="AG86" i="38"/>
  <c r="AJ85" i="36"/>
  <c r="Y85" i="36" s="1"/>
  <c r="AA85" i="36" s="1"/>
  <c r="AC85" i="36" s="1"/>
  <c r="AQ86" i="38"/>
  <c r="AR86" i="38" s="1"/>
  <c r="Z85" i="38"/>
  <c r="AB85" i="38" s="1"/>
  <c r="AD85" i="38" s="1"/>
  <c r="Z85" i="36"/>
  <c r="AB85" i="36" s="1"/>
  <c r="AD85" i="36" s="1"/>
  <c r="AQ86" i="36"/>
  <c r="AR86" i="36" s="1"/>
  <c r="AS86" i="36"/>
  <c r="AJ87" i="43"/>
  <c r="Y87" i="43" s="1"/>
  <c r="AA87" i="43" s="1"/>
  <c r="AC87" i="43" s="1"/>
  <c r="AJ86" i="38"/>
  <c r="Y86" i="38" s="1"/>
  <c r="AQ87" i="38" s="1"/>
  <c r="AR87" i="38" s="1"/>
  <c r="AJ88" i="41"/>
  <c r="Y88" i="41" s="1"/>
  <c r="AS89" i="41" s="1"/>
  <c r="AJ85" i="42"/>
  <c r="Y85" i="42" s="1"/>
  <c r="AG86" i="37"/>
  <c r="Z85" i="37"/>
  <c r="AB85" i="37" s="1"/>
  <c r="AD85" i="37" s="1"/>
  <c r="AA85" i="37"/>
  <c r="AC85" i="37" s="1"/>
  <c r="AQ86" i="37"/>
  <c r="AR86" i="37" s="1"/>
  <c r="AJ90" i="40"/>
  <c r="Y90" i="40" s="1"/>
  <c r="AA90" i="40" s="1"/>
  <c r="AC90" i="40" s="1"/>
  <c r="Z89" i="39"/>
  <c r="AB89" i="39" s="1"/>
  <c r="AD89" i="39" s="1"/>
  <c r="AG90" i="39"/>
  <c r="AS90" i="39"/>
  <c r="AQ90" i="39"/>
  <c r="AR90" i="39" s="1"/>
  <c r="AA89" i="39"/>
  <c r="AC89" i="39" s="1"/>
  <c r="AQ75" i="32"/>
  <c r="AR75" i="32" s="1"/>
  <c r="AS75" i="32"/>
  <c r="Z74" i="32"/>
  <c r="AB74" i="32" s="1"/>
  <c r="AD74" i="32" s="1"/>
  <c r="AA74" i="32"/>
  <c r="AC74" i="32" s="1"/>
  <c r="AA62" i="20"/>
  <c r="AC62" i="20" s="1"/>
  <c r="AQ63" i="20"/>
  <c r="AR63" i="20" s="1"/>
  <c r="AG63" i="20"/>
  <c r="Z62" i="20"/>
  <c r="AB62" i="20" s="1"/>
  <c r="AD62" i="20" s="1"/>
  <c r="AS63" i="20"/>
  <c r="AJ63" i="23"/>
  <c r="AJ64" i="29"/>
  <c r="Y64" i="29" s="1"/>
  <c r="AG86" i="36" l="1"/>
  <c r="AJ86" i="36"/>
  <c r="Y86" i="36" s="1"/>
  <c r="Z86" i="36" s="1"/>
  <c r="AB86" i="36" s="1"/>
  <c r="AD86" i="36" s="1"/>
  <c r="AA88" i="41"/>
  <c r="AC88" i="41" s="1"/>
  <c r="AS87" i="38"/>
  <c r="Z86" i="38"/>
  <c r="AB86" i="38" s="1"/>
  <c r="AD86" i="38" s="1"/>
  <c r="AQ89" i="41"/>
  <c r="AR89" i="41" s="1"/>
  <c r="AA86" i="38"/>
  <c r="AC86" i="38" s="1"/>
  <c r="AG87" i="38"/>
  <c r="AS87" i="36"/>
  <c r="AS88" i="43"/>
  <c r="AQ88" i="43"/>
  <c r="AR88" i="43" s="1"/>
  <c r="AG88" i="43"/>
  <c r="Z87" i="43"/>
  <c r="AB87" i="43" s="1"/>
  <c r="AD87" i="43" s="1"/>
  <c r="Z88" i="41"/>
  <c r="AB88" i="41" s="1"/>
  <c r="AD88" i="41" s="1"/>
  <c r="AG89" i="41"/>
  <c r="AJ89" i="41" s="1"/>
  <c r="Y89" i="41" s="1"/>
  <c r="AQ90" i="41" s="1"/>
  <c r="AR90" i="41" s="1"/>
  <c r="AA85" i="42"/>
  <c r="AC85" i="42" s="1"/>
  <c r="AG86" i="42"/>
  <c r="AS86" i="42"/>
  <c r="Z85" i="42"/>
  <c r="AB85" i="42" s="1"/>
  <c r="AD85" i="42" s="1"/>
  <c r="AQ86" i="42"/>
  <c r="AR86" i="42" s="1"/>
  <c r="AJ86" i="37"/>
  <c r="Y86" i="37" s="1"/>
  <c r="AA86" i="37" s="1"/>
  <c r="AC86" i="37" s="1"/>
  <c r="Z90" i="40"/>
  <c r="AB90" i="40" s="1"/>
  <c r="AD90" i="40" s="1"/>
  <c r="AQ91" i="40"/>
  <c r="AR91" i="40" s="1"/>
  <c r="AG91" i="40"/>
  <c r="AS91" i="40"/>
  <c r="AJ90" i="39"/>
  <c r="Y90" i="39" s="1"/>
  <c r="AJ75" i="32"/>
  <c r="Y75" i="32" s="1"/>
  <c r="AA75" i="32" s="1"/>
  <c r="AC75" i="32" s="1"/>
  <c r="AJ63" i="20"/>
  <c r="Y63" i="20" s="1"/>
  <c r="AQ64" i="20" s="1"/>
  <c r="AR64" i="20" s="1"/>
  <c r="Y63" i="23"/>
  <c r="Z64" i="29"/>
  <c r="AB64" i="29" s="1"/>
  <c r="AD64" i="29" s="1"/>
  <c r="AG65" i="29"/>
  <c r="AS65" i="29"/>
  <c r="AQ65" i="29"/>
  <c r="AR65" i="29" s="1"/>
  <c r="AA64" i="29"/>
  <c r="AC64" i="29" s="1"/>
  <c r="AG87" i="36" l="1"/>
  <c r="AA86" i="36"/>
  <c r="AC86" i="36" s="1"/>
  <c r="AQ87" i="36"/>
  <c r="AR87" i="36" s="1"/>
  <c r="AJ87" i="36" s="1"/>
  <c r="Y87" i="36" s="1"/>
  <c r="AJ88" i="43"/>
  <c r="Y88" i="43" s="1"/>
  <c r="Z88" i="43" s="1"/>
  <c r="AB88" i="43" s="1"/>
  <c r="AD88" i="43" s="1"/>
  <c r="AJ87" i="38"/>
  <c r="Y87" i="38" s="1"/>
  <c r="Z87" i="38" s="1"/>
  <c r="AB87" i="38" s="1"/>
  <c r="AD87" i="38" s="1"/>
  <c r="AA87" i="38"/>
  <c r="AC87" i="38" s="1"/>
  <c r="AA89" i="41"/>
  <c r="AC89" i="41" s="1"/>
  <c r="Z89" i="41"/>
  <c r="AB89" i="41" s="1"/>
  <c r="AD89" i="41" s="1"/>
  <c r="AS90" i="41"/>
  <c r="AG90" i="41"/>
  <c r="AJ86" i="42"/>
  <c r="Y86" i="42" s="1"/>
  <c r="AS87" i="37"/>
  <c r="AQ87" i="37"/>
  <c r="AR87" i="37" s="1"/>
  <c r="AG87" i="37"/>
  <c r="Z86" i="37"/>
  <c r="AB86" i="37" s="1"/>
  <c r="AD86" i="37" s="1"/>
  <c r="AJ91" i="40"/>
  <c r="Y91" i="40" s="1"/>
  <c r="AG92" i="40" s="1"/>
  <c r="AG91" i="39"/>
  <c r="Z90" i="39"/>
  <c r="AB90" i="39" s="1"/>
  <c r="AD90" i="39" s="1"/>
  <c r="AS91" i="39"/>
  <c r="AQ91" i="39"/>
  <c r="AR91" i="39" s="1"/>
  <c r="AA90" i="39"/>
  <c r="AC90" i="39" s="1"/>
  <c r="Z75" i="32"/>
  <c r="AB75" i="32" s="1"/>
  <c r="AD75" i="32" s="1"/>
  <c r="AQ76" i="32"/>
  <c r="AR76" i="32" s="1"/>
  <c r="AS76" i="32"/>
  <c r="AG76" i="32"/>
  <c r="AG64" i="20"/>
  <c r="Z63" i="20"/>
  <c r="AB63" i="20" s="1"/>
  <c r="AD63" i="20" s="1"/>
  <c r="AS64" i="20"/>
  <c r="AA63" i="20"/>
  <c r="AC63" i="20" s="1"/>
  <c r="AQ64" i="23"/>
  <c r="AR64" i="23" s="1"/>
  <c r="AS64" i="23"/>
  <c r="Z63" i="23"/>
  <c r="AB63" i="23" s="1"/>
  <c r="AD63" i="23" s="1"/>
  <c r="AG64" i="23"/>
  <c r="AA63" i="23"/>
  <c r="AC63" i="23" s="1"/>
  <c r="AJ65" i="29"/>
  <c r="Y65" i="29" s="1"/>
  <c r="AQ88" i="38" l="1"/>
  <c r="AR88" i="38" s="1"/>
  <c r="AG88" i="38"/>
  <c r="AG88" i="36"/>
  <c r="AJ88" i="36" s="1"/>
  <c r="Y88" i="36" s="1"/>
  <c r="AQ88" i="36"/>
  <c r="AR88" i="36" s="1"/>
  <c r="AS88" i="36"/>
  <c r="Z87" i="36"/>
  <c r="AB87" i="36" s="1"/>
  <c r="AD87" i="36" s="1"/>
  <c r="AA87" i="36"/>
  <c r="AC87" i="36" s="1"/>
  <c r="AA88" i="43"/>
  <c r="AC88" i="43" s="1"/>
  <c r="AG89" i="43"/>
  <c r="AS89" i="43"/>
  <c r="AQ89" i="43"/>
  <c r="AR89" i="43" s="1"/>
  <c r="AS88" i="38"/>
  <c r="AJ88" i="38" s="1"/>
  <c r="Y88" i="38" s="1"/>
  <c r="AG89" i="38" s="1"/>
  <c r="AJ90" i="41"/>
  <c r="Y90" i="41" s="1"/>
  <c r="AQ91" i="41" s="1"/>
  <c r="AR91" i="41" s="1"/>
  <c r="AQ89" i="38"/>
  <c r="AR89" i="38" s="1"/>
  <c r="AA88" i="38"/>
  <c r="AC88" i="38" s="1"/>
  <c r="AS89" i="38"/>
  <c r="AJ89" i="43"/>
  <c r="Y89" i="43" s="1"/>
  <c r="AA89" i="43" s="1"/>
  <c r="AC89" i="43" s="1"/>
  <c r="AA86" i="42"/>
  <c r="AC86" i="42" s="1"/>
  <c r="AQ87" i="42"/>
  <c r="AR87" i="42" s="1"/>
  <c r="AS87" i="42"/>
  <c r="Z86" i="42"/>
  <c r="AB86" i="42" s="1"/>
  <c r="AD86" i="42" s="1"/>
  <c r="AG87" i="42"/>
  <c r="AJ87" i="37"/>
  <c r="Y87" i="37" s="1"/>
  <c r="AQ88" i="37" s="1"/>
  <c r="AR88" i="37" s="1"/>
  <c r="AA91" i="40"/>
  <c r="AC91" i="40" s="1"/>
  <c r="AS92" i="40"/>
  <c r="AQ92" i="40"/>
  <c r="AR92" i="40" s="1"/>
  <c r="Z91" i="40"/>
  <c r="AB91" i="40" s="1"/>
  <c r="AD91" i="40" s="1"/>
  <c r="AJ76" i="32"/>
  <c r="Y76" i="32" s="1"/>
  <c r="AQ77" i="32" s="1"/>
  <c r="AR77" i="32" s="1"/>
  <c r="AJ91" i="39"/>
  <c r="Y91" i="39" s="1"/>
  <c r="AJ64" i="20"/>
  <c r="Y64" i="20" s="1"/>
  <c r="AA64" i="20" s="1"/>
  <c r="AC64" i="20" s="1"/>
  <c r="AJ64" i="23"/>
  <c r="Y64" i="23" s="1"/>
  <c r="Z88" i="38" l="1"/>
  <c r="AB88" i="38" s="1"/>
  <c r="AD88" i="38" s="1"/>
  <c r="Z90" i="41"/>
  <c r="AB90" i="41" s="1"/>
  <c r="AD90" i="41" s="1"/>
  <c r="AG91" i="41"/>
  <c r="AS91" i="41"/>
  <c r="AA90" i="41"/>
  <c r="AC90" i="41" s="1"/>
  <c r="AJ91" i="41"/>
  <c r="Y91" i="41" s="1"/>
  <c r="Z91" i="41" s="1"/>
  <c r="AB91" i="41" s="1"/>
  <c r="AD91" i="41" s="1"/>
  <c r="AJ89" i="38"/>
  <c r="Y89" i="38" s="1"/>
  <c r="AQ90" i="38" s="1"/>
  <c r="AR90" i="38" s="1"/>
  <c r="Z89" i="43"/>
  <c r="AB89" i="43" s="1"/>
  <c r="AD89" i="43" s="1"/>
  <c r="AG90" i="43"/>
  <c r="AS90" i="43"/>
  <c r="AQ90" i="43"/>
  <c r="AR90" i="43" s="1"/>
  <c r="AJ87" i="42"/>
  <c r="Y87" i="42" s="1"/>
  <c r="AS89" i="36"/>
  <c r="AG89" i="36"/>
  <c r="AQ89" i="36"/>
  <c r="AR89" i="36" s="1"/>
  <c r="AA88" i="36"/>
  <c r="AC88" i="36" s="1"/>
  <c r="Z88" i="36"/>
  <c r="AB88" i="36" s="1"/>
  <c r="AD88" i="36" s="1"/>
  <c r="Z87" i="37"/>
  <c r="AB87" i="37" s="1"/>
  <c r="AD87" i="37" s="1"/>
  <c r="AA87" i="37"/>
  <c r="AC87" i="37" s="1"/>
  <c r="AS88" i="37"/>
  <c r="AG88" i="37"/>
  <c r="AS92" i="41"/>
  <c r="AQ92" i="41"/>
  <c r="AR92" i="41" s="1"/>
  <c r="AJ92" i="40"/>
  <c r="Y92" i="40" s="1"/>
  <c r="Z92" i="40" s="1"/>
  <c r="AB92" i="40" s="1"/>
  <c r="AD92" i="40" s="1"/>
  <c r="Z76" i="32"/>
  <c r="AB76" i="32" s="1"/>
  <c r="AD76" i="32" s="1"/>
  <c r="AS77" i="32"/>
  <c r="AA76" i="32"/>
  <c r="AC76" i="32" s="1"/>
  <c r="AG77" i="32"/>
  <c r="Z91" i="39"/>
  <c r="AB91" i="39" s="1"/>
  <c r="AD91" i="39" s="1"/>
  <c r="AS92" i="39"/>
  <c r="AQ92" i="39"/>
  <c r="AR92" i="39" s="1"/>
  <c r="AA91" i="39"/>
  <c r="AC91" i="39" s="1"/>
  <c r="AG92" i="39"/>
  <c r="AQ65" i="20"/>
  <c r="AR65" i="20" s="1"/>
  <c r="AS65" i="20"/>
  <c r="Z64" i="20"/>
  <c r="AB64" i="20" s="1"/>
  <c r="AD64" i="20" s="1"/>
  <c r="AG65" i="20"/>
  <c r="AG65" i="23"/>
  <c r="AQ65" i="23"/>
  <c r="AR65" i="23" s="1"/>
  <c r="Z64" i="23"/>
  <c r="AB64" i="23" s="1"/>
  <c r="AD64" i="23" s="1"/>
  <c r="AS65" i="23"/>
  <c r="AA64" i="23"/>
  <c r="AC64" i="23" s="1"/>
  <c r="AQ66" i="29"/>
  <c r="AR66" i="29" s="1"/>
  <c r="Z65" i="29"/>
  <c r="AB65" i="29" s="1"/>
  <c r="AD65" i="29" s="1"/>
  <c r="AG66" i="29"/>
  <c r="AS66" i="29"/>
  <c r="AA65" i="29"/>
  <c r="AC65" i="29" s="1"/>
  <c r="AA91" i="41" l="1"/>
  <c r="AC91" i="41" s="1"/>
  <c r="AG92" i="41"/>
  <c r="AJ92" i="41" s="1"/>
  <c r="Y92" i="41" s="1"/>
  <c r="AG90" i="38"/>
  <c r="Z89" i="38"/>
  <c r="AB89" i="38" s="1"/>
  <c r="AD89" i="38" s="1"/>
  <c r="AA89" i="38"/>
  <c r="AC89" i="38" s="1"/>
  <c r="AS90" i="38"/>
  <c r="AJ90" i="38" s="1"/>
  <c r="Y90" i="38" s="1"/>
  <c r="AS91" i="38" s="1"/>
  <c r="AJ90" i="43"/>
  <c r="Y90" i="43" s="1"/>
  <c r="AA90" i="43" s="1"/>
  <c r="AC90" i="43" s="1"/>
  <c r="AQ88" i="42"/>
  <c r="AR88" i="42" s="1"/>
  <c r="AS88" i="42"/>
  <c r="AA87" i="42"/>
  <c r="AC87" i="42" s="1"/>
  <c r="Z87" i="42"/>
  <c r="AB87" i="42" s="1"/>
  <c r="AD87" i="42" s="1"/>
  <c r="AG88" i="42"/>
  <c r="AJ89" i="36"/>
  <c r="Y89" i="36" s="1"/>
  <c r="C74" i="47" s="1"/>
  <c r="AJ88" i="37"/>
  <c r="Y88" i="37" s="1"/>
  <c r="AQ89" i="37" s="1"/>
  <c r="AR89" i="37" s="1"/>
  <c r="AA92" i="40"/>
  <c r="AC92" i="40" s="1"/>
  <c r="AQ93" i="40"/>
  <c r="AR93" i="40" s="1"/>
  <c r="AS93" i="40"/>
  <c r="AG93" i="40"/>
  <c r="AJ77" i="32"/>
  <c r="Y77" i="32" s="1"/>
  <c r="AS78" i="32" s="1"/>
  <c r="AJ92" i="39"/>
  <c r="Y92" i="39" s="1"/>
  <c r="AJ65" i="20"/>
  <c r="Y65" i="20" s="1"/>
  <c r="AS66" i="20" s="1"/>
  <c r="AJ65" i="23"/>
  <c r="AJ66" i="29"/>
  <c r="Y66" i="29" s="1"/>
  <c r="AA89" i="36" l="1"/>
  <c r="AC89" i="36" s="1"/>
  <c r="AG91" i="43"/>
  <c r="AG91" i="38"/>
  <c r="Z90" i="38"/>
  <c r="AB90" i="38" s="1"/>
  <c r="AD90" i="38" s="1"/>
  <c r="AQ91" i="38"/>
  <c r="AR91" i="38" s="1"/>
  <c r="AA90" i="38"/>
  <c r="AC90" i="38" s="1"/>
  <c r="Z90" i="43"/>
  <c r="AB90" i="43" s="1"/>
  <c r="AD90" i="43" s="1"/>
  <c r="AQ91" i="43"/>
  <c r="AR91" i="43" s="1"/>
  <c r="AS91" i="43"/>
  <c r="AJ88" i="42"/>
  <c r="Y88" i="42" s="1"/>
  <c r="AS89" i="42" s="1"/>
  <c r="Z89" i="36"/>
  <c r="E74" i="47" s="1"/>
  <c r="D74" i="47" s="1"/>
  <c r="AQ90" i="36"/>
  <c r="AR90" i="36" s="1"/>
  <c r="AG90" i="36"/>
  <c r="AS90" i="36"/>
  <c r="AG89" i="37"/>
  <c r="Z88" i="37"/>
  <c r="AB88" i="37" s="1"/>
  <c r="AD88" i="37" s="1"/>
  <c r="AS89" i="37"/>
  <c r="AA88" i="37"/>
  <c r="AC88" i="37" s="1"/>
  <c r="AA92" i="41"/>
  <c r="AC92" i="41" s="1"/>
  <c r="Z92" i="41"/>
  <c r="AB92" i="41" s="1"/>
  <c r="AD92" i="41" s="1"/>
  <c r="AG93" i="41"/>
  <c r="AQ93" i="41"/>
  <c r="AR93" i="41" s="1"/>
  <c r="AS93" i="41"/>
  <c r="AJ93" i="40"/>
  <c r="Y93" i="40" s="1"/>
  <c r="AG94" i="40" s="1"/>
  <c r="AA77" i="32"/>
  <c r="AC77" i="32" s="1"/>
  <c r="AG78" i="32"/>
  <c r="Z77" i="32"/>
  <c r="AB77" i="32" s="1"/>
  <c r="AD77" i="32" s="1"/>
  <c r="AQ78" i="32"/>
  <c r="AR78" i="32" s="1"/>
  <c r="AG93" i="39"/>
  <c r="Z92" i="39"/>
  <c r="AB92" i="39" s="1"/>
  <c r="AD92" i="39" s="1"/>
  <c r="AA92" i="39"/>
  <c r="AC92" i="39" s="1"/>
  <c r="AQ93" i="39"/>
  <c r="AR93" i="39" s="1"/>
  <c r="AS93" i="39"/>
  <c r="Z65" i="20"/>
  <c r="AB65" i="20" s="1"/>
  <c r="AD65" i="20" s="1"/>
  <c r="AQ66" i="20"/>
  <c r="AR66" i="20" s="1"/>
  <c r="AA65" i="20"/>
  <c r="AC65" i="20" s="1"/>
  <c r="AG66" i="20"/>
  <c r="Y65" i="23"/>
  <c r="C19" i="34" l="1"/>
  <c r="AJ91" i="38"/>
  <c r="Y91" i="38" s="1"/>
  <c r="AS92" i="38" s="1"/>
  <c r="AJ91" i="43"/>
  <c r="Y91" i="43" s="1"/>
  <c r="AA91" i="43" s="1"/>
  <c r="AC91" i="43" s="1"/>
  <c r="AB89" i="36"/>
  <c r="AD89" i="36" s="1"/>
  <c r="Z88" i="42"/>
  <c r="AB88" i="42" s="1"/>
  <c r="AD88" i="42" s="1"/>
  <c r="AQ89" i="42"/>
  <c r="AR89" i="42" s="1"/>
  <c r="AG89" i="42"/>
  <c r="AA88" i="42"/>
  <c r="AC88" i="42" s="1"/>
  <c r="AJ90" i="36"/>
  <c r="Y90" i="36" s="1"/>
  <c r="Z90" i="36" s="1"/>
  <c r="AB90" i="36" s="1"/>
  <c r="AD90" i="36" s="1"/>
  <c r="Z91" i="38"/>
  <c r="AB91" i="38" s="1"/>
  <c r="AD91" i="38" s="1"/>
  <c r="AA91" i="38"/>
  <c r="AC91" i="38" s="1"/>
  <c r="AG92" i="38"/>
  <c r="AQ92" i="38"/>
  <c r="AR92" i="38" s="1"/>
  <c r="AJ89" i="37"/>
  <c r="Y89" i="37" s="1"/>
  <c r="C82" i="47" s="1"/>
  <c r="AJ93" i="41"/>
  <c r="Y93" i="41" s="1"/>
  <c r="AS94" i="40"/>
  <c r="AQ94" i="40"/>
  <c r="AR94" i="40" s="1"/>
  <c r="Z93" i="40"/>
  <c r="AB93" i="40" s="1"/>
  <c r="AD93" i="40" s="1"/>
  <c r="AA93" i="40"/>
  <c r="AC93" i="40" s="1"/>
  <c r="AJ78" i="32"/>
  <c r="Y78" i="32" s="1"/>
  <c r="Z78" i="32" s="1"/>
  <c r="AB78" i="32" s="1"/>
  <c r="AD78" i="32" s="1"/>
  <c r="AJ93" i="39"/>
  <c r="Y93" i="39" s="1"/>
  <c r="AJ66" i="20"/>
  <c r="Y66" i="20" s="1"/>
  <c r="AG67" i="20" s="1"/>
  <c r="AG66" i="23"/>
  <c r="AS66" i="23"/>
  <c r="Z65" i="23"/>
  <c r="AB65" i="23" s="1"/>
  <c r="AD65" i="23" s="1"/>
  <c r="AQ66" i="23"/>
  <c r="AR66" i="23" s="1"/>
  <c r="AA65" i="23"/>
  <c r="AC65" i="23" s="1"/>
  <c r="AQ67" i="29"/>
  <c r="AR67" i="29" s="1"/>
  <c r="AS67" i="29"/>
  <c r="Z66" i="29"/>
  <c r="AB66" i="29" s="1"/>
  <c r="AD66" i="29" s="1"/>
  <c r="AG67" i="29"/>
  <c r="AA66" i="29"/>
  <c r="AC66" i="29" s="1"/>
  <c r="O20" i="47" l="1"/>
  <c r="AS92" i="43"/>
  <c r="AQ92" i="43"/>
  <c r="AR92" i="43" s="1"/>
  <c r="Z91" i="43"/>
  <c r="AB91" i="43" s="1"/>
  <c r="AD91" i="43" s="1"/>
  <c r="AG92" i="43"/>
  <c r="AJ92" i="43" s="1"/>
  <c r="Y92" i="43" s="1"/>
  <c r="AQ93" i="43" s="1"/>
  <c r="AR93" i="43" s="1"/>
  <c r="AG90" i="37"/>
  <c r="AJ89" i="42"/>
  <c r="Y89" i="42" s="1"/>
  <c r="Z89" i="42" s="1"/>
  <c r="AB89" i="42" s="1"/>
  <c r="AD89" i="42" s="1"/>
  <c r="AG91" i="36"/>
  <c r="AA90" i="36"/>
  <c r="AC90" i="36" s="1"/>
  <c r="AS91" i="36"/>
  <c r="AQ91" i="36"/>
  <c r="AR91" i="36" s="1"/>
  <c r="AQ90" i="37"/>
  <c r="AR90" i="37" s="1"/>
  <c r="AJ92" i="38"/>
  <c r="Y92" i="38" s="1"/>
  <c r="AQ93" i="38" s="1"/>
  <c r="AR93" i="38" s="1"/>
  <c r="AA89" i="37"/>
  <c r="Z89" i="37"/>
  <c r="E82" i="47" s="1"/>
  <c r="AS90" i="37"/>
  <c r="AG94" i="41"/>
  <c r="AS94" i="41"/>
  <c r="AQ94" i="41"/>
  <c r="AR94" i="41" s="1"/>
  <c r="AA93" i="41"/>
  <c r="AC93" i="41" s="1"/>
  <c r="Z93" i="41"/>
  <c r="AB93" i="41" s="1"/>
  <c r="AD93" i="41" s="1"/>
  <c r="AJ94" i="40"/>
  <c r="Y94" i="40" s="1"/>
  <c r="AS95" i="40" s="1"/>
  <c r="AA78" i="32"/>
  <c r="AC78" i="32" s="1"/>
  <c r="AG79" i="32"/>
  <c r="AQ79" i="32"/>
  <c r="AR79" i="32" s="1"/>
  <c r="AS79" i="32"/>
  <c r="AG94" i="39"/>
  <c r="Z93" i="39"/>
  <c r="AB93" i="39" s="1"/>
  <c r="AD93" i="39" s="1"/>
  <c r="AS94" i="39"/>
  <c r="AQ94" i="39"/>
  <c r="AR94" i="39" s="1"/>
  <c r="AA93" i="39"/>
  <c r="AC93" i="39" s="1"/>
  <c r="Z66" i="20"/>
  <c r="AB66" i="20" s="1"/>
  <c r="AD66" i="20" s="1"/>
  <c r="AA66" i="20"/>
  <c r="AC66" i="20" s="1"/>
  <c r="AS67" i="20"/>
  <c r="AQ67" i="20"/>
  <c r="AR67" i="20" s="1"/>
  <c r="AJ66" i="23"/>
  <c r="Y66" i="23" s="1"/>
  <c r="AJ67" i="29"/>
  <c r="Y67" i="29" s="1"/>
  <c r="C20" i="34" l="1"/>
  <c r="AC89" i="37"/>
  <c r="AB89" i="37"/>
  <c r="D82" i="47"/>
  <c r="AJ91" i="36"/>
  <c r="Y91" i="36" s="1"/>
  <c r="AG92" i="36" s="1"/>
  <c r="AA89" i="42"/>
  <c r="AC89" i="42" s="1"/>
  <c r="AQ90" i="42"/>
  <c r="AR90" i="42" s="1"/>
  <c r="AS90" i="42"/>
  <c r="AG90" i="42"/>
  <c r="AJ90" i="37"/>
  <c r="Y90" i="37" s="1"/>
  <c r="AG91" i="37" s="1"/>
  <c r="AA92" i="38"/>
  <c r="AC92" i="38" s="1"/>
  <c r="AG93" i="38"/>
  <c r="AS93" i="43"/>
  <c r="AA92" i="43"/>
  <c r="AC92" i="43" s="1"/>
  <c r="Z92" i="43"/>
  <c r="AB92" i="43" s="1"/>
  <c r="AD92" i="43" s="1"/>
  <c r="AG93" i="43"/>
  <c r="Z92" i="38"/>
  <c r="AB92" i="38" s="1"/>
  <c r="AD92" i="38" s="1"/>
  <c r="AS93" i="38"/>
  <c r="AG95" i="40"/>
  <c r="Z94" i="40"/>
  <c r="AB94" i="40" s="1"/>
  <c r="AD94" i="40" s="1"/>
  <c r="AJ94" i="41"/>
  <c r="Y94" i="41" s="1"/>
  <c r="AQ95" i="40"/>
  <c r="AR95" i="40" s="1"/>
  <c r="AA94" i="40"/>
  <c r="AC94" i="40" s="1"/>
  <c r="AJ79" i="32"/>
  <c r="Y79" i="32" s="1"/>
  <c r="AQ80" i="32" s="1"/>
  <c r="AR80" i="32" s="1"/>
  <c r="AJ67" i="20"/>
  <c r="Y67" i="20" s="1"/>
  <c r="AA67" i="20" s="1"/>
  <c r="AC67" i="20" s="1"/>
  <c r="AJ94" i="39"/>
  <c r="Y94" i="39" s="1"/>
  <c r="AA66" i="23"/>
  <c r="AC66" i="23" s="1"/>
  <c r="AQ67" i="23"/>
  <c r="AR67" i="23" s="1"/>
  <c r="AS67" i="23"/>
  <c r="Z66" i="23"/>
  <c r="AB66" i="23" s="1"/>
  <c r="AD66" i="23" s="1"/>
  <c r="AG67" i="23"/>
  <c r="AQ68" i="29"/>
  <c r="AR68" i="29" s="1"/>
  <c r="AS68" i="29"/>
  <c r="AG68" i="29"/>
  <c r="Z67" i="29"/>
  <c r="AB67" i="29" s="1"/>
  <c r="AD67" i="29" s="1"/>
  <c r="AA67" i="29"/>
  <c r="AC67" i="29" s="1"/>
  <c r="R20" i="47" l="1"/>
  <c r="AD89" i="37"/>
  <c r="AQ92" i="36"/>
  <c r="AR92" i="36" s="1"/>
  <c r="Z91" i="36"/>
  <c r="AB91" i="36" s="1"/>
  <c r="AD91" i="36" s="1"/>
  <c r="AS92" i="36"/>
  <c r="AA91" i="36"/>
  <c r="AC91" i="36" s="1"/>
  <c r="AQ91" i="37"/>
  <c r="AR91" i="37" s="1"/>
  <c r="AS91" i="37"/>
  <c r="AJ93" i="38"/>
  <c r="Y93" i="38" s="1"/>
  <c r="Z93" i="38" s="1"/>
  <c r="AB93" i="38" s="1"/>
  <c r="AD93" i="38" s="1"/>
  <c r="AJ90" i="42"/>
  <c r="Y90" i="42" s="1"/>
  <c r="AS91" i="42" s="1"/>
  <c r="AJ93" i="43"/>
  <c r="Y93" i="43" s="1"/>
  <c r="Z93" i="43" s="1"/>
  <c r="AB93" i="43" s="1"/>
  <c r="AD93" i="43" s="1"/>
  <c r="AA90" i="37"/>
  <c r="AC90" i="37" s="1"/>
  <c r="Z90" i="37"/>
  <c r="AB90" i="37" s="1"/>
  <c r="AD90" i="37" s="1"/>
  <c r="AG80" i="32"/>
  <c r="AA79" i="32"/>
  <c r="AC79" i="32" s="1"/>
  <c r="AS80" i="32"/>
  <c r="Z79" i="32"/>
  <c r="AB79" i="32" s="1"/>
  <c r="AD79" i="32" s="1"/>
  <c r="AJ95" i="40"/>
  <c r="Y95" i="40" s="1"/>
  <c r="Z95" i="40" s="1"/>
  <c r="AB95" i="40" s="1"/>
  <c r="AD95" i="40" s="1"/>
  <c r="AA94" i="41"/>
  <c r="AC94" i="41" s="1"/>
  <c r="AG95" i="41"/>
  <c r="AS95" i="41"/>
  <c r="AQ95" i="41"/>
  <c r="AR95" i="41" s="1"/>
  <c r="Z94" i="41"/>
  <c r="AB94" i="41" s="1"/>
  <c r="AD94" i="41" s="1"/>
  <c r="AG68" i="20"/>
  <c r="Z67" i="20"/>
  <c r="AB67" i="20" s="1"/>
  <c r="AD67" i="20" s="1"/>
  <c r="AQ68" i="20"/>
  <c r="AR68" i="20" s="1"/>
  <c r="AS68" i="20"/>
  <c r="Z94" i="39"/>
  <c r="AB94" i="39" s="1"/>
  <c r="AD94" i="39" s="1"/>
  <c r="AG95" i="39"/>
  <c r="AS95" i="39"/>
  <c r="AQ95" i="39"/>
  <c r="AR95" i="39" s="1"/>
  <c r="AA94" i="39"/>
  <c r="AC94" i="39" s="1"/>
  <c r="AJ67" i="23"/>
  <c r="Y67" i="23" s="1"/>
  <c r="AJ68" i="29"/>
  <c r="Y68" i="29" s="1"/>
  <c r="AJ92" i="36" l="1"/>
  <c r="Y92" i="36" s="1"/>
  <c r="AG93" i="36" s="1"/>
  <c r="AJ91" i="37"/>
  <c r="Y91" i="37" s="1"/>
  <c r="Z91" i="37" s="1"/>
  <c r="AB91" i="37" s="1"/>
  <c r="AD91" i="37" s="1"/>
  <c r="AQ94" i="43"/>
  <c r="AR94" i="43" s="1"/>
  <c r="AA93" i="43"/>
  <c r="AC93" i="43" s="1"/>
  <c r="AS94" i="43"/>
  <c r="AG94" i="43"/>
  <c r="AQ91" i="42"/>
  <c r="AR91" i="42" s="1"/>
  <c r="Z90" i="42"/>
  <c r="AB90" i="42" s="1"/>
  <c r="AD90" i="42" s="1"/>
  <c r="AG91" i="42"/>
  <c r="AA90" i="42"/>
  <c r="AC90" i="42" s="1"/>
  <c r="AG94" i="38"/>
  <c r="AA93" i="38"/>
  <c r="AC93" i="38" s="1"/>
  <c r="AQ94" i="38"/>
  <c r="AR94" i="38" s="1"/>
  <c r="AS94" i="38"/>
  <c r="AG96" i="40"/>
  <c r="AQ96" i="40"/>
  <c r="AR96" i="40" s="1"/>
  <c r="AA95" i="40"/>
  <c r="AC95" i="40" s="1"/>
  <c r="AJ80" i="32"/>
  <c r="Y80" i="32" s="1"/>
  <c r="AS81" i="32" s="1"/>
  <c r="AS96" i="40"/>
  <c r="AJ95" i="41"/>
  <c r="Y95" i="41" s="1"/>
  <c r="AG96" i="41" s="1"/>
  <c r="AJ68" i="20"/>
  <c r="Y68" i="20" s="1"/>
  <c r="AA68" i="20" s="1"/>
  <c r="AC68" i="20" s="1"/>
  <c r="AJ95" i="39"/>
  <c r="Y95" i="39" s="1"/>
  <c r="AG68" i="23"/>
  <c r="Z67" i="23"/>
  <c r="AB67" i="23" s="1"/>
  <c r="AD67" i="23" s="1"/>
  <c r="AQ68" i="23"/>
  <c r="AR68" i="23" s="1"/>
  <c r="AA67" i="23"/>
  <c r="AC67" i="23" s="1"/>
  <c r="AS68" i="23"/>
  <c r="AS93" i="36" l="1"/>
  <c r="AQ93" i="36"/>
  <c r="AR93" i="36" s="1"/>
  <c r="AA92" i="36"/>
  <c r="AC92" i="36" s="1"/>
  <c r="Z92" i="36"/>
  <c r="AB92" i="36" s="1"/>
  <c r="AD92" i="36" s="1"/>
  <c r="AQ92" i="37"/>
  <c r="AR92" i="37" s="1"/>
  <c r="AS92" i="37"/>
  <c r="AG92" i="37"/>
  <c r="AA91" i="37"/>
  <c r="AC91" i="37" s="1"/>
  <c r="AJ94" i="43"/>
  <c r="Y94" i="43" s="1"/>
  <c r="AG95" i="43" s="1"/>
  <c r="AJ91" i="42"/>
  <c r="Y91" i="42" s="1"/>
  <c r="AA91" i="42" s="1"/>
  <c r="AC91" i="42" s="1"/>
  <c r="AJ94" i="38"/>
  <c r="Y94" i="38" s="1"/>
  <c r="AA94" i="38" s="1"/>
  <c r="AC94" i="38" s="1"/>
  <c r="AJ96" i="40"/>
  <c r="Y96" i="40" s="1"/>
  <c r="AS97" i="40" s="1"/>
  <c r="AG81" i="32"/>
  <c r="AQ81" i="32"/>
  <c r="AR81" i="32" s="1"/>
  <c r="Z95" i="41"/>
  <c r="AB95" i="41" s="1"/>
  <c r="AD95" i="41" s="1"/>
  <c r="AA80" i="32"/>
  <c r="AC80" i="32" s="1"/>
  <c r="AA95" i="41"/>
  <c r="AC95" i="41" s="1"/>
  <c r="Z80" i="32"/>
  <c r="AB80" i="32" s="1"/>
  <c r="AD80" i="32" s="1"/>
  <c r="AQ96" i="41"/>
  <c r="AR96" i="41" s="1"/>
  <c r="AS96" i="41"/>
  <c r="Z68" i="20"/>
  <c r="AB68" i="20" s="1"/>
  <c r="AD68" i="20" s="1"/>
  <c r="AQ69" i="20"/>
  <c r="AR69" i="20" s="1"/>
  <c r="AG69" i="20"/>
  <c r="AS69" i="20"/>
  <c r="AG96" i="39"/>
  <c r="Z95" i="39"/>
  <c r="AB95" i="39" s="1"/>
  <c r="AD95" i="39" s="1"/>
  <c r="AS96" i="39"/>
  <c r="AQ96" i="39"/>
  <c r="AR96" i="39" s="1"/>
  <c r="AA95" i="39"/>
  <c r="AC95" i="39" s="1"/>
  <c r="AJ68" i="23"/>
  <c r="Y68" i="23" s="1"/>
  <c r="AS69" i="29"/>
  <c r="Z68" i="29"/>
  <c r="AB68" i="29" s="1"/>
  <c r="AD68" i="29" s="1"/>
  <c r="AQ69" i="29"/>
  <c r="AR69" i="29" s="1"/>
  <c r="AG69" i="29"/>
  <c r="AA68" i="29"/>
  <c r="AC68" i="29" s="1"/>
  <c r="AJ92" i="37" l="1"/>
  <c r="Y92" i="37" s="1"/>
  <c r="AQ93" i="37" s="1"/>
  <c r="AR93" i="37" s="1"/>
  <c r="AJ93" i="36"/>
  <c r="Y93" i="36" s="1"/>
  <c r="AS94" i="36" s="1"/>
  <c r="AJ81" i="32"/>
  <c r="Y81" i="32" s="1"/>
  <c r="AS95" i="43"/>
  <c r="Z94" i="43"/>
  <c r="AB94" i="43" s="1"/>
  <c r="AD94" i="43" s="1"/>
  <c r="AQ95" i="43"/>
  <c r="AR95" i="43" s="1"/>
  <c r="AJ95" i="43" s="1"/>
  <c r="Y95" i="43" s="1"/>
  <c r="AA95" i="43" s="1"/>
  <c r="AC95" i="43" s="1"/>
  <c r="AA94" i="43"/>
  <c r="AC94" i="43" s="1"/>
  <c r="AS92" i="42"/>
  <c r="AQ92" i="42"/>
  <c r="AR92" i="42" s="1"/>
  <c r="AG95" i="38"/>
  <c r="AQ95" i="38"/>
  <c r="AR95" i="38" s="1"/>
  <c r="AG92" i="42"/>
  <c r="Z91" i="42"/>
  <c r="AB91" i="42" s="1"/>
  <c r="AD91" i="42" s="1"/>
  <c r="Z94" i="38"/>
  <c r="AB94" i="38" s="1"/>
  <c r="AD94" i="38" s="1"/>
  <c r="AS95" i="38"/>
  <c r="AQ97" i="40"/>
  <c r="AR97" i="40" s="1"/>
  <c r="Z96" i="40"/>
  <c r="AB96" i="40" s="1"/>
  <c r="AD96" i="40" s="1"/>
  <c r="AA96" i="40"/>
  <c r="AC96" i="40" s="1"/>
  <c r="AG97" i="40"/>
  <c r="AJ96" i="41"/>
  <c r="Y96" i="41" s="1"/>
  <c r="AG97" i="41" s="1"/>
  <c r="AJ69" i="20"/>
  <c r="Y69" i="20" s="1"/>
  <c r="AA69" i="20" s="1"/>
  <c r="AC69" i="20" s="1"/>
  <c r="AJ96" i="39"/>
  <c r="Y96" i="39" s="1"/>
  <c r="AQ69" i="23"/>
  <c r="AR69" i="23" s="1"/>
  <c r="AG69" i="23"/>
  <c r="AA68" i="23"/>
  <c r="AC68" i="23" s="1"/>
  <c r="AS69" i="23"/>
  <c r="Z68" i="23"/>
  <c r="AB68" i="23" s="1"/>
  <c r="AD68" i="23" s="1"/>
  <c r="AJ69" i="29"/>
  <c r="Y69" i="29" s="1"/>
  <c r="AS93" i="37" l="1"/>
  <c r="AA92" i="37"/>
  <c r="AC92" i="37" s="1"/>
  <c r="Z92" i="37"/>
  <c r="AB92" i="37" s="1"/>
  <c r="AD92" i="37" s="1"/>
  <c r="AA93" i="36"/>
  <c r="AC93" i="36" s="1"/>
  <c r="AG94" i="36"/>
  <c r="Z93" i="36"/>
  <c r="AB93" i="36" s="1"/>
  <c r="AD93" i="36" s="1"/>
  <c r="AG93" i="37"/>
  <c r="AJ93" i="37" s="1"/>
  <c r="Y93" i="37" s="1"/>
  <c r="Z93" i="37" s="1"/>
  <c r="AB93" i="37" s="1"/>
  <c r="AD93" i="37" s="1"/>
  <c r="AQ94" i="36"/>
  <c r="AR94" i="36" s="1"/>
  <c r="AJ94" i="36" s="1"/>
  <c r="Y94" i="36" s="1"/>
  <c r="AA94" i="36" s="1"/>
  <c r="AC94" i="36" s="1"/>
  <c r="AJ92" i="42"/>
  <c r="Y92" i="42" s="1"/>
  <c r="AQ93" i="42" s="1"/>
  <c r="AR93" i="42" s="1"/>
  <c r="AJ95" i="38"/>
  <c r="Y95" i="38" s="1"/>
  <c r="Z95" i="38" s="1"/>
  <c r="AB95" i="38" s="1"/>
  <c r="AD95" i="38" s="1"/>
  <c r="AG96" i="43"/>
  <c r="AQ96" i="43"/>
  <c r="AR96" i="43" s="1"/>
  <c r="Z95" i="43"/>
  <c r="AB95" i="43" s="1"/>
  <c r="AD95" i="43" s="1"/>
  <c r="AS96" i="43"/>
  <c r="AJ97" i="40"/>
  <c r="Y97" i="40" s="1"/>
  <c r="Z97" i="40" s="1"/>
  <c r="AB97" i="40" s="1"/>
  <c r="AD97" i="40" s="1"/>
  <c r="AA96" i="41"/>
  <c r="AC96" i="41" s="1"/>
  <c r="AQ97" i="41"/>
  <c r="AR97" i="41" s="1"/>
  <c r="Z96" i="41"/>
  <c r="AB96" i="41" s="1"/>
  <c r="AD96" i="41" s="1"/>
  <c r="AS97" i="41"/>
  <c r="AG70" i="20"/>
  <c r="AQ70" i="20"/>
  <c r="AR70" i="20" s="1"/>
  <c r="Z69" i="20"/>
  <c r="AB69" i="20" s="1"/>
  <c r="AD69" i="20" s="1"/>
  <c r="AS70" i="20"/>
  <c r="Z96" i="39"/>
  <c r="AB96" i="39" s="1"/>
  <c r="AD96" i="39" s="1"/>
  <c r="AG97" i="39"/>
  <c r="AA96" i="39"/>
  <c r="AC96" i="39" s="1"/>
  <c r="AQ97" i="39"/>
  <c r="AR97" i="39" s="1"/>
  <c r="AS97" i="39"/>
  <c r="AA81" i="32"/>
  <c r="AC81" i="32" s="1"/>
  <c r="AG82" i="32"/>
  <c r="AQ82" i="32"/>
  <c r="AR82" i="32" s="1"/>
  <c r="Z81" i="32"/>
  <c r="AB81" i="32" s="1"/>
  <c r="AD81" i="32" s="1"/>
  <c r="AS82" i="32"/>
  <c r="AJ69" i="23"/>
  <c r="AG70" i="29"/>
  <c r="Z69" i="29"/>
  <c r="AB69" i="29" s="1"/>
  <c r="AD69" i="29" s="1"/>
  <c r="AS70" i="29"/>
  <c r="AQ70" i="29"/>
  <c r="AR70" i="29" s="1"/>
  <c r="AA69" i="29"/>
  <c r="AC69" i="29" s="1"/>
  <c r="Z92" i="42" l="1"/>
  <c r="AB92" i="42" s="1"/>
  <c r="AD92" i="42" s="1"/>
  <c r="AS93" i="42"/>
  <c r="AA93" i="37"/>
  <c r="AC93" i="37" s="1"/>
  <c r="AQ94" i="37"/>
  <c r="AR94" i="37" s="1"/>
  <c r="AS94" i="37"/>
  <c r="AQ96" i="38"/>
  <c r="AR96" i="38" s="1"/>
  <c r="AG94" i="37"/>
  <c r="AJ94" i="37" s="1"/>
  <c r="Y94" i="37" s="1"/>
  <c r="AA92" i="42"/>
  <c r="AC92" i="42" s="1"/>
  <c r="AG93" i="42"/>
  <c r="AA95" i="38"/>
  <c r="AC95" i="38" s="1"/>
  <c r="AS96" i="38"/>
  <c r="AG96" i="38"/>
  <c r="AJ96" i="43"/>
  <c r="Y96" i="43" s="1"/>
  <c r="AG97" i="43" s="1"/>
  <c r="AQ98" i="40"/>
  <c r="AR98" i="40" s="1"/>
  <c r="AA97" i="40"/>
  <c r="AC97" i="40" s="1"/>
  <c r="AG98" i="40"/>
  <c r="AS98" i="40"/>
  <c r="Z94" i="36"/>
  <c r="AB94" i="36" s="1"/>
  <c r="AD94" i="36" s="1"/>
  <c r="AG95" i="36"/>
  <c r="AS95" i="36"/>
  <c r="AQ95" i="36"/>
  <c r="AR95" i="36" s="1"/>
  <c r="AJ97" i="41"/>
  <c r="Y97" i="41" s="1"/>
  <c r="AS98" i="41" s="1"/>
  <c r="AJ70" i="20"/>
  <c r="Y70" i="20" s="1"/>
  <c r="AG71" i="20" s="1"/>
  <c r="AJ97" i="39"/>
  <c r="Y97" i="39" s="1"/>
  <c r="AJ82" i="32"/>
  <c r="Y82" i="32" s="1"/>
  <c r="Y69" i="23"/>
  <c r="AJ70" i="29"/>
  <c r="Y70" i="29" s="1"/>
  <c r="AJ93" i="42" l="1"/>
  <c r="Y93" i="42" s="1"/>
  <c r="AQ94" i="42" s="1"/>
  <c r="AR94" i="42" s="1"/>
  <c r="AJ96" i="38"/>
  <c r="Y96" i="38" s="1"/>
  <c r="AA96" i="38" s="1"/>
  <c r="AC96" i="38" s="1"/>
  <c r="AQ97" i="43"/>
  <c r="AR97" i="43" s="1"/>
  <c r="Z96" i="43"/>
  <c r="AB96" i="43" s="1"/>
  <c r="AD96" i="43" s="1"/>
  <c r="AA96" i="43"/>
  <c r="AC96" i="43" s="1"/>
  <c r="AJ98" i="40"/>
  <c r="Y98" i="40" s="1"/>
  <c r="AG99" i="40" s="1"/>
  <c r="AS97" i="43"/>
  <c r="AJ97" i="43" s="1"/>
  <c r="Y97" i="43" s="1"/>
  <c r="AJ95" i="36"/>
  <c r="Y95" i="36" s="1"/>
  <c r="Z93" i="42"/>
  <c r="AB93" i="42" s="1"/>
  <c r="AD93" i="42" s="1"/>
  <c r="AS94" i="42"/>
  <c r="AA93" i="42"/>
  <c r="AC93" i="42" s="1"/>
  <c r="AG94" i="42"/>
  <c r="Z97" i="41"/>
  <c r="AB97" i="41" s="1"/>
  <c r="AD97" i="41" s="1"/>
  <c r="AA97" i="41"/>
  <c r="AC97" i="41" s="1"/>
  <c r="AG98" i="41"/>
  <c r="AQ98" i="41"/>
  <c r="AR98" i="41" s="1"/>
  <c r="AS71" i="20"/>
  <c r="AA70" i="20"/>
  <c r="AC70" i="20" s="1"/>
  <c r="Z70" i="20"/>
  <c r="AB70" i="20" s="1"/>
  <c r="AD70" i="20" s="1"/>
  <c r="AQ71" i="20"/>
  <c r="AR71" i="20" s="1"/>
  <c r="Z97" i="39"/>
  <c r="AB97" i="39" s="1"/>
  <c r="AD97" i="39" s="1"/>
  <c r="AQ98" i="39"/>
  <c r="AR98" i="39" s="1"/>
  <c r="AA97" i="39"/>
  <c r="AC97" i="39" s="1"/>
  <c r="AS98" i="39"/>
  <c r="AG98" i="39"/>
  <c r="AG95" i="37"/>
  <c r="AS95" i="37"/>
  <c r="AQ95" i="37"/>
  <c r="AR95" i="37" s="1"/>
  <c r="Z94" i="37"/>
  <c r="AB94" i="37" s="1"/>
  <c r="AD94" i="37" s="1"/>
  <c r="AA94" i="37"/>
  <c r="AC94" i="37" s="1"/>
  <c r="AG83" i="32"/>
  <c r="AA82" i="32"/>
  <c r="AC82" i="32" s="1"/>
  <c r="Z82" i="32"/>
  <c r="AB82" i="32" s="1"/>
  <c r="AD82" i="32" s="1"/>
  <c r="AQ83" i="32"/>
  <c r="AR83" i="32" s="1"/>
  <c r="AS83" i="32"/>
  <c r="AQ70" i="23"/>
  <c r="AR70" i="23" s="1"/>
  <c r="AS70" i="23"/>
  <c r="Z69" i="23"/>
  <c r="AB69" i="23" s="1"/>
  <c r="AD69" i="23" s="1"/>
  <c r="AG70" i="23"/>
  <c r="AA69" i="23"/>
  <c r="AC69" i="23" s="1"/>
  <c r="AS97" i="38" l="1"/>
  <c r="Z96" i="38"/>
  <c r="AB96" i="38" s="1"/>
  <c r="AD96" i="38" s="1"/>
  <c r="AG97" i="38"/>
  <c r="AA98" i="40"/>
  <c r="AC98" i="40" s="1"/>
  <c r="AQ97" i="38"/>
  <c r="AR97" i="38" s="1"/>
  <c r="Z98" i="40"/>
  <c r="AB98" i="40" s="1"/>
  <c r="AD98" i="40" s="1"/>
  <c r="AS99" i="40"/>
  <c r="AQ99" i="40"/>
  <c r="AR99" i="40" s="1"/>
  <c r="AJ99" i="40" s="1"/>
  <c r="Y99" i="40" s="1"/>
  <c r="AS100" i="40" s="1"/>
  <c r="AJ94" i="42"/>
  <c r="Y94" i="42" s="1"/>
  <c r="AQ95" i="42" s="1"/>
  <c r="AR95" i="42" s="1"/>
  <c r="AS96" i="36"/>
  <c r="Z95" i="36"/>
  <c r="AB95" i="36" s="1"/>
  <c r="AD95" i="36" s="1"/>
  <c r="AQ96" i="36"/>
  <c r="AR96" i="36" s="1"/>
  <c r="AG96" i="36"/>
  <c r="AA95" i="36"/>
  <c r="AC95" i="36" s="1"/>
  <c r="AJ98" i="41"/>
  <c r="Y98" i="41" s="1"/>
  <c r="AA98" i="41" s="1"/>
  <c r="AC98" i="41" s="1"/>
  <c r="AQ98" i="43"/>
  <c r="AR98" i="43" s="1"/>
  <c r="AA97" i="43"/>
  <c r="AC97" i="43" s="1"/>
  <c r="Z97" i="43"/>
  <c r="AB97" i="43" s="1"/>
  <c r="AD97" i="43" s="1"/>
  <c r="AS98" i="43"/>
  <c r="AG98" i="43"/>
  <c r="AJ71" i="20"/>
  <c r="Y71" i="20" s="1"/>
  <c r="AQ72" i="20" s="1"/>
  <c r="AR72" i="20" s="1"/>
  <c r="AJ98" i="39"/>
  <c r="Y98" i="39" s="1"/>
  <c r="AJ95" i="37"/>
  <c r="Y95" i="37" s="1"/>
  <c r="AJ83" i="32"/>
  <c r="Y83" i="32" s="1"/>
  <c r="AJ70" i="23"/>
  <c r="Y70" i="23" s="1"/>
  <c r="AG71" i="29"/>
  <c r="AQ71" i="29"/>
  <c r="AR71" i="29" s="1"/>
  <c r="AS71" i="29"/>
  <c r="Z70" i="29"/>
  <c r="AB70" i="29" s="1"/>
  <c r="AD70" i="29" s="1"/>
  <c r="AA70" i="29"/>
  <c r="AC70" i="29" s="1"/>
  <c r="AJ97" i="38" l="1"/>
  <c r="Y97" i="38" s="1"/>
  <c r="Z97" i="38" s="1"/>
  <c r="AB97" i="38" s="1"/>
  <c r="AD97" i="38" s="1"/>
  <c r="AS95" i="42"/>
  <c r="Z94" i="42"/>
  <c r="AB94" i="42" s="1"/>
  <c r="AD94" i="42" s="1"/>
  <c r="AS98" i="38"/>
  <c r="AG95" i="42"/>
  <c r="AA97" i="38"/>
  <c r="AC97" i="38" s="1"/>
  <c r="AG98" i="38"/>
  <c r="AQ98" i="38"/>
  <c r="AR98" i="38" s="1"/>
  <c r="AA94" i="42"/>
  <c r="AC94" i="42" s="1"/>
  <c r="AQ99" i="41"/>
  <c r="AR99" i="41" s="1"/>
  <c r="AJ96" i="36"/>
  <c r="Y96" i="36" s="1"/>
  <c r="Z98" i="41"/>
  <c r="AB98" i="41" s="1"/>
  <c r="AD98" i="41" s="1"/>
  <c r="AS99" i="41"/>
  <c r="AG99" i="41"/>
  <c r="AG100" i="40"/>
  <c r="Z99" i="40"/>
  <c r="AB99" i="40" s="1"/>
  <c r="AD99" i="40" s="1"/>
  <c r="AQ100" i="40"/>
  <c r="AR100" i="40" s="1"/>
  <c r="AA99" i="40"/>
  <c r="AC99" i="40" s="1"/>
  <c r="AJ98" i="43"/>
  <c r="Y98" i="43" s="1"/>
  <c r="AG72" i="20"/>
  <c r="AS72" i="20"/>
  <c r="Z71" i="20"/>
  <c r="AB71" i="20" s="1"/>
  <c r="AD71" i="20" s="1"/>
  <c r="AA71" i="20"/>
  <c r="AC71" i="20" s="1"/>
  <c r="Z98" i="39"/>
  <c r="AB98" i="39" s="1"/>
  <c r="AD98" i="39" s="1"/>
  <c r="AG99" i="39"/>
  <c r="AA98" i="39"/>
  <c r="AC98" i="39" s="1"/>
  <c r="AQ99" i="39"/>
  <c r="AR99" i="39" s="1"/>
  <c r="AS99" i="39"/>
  <c r="AG96" i="37"/>
  <c r="AS96" i="37"/>
  <c r="AQ96" i="37"/>
  <c r="AR96" i="37" s="1"/>
  <c r="AA95" i="37"/>
  <c r="AC95" i="37" s="1"/>
  <c r="Z95" i="37"/>
  <c r="AB95" i="37" s="1"/>
  <c r="AD95" i="37" s="1"/>
  <c r="AQ84" i="32"/>
  <c r="AR84" i="32" s="1"/>
  <c r="AS84" i="32"/>
  <c r="AG84" i="32"/>
  <c r="AA83" i="32"/>
  <c r="AC83" i="32" s="1"/>
  <c r="Z83" i="32"/>
  <c r="AB83" i="32" s="1"/>
  <c r="AD83" i="32" s="1"/>
  <c r="AG71" i="23"/>
  <c r="AQ71" i="23"/>
  <c r="AR71" i="23" s="1"/>
  <c r="Z70" i="23"/>
  <c r="AB70" i="23" s="1"/>
  <c r="AD70" i="23" s="1"/>
  <c r="AS71" i="23"/>
  <c r="AA70" i="23"/>
  <c r="AC70" i="23" s="1"/>
  <c r="AJ71" i="29"/>
  <c r="Y71" i="29" s="1"/>
  <c r="AJ95" i="42" l="1"/>
  <c r="Y95" i="42" s="1"/>
  <c r="AS96" i="42" s="1"/>
  <c r="AJ98" i="38"/>
  <c r="Y98" i="38" s="1"/>
  <c r="AQ99" i="38" s="1"/>
  <c r="AR99" i="38" s="1"/>
  <c r="AJ100" i="40"/>
  <c r="Y100" i="40" s="1"/>
  <c r="AG101" i="40" s="1"/>
  <c r="AJ99" i="41"/>
  <c r="Y99" i="41" s="1"/>
  <c r="AQ100" i="41" s="1"/>
  <c r="AR100" i="41" s="1"/>
  <c r="AG97" i="36"/>
  <c r="AQ97" i="36"/>
  <c r="AR97" i="36" s="1"/>
  <c r="AS97" i="36"/>
  <c r="Z96" i="36"/>
  <c r="AB96" i="36" s="1"/>
  <c r="AD96" i="36" s="1"/>
  <c r="AA96" i="36"/>
  <c r="AC96" i="36" s="1"/>
  <c r="AG99" i="43"/>
  <c r="Z98" i="43"/>
  <c r="AB98" i="43" s="1"/>
  <c r="AD98" i="43" s="1"/>
  <c r="AQ99" i="43"/>
  <c r="AR99" i="43" s="1"/>
  <c r="AA98" i="43"/>
  <c r="AC98" i="43" s="1"/>
  <c r="AS99" i="43"/>
  <c r="AJ72" i="20"/>
  <c r="Y72" i="20" s="1"/>
  <c r="AS73" i="20" s="1"/>
  <c r="AS99" i="38"/>
  <c r="AJ99" i="39"/>
  <c r="Y99" i="39" s="1"/>
  <c r="AJ96" i="37"/>
  <c r="Y96" i="37" s="1"/>
  <c r="AJ84" i="32"/>
  <c r="Y84" i="32" s="1"/>
  <c r="AA84" i="32" s="1"/>
  <c r="AC84" i="32" s="1"/>
  <c r="AJ71" i="23"/>
  <c r="Z98" i="38" l="1"/>
  <c r="AB98" i="38" s="1"/>
  <c r="AD98" i="38" s="1"/>
  <c r="AG99" i="38"/>
  <c r="AA98" i="38"/>
  <c r="AC98" i="38" s="1"/>
  <c r="AQ96" i="42"/>
  <c r="AR96" i="42" s="1"/>
  <c r="AA95" i="42"/>
  <c r="AC95" i="42" s="1"/>
  <c r="AG96" i="42"/>
  <c r="Z95" i="42"/>
  <c r="AB95" i="42" s="1"/>
  <c r="AD95" i="42" s="1"/>
  <c r="AS101" i="40"/>
  <c r="AA100" i="40"/>
  <c r="AC100" i="40" s="1"/>
  <c r="AQ101" i="40"/>
  <c r="AR101" i="40" s="1"/>
  <c r="Z100" i="40"/>
  <c r="AB100" i="40" s="1"/>
  <c r="AD100" i="40" s="1"/>
  <c r="AG100" i="41"/>
  <c r="AS100" i="41"/>
  <c r="Z99" i="41"/>
  <c r="AB99" i="41" s="1"/>
  <c r="AD99" i="41" s="1"/>
  <c r="AA99" i="41"/>
  <c r="AC99" i="41" s="1"/>
  <c r="AJ97" i="36"/>
  <c r="Y97" i="36" s="1"/>
  <c r="AJ99" i="43"/>
  <c r="Y99" i="43" s="1"/>
  <c r="AA72" i="20"/>
  <c r="AC72" i="20" s="1"/>
  <c r="AG73" i="20"/>
  <c r="AQ73" i="20"/>
  <c r="AR73" i="20" s="1"/>
  <c r="Z72" i="20"/>
  <c r="AB72" i="20" s="1"/>
  <c r="AD72" i="20" s="1"/>
  <c r="AJ99" i="38"/>
  <c r="Y99" i="38" s="1"/>
  <c r="Z99" i="39"/>
  <c r="AB99" i="39" s="1"/>
  <c r="AD99" i="39" s="1"/>
  <c r="AQ100" i="39"/>
  <c r="AR100" i="39" s="1"/>
  <c r="AG100" i="39"/>
  <c r="AS100" i="39"/>
  <c r="AA99" i="39"/>
  <c r="AC99" i="39" s="1"/>
  <c r="AG97" i="37"/>
  <c r="AS97" i="37"/>
  <c r="AQ97" i="37"/>
  <c r="AR97" i="37" s="1"/>
  <c r="Z96" i="37"/>
  <c r="AB96" i="37" s="1"/>
  <c r="AD96" i="37" s="1"/>
  <c r="AA96" i="37"/>
  <c r="AC96" i="37" s="1"/>
  <c r="AS85" i="32"/>
  <c r="AG85" i="32"/>
  <c r="AQ85" i="32"/>
  <c r="AR85" i="32" s="1"/>
  <c r="Z84" i="32"/>
  <c r="AB84" i="32" s="1"/>
  <c r="AD84" i="32" s="1"/>
  <c r="Y71" i="23"/>
  <c r="AQ72" i="29"/>
  <c r="AR72" i="29" s="1"/>
  <c r="AS72" i="29"/>
  <c r="AG72" i="29"/>
  <c r="Z71" i="29"/>
  <c r="AB71" i="29" s="1"/>
  <c r="AD71" i="29" s="1"/>
  <c r="AA71" i="29"/>
  <c r="AC71" i="29" s="1"/>
  <c r="AJ101" i="40" l="1"/>
  <c r="Y101" i="40" s="1"/>
  <c r="AA101" i="40" s="1"/>
  <c r="AC101" i="40" s="1"/>
  <c r="AJ96" i="42"/>
  <c r="Y96" i="42" s="1"/>
  <c r="AQ97" i="42" s="1"/>
  <c r="AR97" i="42" s="1"/>
  <c r="AS97" i="42"/>
  <c r="Z96" i="42"/>
  <c r="AB96" i="42" s="1"/>
  <c r="AD96" i="42" s="1"/>
  <c r="AG97" i="42"/>
  <c r="AA96" i="42"/>
  <c r="AC96" i="42" s="1"/>
  <c r="AJ100" i="41"/>
  <c r="Y100" i="41" s="1"/>
  <c r="AG101" i="41" s="1"/>
  <c r="AG98" i="36"/>
  <c r="AS98" i="36"/>
  <c r="Z97" i="36"/>
  <c r="AB97" i="36" s="1"/>
  <c r="AD97" i="36" s="1"/>
  <c r="AA97" i="36"/>
  <c r="AC97" i="36" s="1"/>
  <c r="AQ98" i="36"/>
  <c r="AR98" i="36" s="1"/>
  <c r="AG102" i="40"/>
  <c r="Z101" i="40"/>
  <c r="AB101" i="40" s="1"/>
  <c r="AD101" i="40" s="1"/>
  <c r="AS102" i="40"/>
  <c r="AQ102" i="40"/>
  <c r="AR102" i="40" s="1"/>
  <c r="Z99" i="43"/>
  <c r="AB99" i="43" s="1"/>
  <c r="AD99" i="43" s="1"/>
  <c r="AG100" i="43"/>
  <c r="AS100" i="43"/>
  <c r="AA99" i="43"/>
  <c r="AC99" i="43" s="1"/>
  <c r="AQ100" i="43"/>
  <c r="AR100" i="43" s="1"/>
  <c r="AJ73" i="20"/>
  <c r="Y73" i="20" s="1"/>
  <c r="AQ74" i="20" s="1"/>
  <c r="AR74" i="20" s="1"/>
  <c r="AQ100" i="38"/>
  <c r="AR100" i="38" s="1"/>
  <c r="AS100" i="38"/>
  <c r="AA99" i="38"/>
  <c r="AC99" i="38" s="1"/>
  <c r="Z99" i="38"/>
  <c r="AB99" i="38" s="1"/>
  <c r="AD99" i="38" s="1"/>
  <c r="AG100" i="38"/>
  <c r="AJ100" i="39"/>
  <c r="Y100" i="39" s="1"/>
  <c r="AJ85" i="32"/>
  <c r="Y85" i="32" s="1"/>
  <c r="AA85" i="32" s="1"/>
  <c r="AC85" i="32" s="1"/>
  <c r="AJ97" i="37"/>
  <c r="Y97" i="37" s="1"/>
  <c r="AQ72" i="23"/>
  <c r="AR72" i="23" s="1"/>
  <c r="Z71" i="23"/>
  <c r="AB71" i="23" s="1"/>
  <c r="AD71" i="23" s="1"/>
  <c r="AG72" i="23"/>
  <c r="AS72" i="23"/>
  <c r="AA71" i="23"/>
  <c r="AC71" i="23" s="1"/>
  <c r="AJ72" i="29"/>
  <c r="Y72" i="29" s="1"/>
  <c r="AQ101" i="41" l="1"/>
  <c r="AR101" i="41" s="1"/>
  <c r="AJ97" i="42"/>
  <c r="Y97" i="42" s="1"/>
  <c r="Z100" i="41"/>
  <c r="AB100" i="41" s="1"/>
  <c r="AD100" i="41" s="1"/>
  <c r="AA100" i="41"/>
  <c r="AC100" i="41" s="1"/>
  <c r="AS101" i="41"/>
  <c r="AJ101" i="41" s="1"/>
  <c r="Y101" i="41" s="1"/>
  <c r="AS98" i="42"/>
  <c r="AQ98" i="42"/>
  <c r="AR98" i="42" s="1"/>
  <c r="AJ98" i="36"/>
  <c r="Y98" i="36" s="1"/>
  <c r="AJ102" i="40"/>
  <c r="Y102" i="40" s="1"/>
  <c r="AS103" i="40" s="1"/>
  <c r="AJ100" i="43"/>
  <c r="Y100" i="43" s="1"/>
  <c r="AA100" i="43" s="1"/>
  <c r="AC100" i="43" s="1"/>
  <c r="AA73" i="20"/>
  <c r="AC73" i="20" s="1"/>
  <c r="AG74" i="20"/>
  <c r="AS74" i="20"/>
  <c r="Z73" i="20"/>
  <c r="AB73" i="20" s="1"/>
  <c r="AD73" i="20" s="1"/>
  <c r="AJ100" i="38"/>
  <c r="Y100" i="38" s="1"/>
  <c r="AS101" i="38" s="1"/>
  <c r="AG101" i="39"/>
  <c r="AS101" i="39"/>
  <c r="AQ101" i="39"/>
  <c r="AR101" i="39" s="1"/>
  <c r="AA100" i="39"/>
  <c r="AC100" i="39" s="1"/>
  <c r="Z100" i="39"/>
  <c r="AB100" i="39" s="1"/>
  <c r="AD100" i="39" s="1"/>
  <c r="Z85" i="32"/>
  <c r="AB85" i="32" s="1"/>
  <c r="AD85" i="32" s="1"/>
  <c r="AS86" i="32"/>
  <c r="AG86" i="32"/>
  <c r="AQ86" i="32"/>
  <c r="AR86" i="32" s="1"/>
  <c r="AG98" i="37"/>
  <c r="AS98" i="37"/>
  <c r="AQ98" i="37"/>
  <c r="AR98" i="37" s="1"/>
  <c r="Z97" i="37"/>
  <c r="AB97" i="37" s="1"/>
  <c r="AD97" i="37" s="1"/>
  <c r="AA97" i="37"/>
  <c r="AC97" i="37" s="1"/>
  <c r="AJ72" i="23"/>
  <c r="Z97" i="42" l="1"/>
  <c r="AB97" i="42" s="1"/>
  <c r="AD97" i="42" s="1"/>
  <c r="AG98" i="42"/>
  <c r="AA97" i="42"/>
  <c r="AC97" i="42" s="1"/>
  <c r="AJ98" i="42"/>
  <c r="Y98" i="42" s="1"/>
  <c r="AQ99" i="42" s="1"/>
  <c r="AR99" i="42" s="1"/>
  <c r="AG101" i="43"/>
  <c r="AG103" i="40"/>
  <c r="AQ103" i="40"/>
  <c r="AR103" i="40" s="1"/>
  <c r="Z98" i="36"/>
  <c r="AB98" i="36" s="1"/>
  <c r="AD98" i="36" s="1"/>
  <c r="AG99" i="36"/>
  <c r="AQ99" i="36"/>
  <c r="AR99" i="36" s="1"/>
  <c r="AA98" i="36"/>
  <c r="AC98" i="36" s="1"/>
  <c r="AS99" i="36"/>
  <c r="AA102" i="40"/>
  <c r="AC102" i="40" s="1"/>
  <c r="Z102" i="40"/>
  <c r="AB102" i="40" s="1"/>
  <c r="AD102" i="40" s="1"/>
  <c r="AS101" i="43"/>
  <c r="Z100" i="43"/>
  <c r="AB100" i="43" s="1"/>
  <c r="AD100" i="43" s="1"/>
  <c r="AQ101" i="43"/>
  <c r="AR101" i="43" s="1"/>
  <c r="AG99" i="42"/>
  <c r="Z98" i="42"/>
  <c r="AB98" i="42" s="1"/>
  <c r="AD98" i="42" s="1"/>
  <c r="Z101" i="41"/>
  <c r="AB101" i="41" s="1"/>
  <c r="AD101" i="41" s="1"/>
  <c r="AQ102" i="41"/>
  <c r="AR102" i="41" s="1"/>
  <c r="AS102" i="41"/>
  <c r="AA101" i="41"/>
  <c r="AC101" i="41" s="1"/>
  <c r="AG102" i="41"/>
  <c r="AJ74" i="20"/>
  <c r="Y74" i="20" s="1"/>
  <c r="AG75" i="20" s="1"/>
  <c r="AQ101" i="38"/>
  <c r="AR101" i="38" s="1"/>
  <c r="AA100" i="38"/>
  <c r="AC100" i="38" s="1"/>
  <c r="Z100" i="38"/>
  <c r="AB100" i="38" s="1"/>
  <c r="AD100" i="38" s="1"/>
  <c r="AG101" i="38"/>
  <c r="AJ86" i="32"/>
  <c r="Y86" i="32" s="1"/>
  <c r="AG87" i="32" s="1"/>
  <c r="AJ101" i="39"/>
  <c r="Y101" i="39" s="1"/>
  <c r="AJ98" i="37"/>
  <c r="Y98" i="37" s="1"/>
  <c r="Y72" i="23"/>
  <c r="Z72" i="29"/>
  <c r="AB72" i="29" s="1"/>
  <c r="AD72" i="29" s="1"/>
  <c r="AA72" i="29"/>
  <c r="AC72" i="29" s="1"/>
  <c r="AG73" i="29"/>
  <c r="AQ73" i="29"/>
  <c r="AR73" i="29" s="1"/>
  <c r="AS73" i="29"/>
  <c r="AJ103" i="40" l="1"/>
  <c r="Y103" i="40" s="1"/>
  <c r="AS99" i="42"/>
  <c r="AA98" i="42"/>
  <c r="AC98" i="42" s="1"/>
  <c r="AJ101" i="43"/>
  <c r="Y101" i="43" s="1"/>
  <c r="AA101" i="43" s="1"/>
  <c r="AC101" i="43" s="1"/>
  <c r="AJ99" i="36"/>
  <c r="Y99" i="36" s="1"/>
  <c r="AJ99" i="42"/>
  <c r="Y99" i="42" s="1"/>
  <c r="AS100" i="42" s="1"/>
  <c r="AJ102" i="41"/>
  <c r="Y102" i="41" s="1"/>
  <c r="AQ103" i="41" s="1"/>
  <c r="AR103" i="41" s="1"/>
  <c r="AJ101" i="38"/>
  <c r="Y101" i="38" s="1"/>
  <c r="AG102" i="38" s="1"/>
  <c r="AQ75" i="20"/>
  <c r="AR75" i="20" s="1"/>
  <c r="AA74" i="20"/>
  <c r="AC74" i="20" s="1"/>
  <c r="Z74" i="20"/>
  <c r="AB74" i="20" s="1"/>
  <c r="AD74" i="20" s="1"/>
  <c r="AS75" i="20"/>
  <c r="Z103" i="40"/>
  <c r="AB103" i="40" s="1"/>
  <c r="AD103" i="40" s="1"/>
  <c r="AA103" i="40"/>
  <c r="AC103" i="40" s="1"/>
  <c r="AG104" i="40"/>
  <c r="AQ104" i="40"/>
  <c r="AR104" i="40" s="1"/>
  <c r="AS104" i="40"/>
  <c r="AA86" i="32"/>
  <c r="AC86" i="32" s="1"/>
  <c r="Z86" i="32"/>
  <c r="AB86" i="32" s="1"/>
  <c r="AD86" i="32" s="1"/>
  <c r="AS87" i="32"/>
  <c r="AQ87" i="32"/>
  <c r="AR87" i="32" s="1"/>
  <c r="AG102" i="39"/>
  <c r="AQ102" i="39"/>
  <c r="AR102" i="39" s="1"/>
  <c r="Z101" i="39"/>
  <c r="AB101" i="39" s="1"/>
  <c r="AD101" i="39" s="1"/>
  <c r="AS102" i="39"/>
  <c r="AA101" i="39"/>
  <c r="AC101" i="39" s="1"/>
  <c r="AG99" i="37"/>
  <c r="AS99" i="37"/>
  <c r="AQ99" i="37"/>
  <c r="AR99" i="37" s="1"/>
  <c r="AA98" i="37"/>
  <c r="AC98" i="37" s="1"/>
  <c r="Z98" i="37"/>
  <c r="AB98" i="37" s="1"/>
  <c r="AD98" i="37" s="1"/>
  <c r="AS73" i="23"/>
  <c r="AG73" i="23"/>
  <c r="Z72" i="23"/>
  <c r="AB72" i="23" s="1"/>
  <c r="AD72" i="23" s="1"/>
  <c r="AQ73" i="23"/>
  <c r="AR73" i="23" s="1"/>
  <c r="AA72" i="23"/>
  <c r="AC72" i="23" s="1"/>
  <c r="AJ73" i="29"/>
  <c r="Y73" i="29" s="1"/>
  <c r="AG102" i="43" l="1"/>
  <c r="AS102" i="43"/>
  <c r="Z101" i="43"/>
  <c r="AB101" i="43" s="1"/>
  <c r="AD101" i="43" s="1"/>
  <c r="AQ102" i="43"/>
  <c r="AR102" i="43" s="1"/>
  <c r="AJ102" i="43" s="1"/>
  <c r="Y102" i="43" s="1"/>
  <c r="AQ100" i="36"/>
  <c r="AR100" i="36" s="1"/>
  <c r="Z99" i="36"/>
  <c r="AB99" i="36" s="1"/>
  <c r="AD99" i="36" s="1"/>
  <c r="AS100" i="36"/>
  <c r="AA99" i="36"/>
  <c r="AC99" i="36" s="1"/>
  <c r="AG100" i="36"/>
  <c r="AA99" i="42"/>
  <c r="AC99" i="42" s="1"/>
  <c r="Z99" i="42"/>
  <c r="AB99" i="42" s="1"/>
  <c r="AD99" i="42" s="1"/>
  <c r="AG100" i="42"/>
  <c r="AQ100" i="42"/>
  <c r="AR100" i="42" s="1"/>
  <c r="AA101" i="38"/>
  <c r="AC101" i="38" s="1"/>
  <c r="AA102" i="41"/>
  <c r="AC102" i="41" s="1"/>
  <c r="AG103" i="41"/>
  <c r="AS103" i="41"/>
  <c r="Z102" i="41"/>
  <c r="AB102" i="41" s="1"/>
  <c r="AD102" i="41" s="1"/>
  <c r="AS102" i="38"/>
  <c r="Z101" i="38"/>
  <c r="AB101" i="38" s="1"/>
  <c r="AD101" i="38" s="1"/>
  <c r="AQ102" i="38"/>
  <c r="AR102" i="38" s="1"/>
  <c r="AJ75" i="20"/>
  <c r="Y75" i="20" s="1"/>
  <c r="AG76" i="20" s="1"/>
  <c r="AJ104" i="40"/>
  <c r="Y104" i="40" s="1"/>
  <c r="AJ87" i="32"/>
  <c r="Y87" i="32" s="1"/>
  <c r="AA87" i="32" s="1"/>
  <c r="AC87" i="32" s="1"/>
  <c r="AJ102" i="39"/>
  <c r="Y102" i="39" s="1"/>
  <c r="AJ99" i="37"/>
  <c r="Y99" i="37" s="1"/>
  <c r="AJ73" i="23"/>
  <c r="AJ100" i="42" l="1"/>
  <c r="Y100" i="42" s="1"/>
  <c r="AA100" i="42" s="1"/>
  <c r="AC100" i="42" s="1"/>
  <c r="AJ100" i="36"/>
  <c r="Y100" i="36" s="1"/>
  <c r="AG103" i="43"/>
  <c r="Z102" i="43"/>
  <c r="AB102" i="43" s="1"/>
  <c r="AD102" i="43" s="1"/>
  <c r="AQ103" i="43"/>
  <c r="AR103" i="43" s="1"/>
  <c r="AA102" i="43"/>
  <c r="AC102" i="43" s="1"/>
  <c r="AS103" i="43"/>
  <c r="AJ102" i="38"/>
  <c r="Y102" i="38" s="1"/>
  <c r="AA102" i="38" s="1"/>
  <c r="AC102" i="38" s="1"/>
  <c r="AJ103" i="41"/>
  <c r="Y103" i="41" s="1"/>
  <c r="AA103" i="41" s="1"/>
  <c r="AC103" i="41" s="1"/>
  <c r="AS76" i="20"/>
  <c r="AQ76" i="20"/>
  <c r="AR76" i="20" s="1"/>
  <c r="AA75" i="20"/>
  <c r="AC75" i="20" s="1"/>
  <c r="Z75" i="20"/>
  <c r="AB75" i="20" s="1"/>
  <c r="AD75" i="20" s="1"/>
  <c r="Z104" i="40"/>
  <c r="AB104" i="40" s="1"/>
  <c r="AD104" i="40" s="1"/>
  <c r="AQ105" i="40"/>
  <c r="AR105" i="40" s="1"/>
  <c r="AG105" i="40"/>
  <c r="AA104" i="40"/>
  <c r="AC104" i="40" s="1"/>
  <c r="AS105" i="40"/>
  <c r="Z87" i="32"/>
  <c r="AB87" i="32" s="1"/>
  <c r="AD87" i="32" s="1"/>
  <c r="AQ88" i="32"/>
  <c r="AR88" i="32" s="1"/>
  <c r="AG88" i="32"/>
  <c r="AS88" i="32"/>
  <c r="Z102" i="39"/>
  <c r="AB102" i="39" s="1"/>
  <c r="AD102" i="39" s="1"/>
  <c r="AS103" i="39"/>
  <c r="AQ103" i="39"/>
  <c r="AR103" i="39" s="1"/>
  <c r="AA102" i="39"/>
  <c r="AC102" i="39" s="1"/>
  <c r="AG103" i="39"/>
  <c r="Z99" i="37"/>
  <c r="AB99" i="37" s="1"/>
  <c r="AD99" i="37" s="1"/>
  <c r="AS100" i="37"/>
  <c r="AQ100" i="37"/>
  <c r="AR100" i="37" s="1"/>
  <c r="AA99" i="37"/>
  <c r="AC99" i="37" s="1"/>
  <c r="AG100" i="37"/>
  <c r="Y73" i="23"/>
  <c r="Z73" i="29"/>
  <c r="AB73" i="29" s="1"/>
  <c r="AD73" i="29" s="1"/>
  <c r="AA73" i="29"/>
  <c r="AC73" i="29" s="1"/>
  <c r="AQ74" i="29"/>
  <c r="AR74" i="29" s="1"/>
  <c r="AS74" i="29"/>
  <c r="AG74" i="29"/>
  <c r="AQ101" i="42" l="1"/>
  <c r="AR101" i="42" s="1"/>
  <c r="AS101" i="42"/>
  <c r="AG101" i="42"/>
  <c r="Z100" i="42"/>
  <c r="AB100" i="42" s="1"/>
  <c r="AD100" i="42" s="1"/>
  <c r="AG101" i="36"/>
  <c r="Z100" i="36"/>
  <c r="AB100" i="36" s="1"/>
  <c r="AD100" i="36" s="1"/>
  <c r="AA100" i="36"/>
  <c r="AC100" i="36" s="1"/>
  <c r="AQ101" i="36"/>
  <c r="AR101" i="36" s="1"/>
  <c r="AS101" i="36"/>
  <c r="AJ103" i="43"/>
  <c r="Y103" i="43" s="1"/>
  <c r="AJ76" i="20"/>
  <c r="Y76" i="20" s="1"/>
  <c r="AG77" i="20" s="1"/>
  <c r="Z102" i="38"/>
  <c r="AB102" i="38" s="1"/>
  <c r="AD102" i="38" s="1"/>
  <c r="AG103" i="38"/>
  <c r="AQ103" i="38"/>
  <c r="AR103" i="38" s="1"/>
  <c r="AS103" i="38"/>
  <c r="AQ104" i="41"/>
  <c r="AR104" i="41" s="1"/>
  <c r="AG104" i="41"/>
  <c r="AS104" i="41"/>
  <c r="Z103" i="41"/>
  <c r="AB103" i="41" s="1"/>
  <c r="AD103" i="41" s="1"/>
  <c r="AJ105" i="40"/>
  <c r="Y105" i="40" s="1"/>
  <c r="AJ88" i="32"/>
  <c r="Y88" i="32" s="1"/>
  <c r="Z88" i="32" s="1"/>
  <c r="AB88" i="32" s="1"/>
  <c r="AD88" i="32" s="1"/>
  <c r="AJ103" i="39"/>
  <c r="Y103" i="39" s="1"/>
  <c r="AJ100" i="37"/>
  <c r="Y100" i="37" s="1"/>
  <c r="Z73" i="23"/>
  <c r="AB73" i="23" s="1"/>
  <c r="AD73" i="23" s="1"/>
  <c r="AQ74" i="23"/>
  <c r="AR74" i="23" s="1"/>
  <c r="AA73" i="23"/>
  <c r="AC73" i="23" s="1"/>
  <c r="AS74" i="23"/>
  <c r="AG74" i="23"/>
  <c r="AJ74" i="29"/>
  <c r="Y74" i="29" s="1"/>
  <c r="AJ101" i="42" l="1"/>
  <c r="Y101" i="42" s="1"/>
  <c r="AA101" i="42" s="1"/>
  <c r="AC101" i="42" s="1"/>
  <c r="AJ101" i="36"/>
  <c r="Y101" i="36" s="1"/>
  <c r="AG104" i="43"/>
  <c r="AA103" i="43"/>
  <c r="AC103" i="43" s="1"/>
  <c r="Z103" i="43"/>
  <c r="AB103" i="43" s="1"/>
  <c r="AD103" i="43" s="1"/>
  <c r="AQ104" i="43"/>
  <c r="AR104" i="43" s="1"/>
  <c r="AS104" i="43"/>
  <c r="AQ77" i="20"/>
  <c r="AR77" i="20" s="1"/>
  <c r="AA76" i="20"/>
  <c r="AC76" i="20" s="1"/>
  <c r="AS77" i="20"/>
  <c r="Z76" i="20"/>
  <c r="AB76" i="20" s="1"/>
  <c r="AD76" i="20" s="1"/>
  <c r="AJ103" i="38"/>
  <c r="Y103" i="38" s="1"/>
  <c r="AG104" i="38" s="1"/>
  <c r="AJ104" i="41"/>
  <c r="Y104" i="41" s="1"/>
  <c r="Z104" i="41" s="1"/>
  <c r="AB104" i="41" s="1"/>
  <c r="AD104" i="41" s="1"/>
  <c r="AA88" i="32"/>
  <c r="AC88" i="32" s="1"/>
  <c r="AG89" i="32"/>
  <c r="AQ89" i="32"/>
  <c r="AR89" i="32" s="1"/>
  <c r="AS89" i="32"/>
  <c r="AG106" i="40"/>
  <c r="AA105" i="40"/>
  <c r="AC105" i="40" s="1"/>
  <c r="Z105" i="40"/>
  <c r="AB105" i="40" s="1"/>
  <c r="AD105" i="40" s="1"/>
  <c r="AS106" i="40"/>
  <c r="AQ106" i="40"/>
  <c r="AR106" i="40" s="1"/>
  <c r="Z103" i="39"/>
  <c r="AB103" i="39" s="1"/>
  <c r="AD103" i="39" s="1"/>
  <c r="AA103" i="39"/>
  <c r="AC103" i="39" s="1"/>
  <c r="AS104" i="39"/>
  <c r="AQ104" i="39"/>
  <c r="AR104" i="39" s="1"/>
  <c r="AG104" i="39"/>
  <c r="AG101" i="37"/>
  <c r="AS101" i="37"/>
  <c r="AQ101" i="37"/>
  <c r="AR101" i="37" s="1"/>
  <c r="Z100" i="37"/>
  <c r="AB100" i="37" s="1"/>
  <c r="AD100" i="37" s="1"/>
  <c r="AA100" i="37"/>
  <c r="AC100" i="37" s="1"/>
  <c r="AJ74" i="23"/>
  <c r="AQ102" i="42" l="1"/>
  <c r="AR102" i="42" s="1"/>
  <c r="Z101" i="42"/>
  <c r="AB101" i="42" s="1"/>
  <c r="AD101" i="42" s="1"/>
  <c r="AS102" i="42"/>
  <c r="AG102" i="42"/>
  <c r="AJ102" i="42" s="1"/>
  <c r="Y102" i="42" s="1"/>
  <c r="AG103" i="42" s="1"/>
  <c r="Z101" i="36"/>
  <c r="AB101" i="36" s="1"/>
  <c r="AD101" i="36" s="1"/>
  <c r="AA101" i="36"/>
  <c r="AC101" i="36" s="1"/>
  <c r="AG102" i="36"/>
  <c r="AS102" i="36"/>
  <c r="AQ102" i="36"/>
  <c r="AR102" i="36" s="1"/>
  <c r="AJ104" i="43"/>
  <c r="Y104" i="43" s="1"/>
  <c r="AJ77" i="20"/>
  <c r="Y77" i="20" s="1"/>
  <c r="AQ78" i="20" s="1"/>
  <c r="AR78" i="20" s="1"/>
  <c r="AS105" i="41"/>
  <c r="AA104" i="41"/>
  <c r="AC104" i="41" s="1"/>
  <c r="AS104" i="38"/>
  <c r="AA103" i="38"/>
  <c r="AC103" i="38" s="1"/>
  <c r="Z103" i="38"/>
  <c r="AB103" i="38" s="1"/>
  <c r="AD103" i="38" s="1"/>
  <c r="AQ104" i="38"/>
  <c r="AR104" i="38" s="1"/>
  <c r="AQ105" i="41"/>
  <c r="AR105" i="41" s="1"/>
  <c r="AG105" i="41"/>
  <c r="AJ89" i="32"/>
  <c r="Y89" i="32" s="1"/>
  <c r="C66" i="47" s="1"/>
  <c r="AJ106" i="40"/>
  <c r="Y106" i="40" s="1"/>
  <c r="AJ104" i="39"/>
  <c r="Y104" i="39" s="1"/>
  <c r="AJ101" i="37"/>
  <c r="Y101" i="37" s="1"/>
  <c r="Y74" i="23"/>
  <c r="AQ75" i="29"/>
  <c r="AR75" i="29" s="1"/>
  <c r="AG75" i="29"/>
  <c r="AS75" i="29"/>
  <c r="Z74" i="29"/>
  <c r="AB74" i="29" s="1"/>
  <c r="AD74" i="29" s="1"/>
  <c r="AA74" i="29"/>
  <c r="AC74" i="29" s="1"/>
  <c r="AS103" i="42" l="1"/>
  <c r="AA102" i="42"/>
  <c r="AC102" i="42" s="1"/>
  <c r="Z102" i="42"/>
  <c r="AB102" i="42" s="1"/>
  <c r="AD102" i="42" s="1"/>
  <c r="AQ103" i="42"/>
  <c r="AR103" i="42" s="1"/>
  <c r="AJ102" i="36"/>
  <c r="Y102" i="36" s="1"/>
  <c r="Z102" i="36" s="1"/>
  <c r="AB102" i="36" s="1"/>
  <c r="AD102" i="36" s="1"/>
  <c r="AS105" i="43"/>
  <c r="Z104" i="43"/>
  <c r="AB104" i="43" s="1"/>
  <c r="AD104" i="43" s="1"/>
  <c r="AQ105" i="43"/>
  <c r="AR105" i="43" s="1"/>
  <c r="AG105" i="43"/>
  <c r="AA104" i="43"/>
  <c r="AC104" i="43" s="1"/>
  <c r="AS78" i="20"/>
  <c r="AG78" i="20"/>
  <c r="AA77" i="20"/>
  <c r="AC77" i="20" s="1"/>
  <c r="Z77" i="20"/>
  <c r="AB77" i="20" s="1"/>
  <c r="AD77" i="20" s="1"/>
  <c r="AJ104" i="38"/>
  <c r="Y104" i="38" s="1"/>
  <c r="Z104" i="38" s="1"/>
  <c r="AB104" i="38" s="1"/>
  <c r="AD104" i="38" s="1"/>
  <c r="AJ105" i="41"/>
  <c r="Y105" i="41" s="1"/>
  <c r="AA105" i="41" s="1"/>
  <c r="AC105" i="41" s="1"/>
  <c r="AG107" i="40"/>
  <c r="AQ107" i="40"/>
  <c r="AR107" i="40" s="1"/>
  <c r="AS107" i="40"/>
  <c r="AA106" i="40"/>
  <c r="AC106" i="40" s="1"/>
  <c r="Z106" i="40"/>
  <c r="AB106" i="40" s="1"/>
  <c r="AD106" i="40" s="1"/>
  <c r="AG105" i="39"/>
  <c r="AQ105" i="39"/>
  <c r="AR105" i="39" s="1"/>
  <c r="AA104" i="39"/>
  <c r="AC104" i="39" s="1"/>
  <c r="Z104" i="39"/>
  <c r="AB104" i="39" s="1"/>
  <c r="AD104" i="39" s="1"/>
  <c r="AS105" i="39"/>
  <c r="Z101" i="37"/>
  <c r="AB101" i="37" s="1"/>
  <c r="AD101" i="37" s="1"/>
  <c r="AA101" i="37"/>
  <c r="AC101" i="37" s="1"/>
  <c r="AQ102" i="37"/>
  <c r="AR102" i="37" s="1"/>
  <c r="AG102" i="37"/>
  <c r="AS102" i="37"/>
  <c r="AQ90" i="32"/>
  <c r="AR90" i="32" s="1"/>
  <c r="Z89" i="32"/>
  <c r="E66" i="47" s="1"/>
  <c r="D66" i="47" s="1"/>
  <c r="AG90" i="32"/>
  <c r="AA89" i="32"/>
  <c r="AC89" i="32" s="1"/>
  <c r="AS90" i="32"/>
  <c r="AG75" i="23"/>
  <c r="AA74" i="23"/>
  <c r="AC74" i="23" s="1"/>
  <c r="Z74" i="23"/>
  <c r="AB74" i="23" s="1"/>
  <c r="AD74" i="23" s="1"/>
  <c r="AS75" i="23"/>
  <c r="AQ75" i="23"/>
  <c r="AR75" i="23" s="1"/>
  <c r="AJ75" i="29"/>
  <c r="Y75" i="29" s="1"/>
  <c r="C18" i="34" l="1"/>
  <c r="AJ103" i="42"/>
  <c r="Y103" i="42" s="1"/>
  <c r="AA103" i="42" s="1"/>
  <c r="AC103" i="42" s="1"/>
  <c r="AB89" i="32"/>
  <c r="AD89" i="32" s="1"/>
  <c r="AA102" i="36"/>
  <c r="AC102" i="36" s="1"/>
  <c r="AJ105" i="43"/>
  <c r="Y105" i="43" s="1"/>
  <c r="AG106" i="43" s="1"/>
  <c r="AQ103" i="36"/>
  <c r="AR103" i="36" s="1"/>
  <c r="AG103" i="36"/>
  <c r="AS103" i="36"/>
  <c r="AA104" i="38"/>
  <c r="AC104" i="38" s="1"/>
  <c r="AQ105" i="38"/>
  <c r="AR105" i="38" s="1"/>
  <c r="AJ78" i="20"/>
  <c r="Y78" i="20" s="1"/>
  <c r="AQ79" i="20" s="1"/>
  <c r="AR79" i="20" s="1"/>
  <c r="AG105" i="38"/>
  <c r="AS105" i="38"/>
  <c r="AQ106" i="41"/>
  <c r="AR106" i="41" s="1"/>
  <c r="AG106" i="41"/>
  <c r="Z105" i="41"/>
  <c r="AB105" i="41" s="1"/>
  <c r="AD105" i="41" s="1"/>
  <c r="AS106" i="41"/>
  <c r="AJ107" i="40"/>
  <c r="Y107" i="40" s="1"/>
  <c r="AJ105" i="39"/>
  <c r="Y105" i="39" s="1"/>
  <c r="AJ102" i="37"/>
  <c r="Y102" i="37" s="1"/>
  <c r="AG103" i="37" s="1"/>
  <c r="AJ90" i="32"/>
  <c r="Y90" i="32" s="1"/>
  <c r="AJ75" i="23"/>
  <c r="L20" i="47" l="1"/>
  <c r="AQ104" i="42"/>
  <c r="AR104" i="42" s="1"/>
  <c r="AS104" i="42"/>
  <c r="Z103" i="42"/>
  <c r="AB103" i="42" s="1"/>
  <c r="AD103" i="42" s="1"/>
  <c r="AG104" i="42"/>
  <c r="Z105" i="43"/>
  <c r="AB105" i="43" s="1"/>
  <c r="AD105" i="43" s="1"/>
  <c r="AA105" i="43"/>
  <c r="AC105" i="43" s="1"/>
  <c r="AQ106" i="43"/>
  <c r="AR106" i="43" s="1"/>
  <c r="AJ103" i="36"/>
  <c r="Y103" i="36" s="1"/>
  <c r="AS104" i="36" s="1"/>
  <c r="AS106" i="43"/>
  <c r="AJ105" i="38"/>
  <c r="Y105" i="38" s="1"/>
  <c r="AS106" i="38" s="1"/>
  <c r="AG79" i="20"/>
  <c r="AA78" i="20"/>
  <c r="AC78" i="20" s="1"/>
  <c r="Z78" i="20"/>
  <c r="AB78" i="20" s="1"/>
  <c r="AD78" i="20" s="1"/>
  <c r="AS79" i="20"/>
  <c r="AJ106" i="41"/>
  <c r="Y106" i="41" s="1"/>
  <c r="AA106" i="41" s="1"/>
  <c r="AC106" i="41" s="1"/>
  <c r="AG108" i="40"/>
  <c r="AQ108" i="40"/>
  <c r="AR108" i="40" s="1"/>
  <c r="Z107" i="40"/>
  <c r="AB107" i="40" s="1"/>
  <c r="AD107" i="40" s="1"/>
  <c r="AS108" i="40"/>
  <c r="AA107" i="40"/>
  <c r="AC107" i="40" s="1"/>
  <c r="Z105" i="39"/>
  <c r="AB105" i="39" s="1"/>
  <c r="AD105" i="39" s="1"/>
  <c r="AA105" i="39"/>
  <c r="AC105" i="39" s="1"/>
  <c r="AQ106" i="39"/>
  <c r="AR106" i="39" s="1"/>
  <c r="AS106" i="39"/>
  <c r="AG106" i="39"/>
  <c r="Z102" i="37"/>
  <c r="AB102" i="37" s="1"/>
  <c r="AD102" i="37" s="1"/>
  <c r="AQ103" i="37"/>
  <c r="AR103" i="37" s="1"/>
  <c r="AS103" i="37"/>
  <c r="AA102" i="37"/>
  <c r="AC102" i="37" s="1"/>
  <c r="AS91" i="32"/>
  <c r="AQ91" i="32"/>
  <c r="AR91" i="32" s="1"/>
  <c r="Z90" i="32"/>
  <c r="AB90" i="32" s="1"/>
  <c r="AD90" i="32" s="1"/>
  <c r="AG91" i="32"/>
  <c r="AA90" i="32"/>
  <c r="AC90" i="32" s="1"/>
  <c r="Y75" i="23"/>
  <c r="AG76" i="29"/>
  <c r="AS76" i="29"/>
  <c r="Z75" i="29"/>
  <c r="AB75" i="29" s="1"/>
  <c r="AD75" i="29" s="1"/>
  <c r="AQ76" i="29"/>
  <c r="AR76" i="29" s="1"/>
  <c r="AA75" i="29"/>
  <c r="AC75" i="29" s="1"/>
  <c r="AJ106" i="43" l="1"/>
  <c r="Y106" i="43" s="1"/>
  <c r="AA106" i="43" s="1"/>
  <c r="AC106" i="43" s="1"/>
  <c r="AJ104" i="42"/>
  <c r="Y104" i="42" s="1"/>
  <c r="AS105" i="42" s="1"/>
  <c r="AQ104" i="36"/>
  <c r="AR104" i="36" s="1"/>
  <c r="AG104" i="36"/>
  <c r="AA103" i="36"/>
  <c r="AC103" i="36" s="1"/>
  <c r="Z103" i="36"/>
  <c r="AB103" i="36" s="1"/>
  <c r="AD103" i="36" s="1"/>
  <c r="AQ106" i="38"/>
  <c r="AR106" i="38" s="1"/>
  <c r="Z105" i="38"/>
  <c r="AB105" i="38" s="1"/>
  <c r="AD105" i="38" s="1"/>
  <c r="AA105" i="38"/>
  <c r="AC105" i="38" s="1"/>
  <c r="AG106" i="38"/>
  <c r="Z106" i="41"/>
  <c r="AB106" i="41" s="1"/>
  <c r="AD106" i="41" s="1"/>
  <c r="AG107" i="41"/>
  <c r="AQ107" i="43"/>
  <c r="AR107" i="43" s="1"/>
  <c r="AQ107" i="41"/>
  <c r="AR107" i="41" s="1"/>
  <c r="AJ79" i="20"/>
  <c r="Y79" i="20" s="1"/>
  <c r="AS80" i="20" s="1"/>
  <c r="AS107" i="41"/>
  <c r="Z104" i="42"/>
  <c r="AB104" i="42" s="1"/>
  <c r="AD104" i="42" s="1"/>
  <c r="AG105" i="42"/>
  <c r="AQ105" i="42"/>
  <c r="AR105" i="42" s="1"/>
  <c r="AA104" i="42"/>
  <c r="AC104" i="42" s="1"/>
  <c r="AJ108" i="40"/>
  <c r="Y108" i="40" s="1"/>
  <c r="AJ103" i="37"/>
  <c r="Y103" i="37" s="1"/>
  <c r="AS104" i="37" s="1"/>
  <c r="AJ106" i="39"/>
  <c r="Y106" i="39" s="1"/>
  <c r="AJ91" i="32"/>
  <c r="Y91" i="32" s="1"/>
  <c r="AA91" i="32" s="1"/>
  <c r="AC91" i="32" s="1"/>
  <c r="AS76" i="23"/>
  <c r="Z75" i="23"/>
  <c r="AB75" i="23" s="1"/>
  <c r="AD75" i="23" s="1"/>
  <c r="AQ76" i="23"/>
  <c r="AR76" i="23" s="1"/>
  <c r="AG76" i="23"/>
  <c r="AA75" i="23"/>
  <c r="AC75" i="23" s="1"/>
  <c r="AJ76" i="29"/>
  <c r="Y76" i="29" s="1"/>
  <c r="AJ106" i="38" l="1"/>
  <c r="Y106" i="38" s="1"/>
  <c r="AA106" i="38" s="1"/>
  <c r="AC106" i="38" s="1"/>
  <c r="AS107" i="43"/>
  <c r="Z106" i="43"/>
  <c r="AB106" i="43" s="1"/>
  <c r="AD106" i="43" s="1"/>
  <c r="AG107" i="43"/>
  <c r="AJ104" i="36"/>
  <c r="Y104" i="36" s="1"/>
  <c r="AS105" i="36" s="1"/>
  <c r="AJ107" i="41"/>
  <c r="Y107" i="41" s="1"/>
  <c r="Z107" i="41" s="1"/>
  <c r="AB107" i="41" s="1"/>
  <c r="AD107" i="41" s="1"/>
  <c r="AJ105" i="42"/>
  <c r="Y105" i="42" s="1"/>
  <c r="AG106" i="42" s="1"/>
  <c r="Z79" i="20"/>
  <c r="AB79" i="20" s="1"/>
  <c r="AD79" i="20" s="1"/>
  <c r="AA79" i="20"/>
  <c r="AC79" i="20" s="1"/>
  <c r="AQ80" i="20"/>
  <c r="AR80" i="20" s="1"/>
  <c r="AG80" i="20"/>
  <c r="Z106" i="38"/>
  <c r="AB106" i="38" s="1"/>
  <c r="AD106" i="38" s="1"/>
  <c r="AS107" i="38"/>
  <c r="AG107" i="38"/>
  <c r="AQ107" i="38"/>
  <c r="AR107" i="38" s="1"/>
  <c r="Z108" i="40"/>
  <c r="AB108" i="40" s="1"/>
  <c r="AD108" i="40" s="1"/>
  <c r="AQ109" i="40"/>
  <c r="AR109" i="40" s="1"/>
  <c r="AA108" i="40"/>
  <c r="AC108" i="40" s="1"/>
  <c r="AS109" i="40"/>
  <c r="AG109" i="40"/>
  <c r="AG104" i="37"/>
  <c r="AQ104" i="37"/>
  <c r="AR104" i="37" s="1"/>
  <c r="Z103" i="37"/>
  <c r="AB103" i="37" s="1"/>
  <c r="AD103" i="37" s="1"/>
  <c r="AA103" i="37"/>
  <c r="AC103" i="37" s="1"/>
  <c r="AG107" i="39"/>
  <c r="AA106" i="39"/>
  <c r="AC106" i="39" s="1"/>
  <c r="Z106" i="39"/>
  <c r="AB106" i="39" s="1"/>
  <c r="AD106" i="39" s="1"/>
  <c r="AS107" i="39"/>
  <c r="AQ107" i="39"/>
  <c r="AR107" i="39" s="1"/>
  <c r="AS92" i="32"/>
  <c r="Z91" i="32"/>
  <c r="AB91" i="32" s="1"/>
  <c r="AD91" i="32" s="1"/>
  <c r="AG92" i="32"/>
  <c r="AQ92" i="32"/>
  <c r="AR92" i="32" s="1"/>
  <c r="AJ76" i="23"/>
  <c r="Y76" i="23" s="1"/>
  <c r="AJ107" i="43" l="1"/>
  <c r="Y107" i="43" s="1"/>
  <c r="AS108" i="43" s="1"/>
  <c r="Z104" i="36"/>
  <c r="AB104" i="36" s="1"/>
  <c r="AD104" i="36" s="1"/>
  <c r="AG105" i="36"/>
  <c r="AQ105" i="36"/>
  <c r="AR105" i="36" s="1"/>
  <c r="AA104" i="36"/>
  <c r="AC104" i="36" s="1"/>
  <c r="Z107" i="43"/>
  <c r="AB107" i="43" s="1"/>
  <c r="AD107" i="43" s="1"/>
  <c r="AS108" i="41"/>
  <c r="AA107" i="41"/>
  <c r="AC107" i="41" s="1"/>
  <c r="AQ108" i="41"/>
  <c r="AR108" i="41" s="1"/>
  <c r="AG108" i="41"/>
  <c r="AQ108" i="43"/>
  <c r="AR108" i="43" s="1"/>
  <c r="AG108" i="43"/>
  <c r="AA105" i="42"/>
  <c r="AC105" i="42" s="1"/>
  <c r="AQ106" i="42"/>
  <c r="AR106" i="42" s="1"/>
  <c r="AA107" i="43"/>
  <c r="AC107" i="43" s="1"/>
  <c r="AS106" i="42"/>
  <c r="Z105" i="42"/>
  <c r="AB105" i="42" s="1"/>
  <c r="AD105" i="42" s="1"/>
  <c r="AJ80" i="20"/>
  <c r="Y80" i="20" s="1"/>
  <c r="AG81" i="20" s="1"/>
  <c r="AJ107" i="38"/>
  <c r="Y107" i="38" s="1"/>
  <c r="AJ109" i="40"/>
  <c r="Y109" i="40" s="1"/>
  <c r="AG110" i="40" s="1"/>
  <c r="AJ104" i="37"/>
  <c r="Y104" i="37" s="1"/>
  <c r="AG105" i="37" s="1"/>
  <c r="AJ107" i="39"/>
  <c r="Y107" i="39" s="1"/>
  <c r="AJ92" i="32"/>
  <c r="Y92" i="32" s="1"/>
  <c r="AG93" i="32" s="1"/>
  <c r="AS77" i="23"/>
  <c r="Z76" i="23"/>
  <c r="AB76" i="23" s="1"/>
  <c r="AD76" i="23" s="1"/>
  <c r="AG77" i="23"/>
  <c r="AQ77" i="23"/>
  <c r="AR77" i="23" s="1"/>
  <c r="AA76" i="23"/>
  <c r="AC76" i="23" s="1"/>
  <c r="Z76" i="29"/>
  <c r="AB76" i="29" s="1"/>
  <c r="AD76" i="29" s="1"/>
  <c r="AG77" i="29"/>
  <c r="AS77" i="29"/>
  <c r="AQ77" i="29"/>
  <c r="AR77" i="29" s="1"/>
  <c r="AA76" i="29"/>
  <c r="AC76" i="29" s="1"/>
  <c r="AJ105" i="36" l="1"/>
  <c r="Y105" i="36" s="1"/>
  <c r="Z105" i="36" s="1"/>
  <c r="AB105" i="36" s="1"/>
  <c r="AD105" i="36" s="1"/>
  <c r="AJ108" i="43"/>
  <c r="Y108" i="43" s="1"/>
  <c r="AA108" i="43" s="1"/>
  <c r="AC108" i="43" s="1"/>
  <c r="AA80" i="20"/>
  <c r="AC80" i="20" s="1"/>
  <c r="AJ108" i="41"/>
  <c r="Y108" i="41" s="1"/>
  <c r="Z108" i="41" s="1"/>
  <c r="AB108" i="41" s="1"/>
  <c r="AD108" i="41" s="1"/>
  <c r="AJ106" i="42"/>
  <c r="Y106" i="42" s="1"/>
  <c r="AA106" i="42" s="1"/>
  <c r="AC106" i="42" s="1"/>
  <c r="Z80" i="20"/>
  <c r="AB80" i="20" s="1"/>
  <c r="AD80" i="20" s="1"/>
  <c r="AS81" i="20"/>
  <c r="AQ81" i="20"/>
  <c r="AR81" i="20" s="1"/>
  <c r="AQ108" i="38"/>
  <c r="AR108" i="38" s="1"/>
  <c r="AA107" i="38"/>
  <c r="AC107" i="38" s="1"/>
  <c r="AG108" i="38"/>
  <c r="Z107" i="38"/>
  <c r="AB107" i="38" s="1"/>
  <c r="AD107" i="38" s="1"/>
  <c r="AS108" i="38"/>
  <c r="AS110" i="40"/>
  <c r="AA109" i="40"/>
  <c r="AC109" i="40" s="1"/>
  <c r="Z109" i="40"/>
  <c r="AB109" i="40" s="1"/>
  <c r="AD109" i="40" s="1"/>
  <c r="AQ110" i="40"/>
  <c r="AR110" i="40" s="1"/>
  <c r="AQ105" i="37"/>
  <c r="AR105" i="37" s="1"/>
  <c r="AA104" i="37"/>
  <c r="AC104" i="37" s="1"/>
  <c r="AS105" i="37"/>
  <c r="Z104" i="37"/>
  <c r="AB104" i="37" s="1"/>
  <c r="AD104" i="37" s="1"/>
  <c r="AG108" i="39"/>
  <c r="Z107" i="39"/>
  <c r="AB107" i="39" s="1"/>
  <c r="AD107" i="39" s="1"/>
  <c r="AA107" i="39"/>
  <c r="AC107" i="39" s="1"/>
  <c r="AQ108" i="39"/>
  <c r="AR108" i="39" s="1"/>
  <c r="AS108" i="39"/>
  <c r="AS93" i="32"/>
  <c r="AA92" i="32"/>
  <c r="AC92" i="32" s="1"/>
  <c r="Z92" i="32"/>
  <c r="AB92" i="32" s="1"/>
  <c r="AD92" i="32" s="1"/>
  <c r="AQ93" i="32"/>
  <c r="AR93" i="32" s="1"/>
  <c r="AJ77" i="23"/>
  <c r="AJ77" i="29"/>
  <c r="Y77" i="29" s="1"/>
  <c r="AS106" i="36" l="1"/>
  <c r="AA105" i="36"/>
  <c r="AC105" i="36" s="1"/>
  <c r="AQ106" i="36"/>
  <c r="AR106" i="36" s="1"/>
  <c r="AG106" i="36"/>
  <c r="AS109" i="43"/>
  <c r="Z108" i="43"/>
  <c r="AB108" i="43" s="1"/>
  <c r="AD108" i="43" s="1"/>
  <c r="AQ109" i="43"/>
  <c r="AR109" i="43" s="1"/>
  <c r="AG109" i="43"/>
  <c r="AJ109" i="43" s="1"/>
  <c r="Y109" i="43" s="1"/>
  <c r="AQ110" i="43" s="1"/>
  <c r="AR110" i="43" s="1"/>
  <c r="AJ81" i="20"/>
  <c r="Y81" i="20" s="1"/>
  <c r="AQ82" i="20" s="1"/>
  <c r="AR82" i="20" s="1"/>
  <c r="AQ109" i="41"/>
  <c r="AR109" i="41" s="1"/>
  <c r="AS109" i="41"/>
  <c r="AA108" i="41"/>
  <c r="AC108" i="41" s="1"/>
  <c r="AQ107" i="42"/>
  <c r="AR107" i="42" s="1"/>
  <c r="AG107" i="42"/>
  <c r="Z106" i="42"/>
  <c r="AB106" i="42" s="1"/>
  <c r="AD106" i="42" s="1"/>
  <c r="AS107" i="42"/>
  <c r="AG109" i="41"/>
  <c r="AJ108" i="38"/>
  <c r="Y108" i="38" s="1"/>
  <c r="Z108" i="38" s="1"/>
  <c r="AB108" i="38" s="1"/>
  <c r="AD108" i="38" s="1"/>
  <c r="AJ110" i="40"/>
  <c r="Y110" i="40" s="1"/>
  <c r="AQ111" i="40" s="1"/>
  <c r="AR111" i="40" s="1"/>
  <c r="AJ105" i="37"/>
  <c r="Y105" i="37" s="1"/>
  <c r="AQ106" i="37" s="1"/>
  <c r="AR106" i="37" s="1"/>
  <c r="AJ108" i="39"/>
  <c r="Y108" i="39" s="1"/>
  <c r="AJ93" i="32"/>
  <c r="Y93" i="32" s="1"/>
  <c r="Y77" i="23"/>
  <c r="AJ106" i="36" l="1"/>
  <c r="Y106" i="36" s="1"/>
  <c r="AS107" i="36" s="1"/>
  <c r="AJ109" i="41"/>
  <c r="Y109" i="41" s="1"/>
  <c r="AQ110" i="41" s="1"/>
  <c r="AR110" i="41" s="1"/>
  <c r="AG82" i="20"/>
  <c r="AA81" i="20"/>
  <c r="AC81" i="20" s="1"/>
  <c r="AS82" i="20"/>
  <c r="Z81" i="20"/>
  <c r="AB81" i="20" s="1"/>
  <c r="AD81" i="20" s="1"/>
  <c r="AG110" i="43"/>
  <c r="AA109" i="43"/>
  <c r="AC109" i="43" s="1"/>
  <c r="Z109" i="43"/>
  <c r="AB109" i="43" s="1"/>
  <c r="AD109" i="43" s="1"/>
  <c r="AS110" i="43"/>
  <c r="AJ107" i="42"/>
  <c r="Y107" i="42" s="1"/>
  <c r="AS108" i="42" s="1"/>
  <c r="AS109" i="38"/>
  <c r="AQ109" i="38"/>
  <c r="AR109" i="38" s="1"/>
  <c r="AG109" i="38"/>
  <c r="AA108" i="38"/>
  <c r="AC108" i="38" s="1"/>
  <c r="Z109" i="41"/>
  <c r="AB109" i="41" s="1"/>
  <c r="AD109" i="41" s="1"/>
  <c r="AS111" i="40"/>
  <c r="AG111" i="40"/>
  <c r="Z110" i="40"/>
  <c r="AB110" i="40" s="1"/>
  <c r="AD110" i="40" s="1"/>
  <c r="AA110" i="40"/>
  <c r="AC110" i="40" s="1"/>
  <c r="AG106" i="37"/>
  <c r="Z105" i="37"/>
  <c r="AB105" i="37" s="1"/>
  <c r="AD105" i="37" s="1"/>
  <c r="AA105" i="37"/>
  <c r="AC105" i="37" s="1"/>
  <c r="AS106" i="37"/>
  <c r="AG109" i="39"/>
  <c r="AS109" i="39"/>
  <c r="AQ109" i="39"/>
  <c r="AR109" i="39" s="1"/>
  <c r="Z108" i="39"/>
  <c r="AB108" i="39" s="1"/>
  <c r="AD108" i="39" s="1"/>
  <c r="AA108" i="39"/>
  <c r="AC108" i="39" s="1"/>
  <c r="AS94" i="32"/>
  <c r="AG94" i="32"/>
  <c r="AA93" i="32"/>
  <c r="AC93" i="32" s="1"/>
  <c r="AQ94" i="32"/>
  <c r="AR94" i="32" s="1"/>
  <c r="Z93" i="32"/>
  <c r="AB93" i="32" s="1"/>
  <c r="AD93" i="32" s="1"/>
  <c r="AG78" i="23"/>
  <c r="AQ78" i="23"/>
  <c r="AR78" i="23" s="1"/>
  <c r="AS78" i="23"/>
  <c r="Z77" i="23"/>
  <c r="AB77" i="23" s="1"/>
  <c r="AD77" i="23" s="1"/>
  <c r="AA77" i="23"/>
  <c r="AC77" i="23" s="1"/>
  <c r="AA77" i="29"/>
  <c r="AC77" i="29" s="1"/>
  <c r="Z77" i="29"/>
  <c r="AB77" i="29" s="1"/>
  <c r="AD77" i="29" s="1"/>
  <c r="AG78" i="29"/>
  <c r="AS78" i="29"/>
  <c r="AQ78" i="29"/>
  <c r="AR78" i="29" s="1"/>
  <c r="AS110" i="41" l="1"/>
  <c r="Z106" i="36"/>
  <c r="AB106" i="36" s="1"/>
  <c r="AD106" i="36" s="1"/>
  <c r="AA106" i="36"/>
  <c r="AC106" i="36" s="1"/>
  <c r="AQ107" i="36"/>
  <c r="AR107" i="36" s="1"/>
  <c r="AG107" i="36"/>
  <c r="AA109" i="41"/>
  <c r="AC109" i="41" s="1"/>
  <c r="AG110" i="41"/>
  <c r="AJ110" i="41" s="1"/>
  <c r="Y110" i="41" s="1"/>
  <c r="Z110" i="41" s="1"/>
  <c r="AB110" i="41" s="1"/>
  <c r="AD110" i="41" s="1"/>
  <c r="AJ110" i="43"/>
  <c r="Y110" i="43" s="1"/>
  <c r="Z110" i="43" s="1"/>
  <c r="AB110" i="43" s="1"/>
  <c r="AD110" i="43" s="1"/>
  <c r="Z107" i="42"/>
  <c r="AB107" i="42" s="1"/>
  <c r="AD107" i="42" s="1"/>
  <c r="AG108" i="42"/>
  <c r="AA107" i="42"/>
  <c r="AC107" i="42" s="1"/>
  <c r="AQ108" i="42"/>
  <c r="AR108" i="42" s="1"/>
  <c r="AJ82" i="20"/>
  <c r="Y82" i="20" s="1"/>
  <c r="AA82" i="20" s="1"/>
  <c r="AC82" i="20" s="1"/>
  <c r="AJ109" i="38"/>
  <c r="Y109" i="38" s="1"/>
  <c r="Z109" i="38" s="1"/>
  <c r="AB109" i="38" s="1"/>
  <c r="AD109" i="38" s="1"/>
  <c r="AJ111" i="40"/>
  <c r="Y111" i="40" s="1"/>
  <c r="AQ112" i="40" s="1"/>
  <c r="AR112" i="40" s="1"/>
  <c r="AJ106" i="37"/>
  <c r="Y106" i="37" s="1"/>
  <c r="AS107" i="37" s="1"/>
  <c r="AJ109" i="39"/>
  <c r="Y109" i="39" s="1"/>
  <c r="AJ94" i="32"/>
  <c r="AJ78" i="23"/>
  <c r="AJ78" i="29"/>
  <c r="Y78" i="29" s="1"/>
  <c r="AJ107" i="36" l="1"/>
  <c r="Y107" i="36" s="1"/>
  <c r="AA110" i="43"/>
  <c r="AC110" i="43" s="1"/>
  <c r="AG111" i="43"/>
  <c r="AQ111" i="43"/>
  <c r="AR111" i="43" s="1"/>
  <c r="AS111" i="43"/>
  <c r="AJ108" i="42"/>
  <c r="Y108" i="42" s="1"/>
  <c r="Z108" i="42" s="1"/>
  <c r="AB108" i="42" s="1"/>
  <c r="AD108" i="42" s="1"/>
  <c r="AJ111" i="43"/>
  <c r="Y111" i="43" s="1"/>
  <c r="AG112" i="43" s="1"/>
  <c r="AQ83" i="20"/>
  <c r="AR83" i="20" s="1"/>
  <c r="AG83" i="20"/>
  <c r="AS83" i="20"/>
  <c r="Z82" i="20"/>
  <c r="AB82" i="20" s="1"/>
  <c r="AD82" i="20" s="1"/>
  <c r="AA109" i="38"/>
  <c r="AC109" i="38" s="1"/>
  <c r="AQ110" i="38"/>
  <c r="AR110" i="38" s="1"/>
  <c r="AG110" i="38"/>
  <c r="AS110" i="38"/>
  <c r="AA110" i="41"/>
  <c r="AC110" i="41" s="1"/>
  <c r="AS111" i="41"/>
  <c r="AQ111" i="41"/>
  <c r="AR111" i="41" s="1"/>
  <c r="AG111" i="41"/>
  <c r="AA111" i="40"/>
  <c r="AC111" i="40" s="1"/>
  <c r="Z111" i="40"/>
  <c r="AB111" i="40" s="1"/>
  <c r="AD111" i="40" s="1"/>
  <c r="AS112" i="40"/>
  <c r="AG112" i="40"/>
  <c r="Z106" i="37"/>
  <c r="AB106" i="37" s="1"/>
  <c r="AD106" i="37" s="1"/>
  <c r="AA106" i="37"/>
  <c r="AC106" i="37" s="1"/>
  <c r="AG107" i="37"/>
  <c r="AQ107" i="37"/>
  <c r="AR107" i="37" s="1"/>
  <c r="AS110" i="39"/>
  <c r="AQ110" i="39"/>
  <c r="AR110" i="39" s="1"/>
  <c r="AA109" i="39"/>
  <c r="AC109" i="39" s="1"/>
  <c r="Z109" i="39"/>
  <c r="AB109" i="39" s="1"/>
  <c r="AD109" i="39" s="1"/>
  <c r="AG110" i="39"/>
  <c r="Y94" i="32"/>
  <c r="Y78" i="23"/>
  <c r="AA107" i="36" l="1"/>
  <c r="AC107" i="36" s="1"/>
  <c r="AQ108" i="36"/>
  <c r="AR108" i="36" s="1"/>
  <c r="AS108" i="36"/>
  <c r="Z107" i="36"/>
  <c r="AB107" i="36" s="1"/>
  <c r="AD107" i="36" s="1"/>
  <c r="AG108" i="36"/>
  <c r="AJ108" i="36" s="1"/>
  <c r="Y108" i="36" s="1"/>
  <c r="AQ109" i="42"/>
  <c r="AR109" i="42" s="1"/>
  <c r="AA108" i="42"/>
  <c r="AC108" i="42" s="1"/>
  <c r="AG109" i="42"/>
  <c r="AJ109" i="42" s="1"/>
  <c r="Y109" i="42" s="1"/>
  <c r="AA109" i="42" s="1"/>
  <c r="AC109" i="42" s="1"/>
  <c r="AS109" i="42"/>
  <c r="AA111" i="43"/>
  <c r="AC111" i="43" s="1"/>
  <c r="Z111" i="43"/>
  <c r="AB111" i="43" s="1"/>
  <c r="AD111" i="43" s="1"/>
  <c r="AQ112" i="43"/>
  <c r="AR112" i="43" s="1"/>
  <c r="AS112" i="43"/>
  <c r="AJ83" i="20"/>
  <c r="Y83" i="20" s="1"/>
  <c r="Z83" i="20" s="1"/>
  <c r="AB83" i="20" s="1"/>
  <c r="AD83" i="20" s="1"/>
  <c r="AJ110" i="38"/>
  <c r="Y110" i="38" s="1"/>
  <c r="Z110" i="38" s="1"/>
  <c r="AB110" i="38" s="1"/>
  <c r="AD110" i="38" s="1"/>
  <c r="AJ111" i="41"/>
  <c r="Y111" i="41" s="1"/>
  <c r="Z111" i="41" s="1"/>
  <c r="AB111" i="41" s="1"/>
  <c r="AD111" i="41" s="1"/>
  <c r="AJ112" i="40"/>
  <c r="Y112" i="40" s="1"/>
  <c r="AQ113" i="40" s="1"/>
  <c r="AR113" i="40" s="1"/>
  <c r="AJ107" i="37"/>
  <c r="Y107" i="37" s="1"/>
  <c r="AS108" i="37" s="1"/>
  <c r="AJ110" i="39"/>
  <c r="Y110" i="39" s="1"/>
  <c r="AQ95" i="32"/>
  <c r="AR95" i="32" s="1"/>
  <c r="Z94" i="32"/>
  <c r="AB94" i="32" s="1"/>
  <c r="AD94" i="32" s="1"/>
  <c r="AA94" i="32"/>
  <c r="AC94" i="32" s="1"/>
  <c r="AS95" i="32"/>
  <c r="AG95" i="32"/>
  <c r="AS79" i="23"/>
  <c r="AG79" i="23"/>
  <c r="Z78" i="23"/>
  <c r="AB78" i="23" s="1"/>
  <c r="AD78" i="23" s="1"/>
  <c r="AQ79" i="23"/>
  <c r="AR79" i="23" s="1"/>
  <c r="AA78" i="23"/>
  <c r="AC78" i="23" s="1"/>
  <c r="AQ79" i="29"/>
  <c r="AR79" i="29" s="1"/>
  <c r="Z78" i="29"/>
  <c r="AB78" i="29" s="1"/>
  <c r="AD78" i="29" s="1"/>
  <c r="AS79" i="29"/>
  <c r="AG79" i="29"/>
  <c r="AA78" i="29"/>
  <c r="AC78" i="29" s="1"/>
  <c r="AJ112" i="43" l="1"/>
  <c r="Y112" i="43" s="1"/>
  <c r="Z108" i="36"/>
  <c r="AB108" i="36" s="1"/>
  <c r="AD108" i="36" s="1"/>
  <c r="AS109" i="36"/>
  <c r="AQ109" i="36"/>
  <c r="AR109" i="36" s="1"/>
  <c r="AA108" i="36"/>
  <c r="AC108" i="36" s="1"/>
  <c r="AG109" i="36"/>
  <c r="AJ109" i="36" s="1"/>
  <c r="Y109" i="36" s="1"/>
  <c r="AG111" i="38"/>
  <c r="AA110" i="38"/>
  <c r="AC110" i="38" s="1"/>
  <c r="AQ84" i="20"/>
  <c r="AR84" i="20" s="1"/>
  <c r="AA83" i="20"/>
  <c r="AC83" i="20" s="1"/>
  <c r="AS84" i="20"/>
  <c r="AG84" i="20"/>
  <c r="AS111" i="38"/>
  <c r="AQ111" i="38"/>
  <c r="AR111" i="38" s="1"/>
  <c r="AQ112" i="41"/>
  <c r="AR112" i="41" s="1"/>
  <c r="AS112" i="41"/>
  <c r="AA112" i="40"/>
  <c r="AC112" i="40" s="1"/>
  <c r="AS113" i="40"/>
  <c r="AG113" i="40"/>
  <c r="Z112" i="40"/>
  <c r="AB112" i="40" s="1"/>
  <c r="AD112" i="40" s="1"/>
  <c r="AG112" i="41"/>
  <c r="AA111" i="41"/>
  <c r="AC111" i="41" s="1"/>
  <c r="AS113" i="43"/>
  <c r="AG113" i="43"/>
  <c r="AA112" i="43"/>
  <c r="AC112" i="43" s="1"/>
  <c r="Z112" i="43"/>
  <c r="AB112" i="43" s="1"/>
  <c r="AD112" i="43" s="1"/>
  <c r="AQ113" i="43"/>
  <c r="AR113" i="43" s="1"/>
  <c r="Z109" i="42"/>
  <c r="AB109" i="42" s="1"/>
  <c r="AD109" i="42" s="1"/>
  <c r="AG110" i="42"/>
  <c r="AQ110" i="42"/>
  <c r="AR110" i="42" s="1"/>
  <c r="AS110" i="42"/>
  <c r="AA107" i="37"/>
  <c r="AC107" i="37" s="1"/>
  <c r="AQ108" i="37"/>
  <c r="AR108" i="37" s="1"/>
  <c r="AG108" i="37"/>
  <c r="Z107" i="37"/>
  <c r="AB107" i="37" s="1"/>
  <c r="AD107" i="37" s="1"/>
  <c r="Z110" i="39"/>
  <c r="AB110" i="39" s="1"/>
  <c r="AD110" i="39" s="1"/>
  <c r="AS111" i="39"/>
  <c r="AQ111" i="39"/>
  <c r="AR111" i="39" s="1"/>
  <c r="AG111" i="39"/>
  <c r="AA110" i="39"/>
  <c r="AC110" i="39" s="1"/>
  <c r="AJ95" i="32"/>
  <c r="Y95" i="32" s="1"/>
  <c r="AJ79" i="23"/>
  <c r="AJ79" i="29"/>
  <c r="Y79" i="29" s="1"/>
  <c r="AS110" i="36" l="1"/>
  <c r="AQ110" i="36"/>
  <c r="AR110" i="36" s="1"/>
  <c r="AG110" i="36"/>
  <c r="AA109" i="36"/>
  <c r="AC109" i="36" s="1"/>
  <c r="Z109" i="36"/>
  <c r="AB109" i="36" s="1"/>
  <c r="AD109" i="36" s="1"/>
  <c r="AJ111" i="38"/>
  <c r="Y111" i="38" s="1"/>
  <c r="AA111" i="38" s="1"/>
  <c r="AC111" i="38" s="1"/>
  <c r="AJ84" i="20"/>
  <c r="Y84" i="20" s="1"/>
  <c r="AS85" i="20" s="1"/>
  <c r="AJ112" i="41"/>
  <c r="Y112" i="41" s="1"/>
  <c r="Z112" i="41" s="1"/>
  <c r="AB112" i="41" s="1"/>
  <c r="AD112" i="41" s="1"/>
  <c r="AJ113" i="40"/>
  <c r="Y113" i="40" s="1"/>
  <c r="AQ114" i="40" s="1"/>
  <c r="AR114" i="40" s="1"/>
  <c r="AJ113" i="43"/>
  <c r="Y113" i="43" s="1"/>
  <c r="Z113" i="43" s="1"/>
  <c r="AB113" i="43" s="1"/>
  <c r="AD113" i="43" s="1"/>
  <c r="AJ110" i="42"/>
  <c r="Y110" i="42" s="1"/>
  <c r="AS111" i="42" s="1"/>
  <c r="AJ108" i="37"/>
  <c r="Y108" i="37" s="1"/>
  <c r="Z108" i="37" s="1"/>
  <c r="AB108" i="37" s="1"/>
  <c r="AD108" i="37" s="1"/>
  <c r="AJ111" i="39"/>
  <c r="Y111" i="39" s="1"/>
  <c r="Z111" i="39" s="1"/>
  <c r="AB111" i="39" s="1"/>
  <c r="AD111" i="39" s="1"/>
  <c r="AA95" i="32"/>
  <c r="AC95" i="32" s="1"/>
  <c r="AG96" i="32"/>
  <c r="Z95" i="32"/>
  <c r="AB95" i="32" s="1"/>
  <c r="AD95" i="32" s="1"/>
  <c r="AS96" i="32"/>
  <c r="AQ96" i="32"/>
  <c r="AR96" i="32" s="1"/>
  <c r="Y79" i="23"/>
  <c r="AS80" i="29"/>
  <c r="Z79" i="29"/>
  <c r="AB79" i="29" s="1"/>
  <c r="AD79" i="29" s="1"/>
  <c r="AQ80" i="29"/>
  <c r="AR80" i="29" s="1"/>
  <c r="AG80" i="29"/>
  <c r="AA79" i="29"/>
  <c r="AC79" i="29" s="1"/>
  <c r="AJ110" i="36" l="1"/>
  <c r="Y110" i="36" s="1"/>
  <c r="AG112" i="38"/>
  <c r="AS112" i="38"/>
  <c r="AQ112" i="38"/>
  <c r="AR112" i="38" s="1"/>
  <c r="Z111" i="38"/>
  <c r="AB111" i="38" s="1"/>
  <c r="AD111" i="38" s="1"/>
  <c r="AA84" i="20"/>
  <c r="AC84" i="20" s="1"/>
  <c r="AG85" i="20"/>
  <c r="Z84" i="20"/>
  <c r="AB84" i="20" s="1"/>
  <c r="AD84" i="20" s="1"/>
  <c r="AQ85" i="20"/>
  <c r="AR85" i="20" s="1"/>
  <c r="AG113" i="41"/>
  <c r="AA113" i="40"/>
  <c r="AC113" i="40" s="1"/>
  <c r="AQ114" i="43"/>
  <c r="AR114" i="43" s="1"/>
  <c r="AS114" i="43"/>
  <c r="AQ113" i="41"/>
  <c r="AR113" i="41" s="1"/>
  <c r="AS113" i="41"/>
  <c r="AA112" i="41"/>
  <c r="AC112" i="41" s="1"/>
  <c r="Z113" i="40"/>
  <c r="AB113" i="40" s="1"/>
  <c r="AD113" i="40" s="1"/>
  <c r="AS114" i="40"/>
  <c r="AG114" i="40"/>
  <c r="AG114" i="43"/>
  <c r="AA113" i="43"/>
  <c r="AC113" i="43" s="1"/>
  <c r="AG111" i="42"/>
  <c r="AA110" i="42"/>
  <c r="AC110" i="42" s="1"/>
  <c r="Z110" i="42"/>
  <c r="AB110" i="42" s="1"/>
  <c r="AD110" i="42" s="1"/>
  <c r="AQ111" i="42"/>
  <c r="AR111" i="42" s="1"/>
  <c r="AS109" i="37"/>
  <c r="AG109" i="37"/>
  <c r="AQ109" i="37"/>
  <c r="AR109" i="37" s="1"/>
  <c r="AA108" i="37"/>
  <c r="AC108" i="37" s="1"/>
  <c r="AQ112" i="39"/>
  <c r="AR112" i="39" s="1"/>
  <c r="AA111" i="39"/>
  <c r="AC111" i="39" s="1"/>
  <c r="AG112" i="39"/>
  <c r="AS112" i="39"/>
  <c r="AJ96" i="32"/>
  <c r="Y96" i="32" s="1"/>
  <c r="AS80" i="23"/>
  <c r="Z79" i="23"/>
  <c r="AB79" i="23" s="1"/>
  <c r="AD79" i="23" s="1"/>
  <c r="AG80" i="23"/>
  <c r="AQ80" i="23"/>
  <c r="AR80" i="23" s="1"/>
  <c r="AA79" i="23"/>
  <c r="AC79" i="23" s="1"/>
  <c r="AJ80" i="29"/>
  <c r="Y80" i="29" s="1"/>
  <c r="AG111" i="36" l="1"/>
  <c r="Z110" i="36"/>
  <c r="AB110" i="36" s="1"/>
  <c r="AD110" i="36" s="1"/>
  <c r="AA110" i="36"/>
  <c r="AC110" i="36" s="1"/>
  <c r="AS111" i="36"/>
  <c r="AQ111" i="36"/>
  <c r="AR111" i="36" s="1"/>
  <c r="AJ112" i="38"/>
  <c r="Y112" i="38" s="1"/>
  <c r="Z112" i="38" s="1"/>
  <c r="AB112" i="38" s="1"/>
  <c r="AD112" i="38" s="1"/>
  <c r="AJ113" i="41"/>
  <c r="Y113" i="41" s="1"/>
  <c r="AG114" i="41" s="1"/>
  <c r="AJ114" i="43"/>
  <c r="Y114" i="43" s="1"/>
  <c r="AG115" i="43" s="1"/>
  <c r="AJ85" i="20"/>
  <c r="Y85" i="20" s="1"/>
  <c r="AS86" i="20" s="1"/>
  <c r="AJ114" i="40"/>
  <c r="Y114" i="40" s="1"/>
  <c r="Z114" i="40" s="1"/>
  <c r="AB114" i="40" s="1"/>
  <c r="AD114" i="40" s="1"/>
  <c r="AJ111" i="42"/>
  <c r="Y111" i="42" s="1"/>
  <c r="AG112" i="42" s="1"/>
  <c r="AJ109" i="37"/>
  <c r="Y109" i="37" s="1"/>
  <c r="Z109" i="37" s="1"/>
  <c r="AB109" i="37" s="1"/>
  <c r="AD109" i="37" s="1"/>
  <c r="AJ112" i="39"/>
  <c r="Y112" i="39" s="1"/>
  <c r="AQ113" i="39" s="1"/>
  <c r="AR113" i="39" s="1"/>
  <c r="AQ97" i="32"/>
  <c r="AR97" i="32" s="1"/>
  <c r="Z96" i="32"/>
  <c r="AB96" i="32" s="1"/>
  <c r="AD96" i="32" s="1"/>
  <c r="AS97" i="32"/>
  <c r="AA96" i="32"/>
  <c r="AC96" i="32" s="1"/>
  <c r="AG97" i="32"/>
  <c r="AJ80" i="23"/>
  <c r="AA113" i="41" l="1"/>
  <c r="AC113" i="41" s="1"/>
  <c r="AQ114" i="41"/>
  <c r="AR114" i="41" s="1"/>
  <c r="Z113" i="41"/>
  <c r="AB113" i="41" s="1"/>
  <c r="AD113" i="41" s="1"/>
  <c r="AS114" i="41"/>
  <c r="AA112" i="38"/>
  <c r="AC112" i="38" s="1"/>
  <c r="Z114" i="43"/>
  <c r="AB114" i="43" s="1"/>
  <c r="AD114" i="43" s="1"/>
  <c r="AJ111" i="36"/>
  <c r="Y111" i="36" s="1"/>
  <c r="AA111" i="36" s="1"/>
  <c r="AC111" i="36" s="1"/>
  <c r="Z111" i="36"/>
  <c r="AB111" i="36" s="1"/>
  <c r="AD111" i="36" s="1"/>
  <c r="AS113" i="38"/>
  <c r="AQ113" i="38"/>
  <c r="AR113" i="38" s="1"/>
  <c r="AG113" i="38"/>
  <c r="AQ115" i="40"/>
  <c r="AR115" i="40" s="1"/>
  <c r="AA114" i="43"/>
  <c r="AC114" i="43" s="1"/>
  <c r="AS115" i="43"/>
  <c r="AQ115" i="43"/>
  <c r="AR115" i="43" s="1"/>
  <c r="AQ86" i="20"/>
  <c r="AR86" i="20" s="1"/>
  <c r="AG86" i="20"/>
  <c r="AA85" i="20"/>
  <c r="AC85" i="20" s="1"/>
  <c r="Z85" i="20"/>
  <c r="AB85" i="20" s="1"/>
  <c r="AD85" i="20" s="1"/>
  <c r="AJ114" i="41"/>
  <c r="Y114" i="41" s="1"/>
  <c r="AA114" i="41" s="1"/>
  <c r="AC114" i="41" s="1"/>
  <c r="AS115" i="40"/>
  <c r="AG115" i="40"/>
  <c r="AA114" i="40"/>
  <c r="AC114" i="40" s="1"/>
  <c r="AS112" i="42"/>
  <c r="Z111" i="42"/>
  <c r="AB111" i="42" s="1"/>
  <c r="AD111" i="42" s="1"/>
  <c r="AA111" i="42"/>
  <c r="AC111" i="42" s="1"/>
  <c r="AQ112" i="42"/>
  <c r="AR112" i="42" s="1"/>
  <c r="AQ110" i="37"/>
  <c r="AR110" i="37" s="1"/>
  <c r="AJ113" i="38"/>
  <c r="Y113" i="38" s="1"/>
  <c r="AQ114" i="38" s="1"/>
  <c r="AR114" i="38" s="1"/>
  <c r="AA109" i="37"/>
  <c r="AC109" i="37" s="1"/>
  <c r="AS110" i="37"/>
  <c r="AG110" i="37"/>
  <c r="AS113" i="39"/>
  <c r="Z112" i="39"/>
  <c r="AB112" i="39" s="1"/>
  <c r="AD112" i="39" s="1"/>
  <c r="AG113" i="39"/>
  <c r="AA112" i="39"/>
  <c r="AC112" i="39" s="1"/>
  <c r="AJ97" i="32"/>
  <c r="Y97" i="32" s="1"/>
  <c r="Y80" i="23"/>
  <c r="Z80" i="29"/>
  <c r="AB80" i="29" s="1"/>
  <c r="AD80" i="29" s="1"/>
  <c r="AS81" i="29"/>
  <c r="AQ81" i="29"/>
  <c r="AR81" i="29" s="1"/>
  <c r="AG81" i="29"/>
  <c r="AA80" i="29"/>
  <c r="AC80" i="29" s="1"/>
  <c r="AG112" i="36" l="1"/>
  <c r="AS112" i="36"/>
  <c r="AQ112" i="36"/>
  <c r="AR112" i="36" s="1"/>
  <c r="AJ112" i="36"/>
  <c r="Y112" i="36" s="1"/>
  <c r="Z112" i="36" s="1"/>
  <c r="AB112" i="36" s="1"/>
  <c r="AD112" i="36" s="1"/>
  <c r="AJ115" i="40"/>
  <c r="Y115" i="40" s="1"/>
  <c r="AQ116" i="40" s="1"/>
  <c r="AR116" i="40" s="1"/>
  <c r="AJ112" i="42"/>
  <c r="Y112" i="42" s="1"/>
  <c r="AG113" i="42" s="1"/>
  <c r="AJ115" i="43"/>
  <c r="Y115" i="43" s="1"/>
  <c r="AJ86" i="20"/>
  <c r="Y86" i="20" s="1"/>
  <c r="AS87" i="20" s="1"/>
  <c r="AS115" i="41"/>
  <c r="AQ115" i="41"/>
  <c r="AR115" i="41" s="1"/>
  <c r="Z114" i="41"/>
  <c r="AB114" i="41" s="1"/>
  <c r="AD114" i="41" s="1"/>
  <c r="AG115" i="41"/>
  <c r="AJ115" i="41" s="1"/>
  <c r="Y115" i="41" s="1"/>
  <c r="AS116" i="41" s="1"/>
  <c r="Z113" i="38"/>
  <c r="AB113" i="38" s="1"/>
  <c r="AD113" i="38" s="1"/>
  <c r="AG114" i="38"/>
  <c r="AA113" i="38"/>
  <c r="AC113" i="38" s="1"/>
  <c r="AS114" i="38"/>
  <c r="AJ110" i="37"/>
  <c r="Y110" i="37" s="1"/>
  <c r="AA110" i="37" s="1"/>
  <c r="AC110" i="37" s="1"/>
  <c r="AJ113" i="39"/>
  <c r="Y113" i="39" s="1"/>
  <c r="AG114" i="39" s="1"/>
  <c r="AG113" i="36"/>
  <c r="AS98" i="32"/>
  <c r="AQ98" i="32"/>
  <c r="AR98" i="32" s="1"/>
  <c r="AA97" i="32"/>
  <c r="AC97" i="32" s="1"/>
  <c r="Z97" i="32"/>
  <c r="AB97" i="32" s="1"/>
  <c r="AD97" i="32" s="1"/>
  <c r="AG98" i="32"/>
  <c r="AG81" i="23"/>
  <c r="AA80" i="23"/>
  <c r="AC80" i="23" s="1"/>
  <c r="AQ81" i="23"/>
  <c r="AR81" i="23" s="1"/>
  <c r="Z80" i="23"/>
  <c r="AB80" i="23" s="1"/>
  <c r="AD80" i="23" s="1"/>
  <c r="AS81" i="23"/>
  <c r="AJ81" i="29"/>
  <c r="Y81" i="29" s="1"/>
  <c r="AA112" i="36" l="1"/>
  <c r="AC112" i="36" s="1"/>
  <c r="AQ113" i="36"/>
  <c r="AR113" i="36" s="1"/>
  <c r="AS116" i="40"/>
  <c r="AA115" i="40"/>
  <c r="AC115" i="40" s="1"/>
  <c r="AS113" i="36"/>
  <c r="AJ113" i="36" s="1"/>
  <c r="Y113" i="36" s="1"/>
  <c r="AQ113" i="42"/>
  <c r="AR113" i="42" s="1"/>
  <c r="AS113" i="42"/>
  <c r="AJ113" i="42" s="1"/>
  <c r="Y113" i="42" s="1"/>
  <c r="AA112" i="42"/>
  <c r="AC112" i="42" s="1"/>
  <c r="Z115" i="40"/>
  <c r="AB115" i="40" s="1"/>
  <c r="AD115" i="40" s="1"/>
  <c r="Z112" i="42"/>
  <c r="AB112" i="42" s="1"/>
  <c r="AD112" i="42" s="1"/>
  <c r="AG116" i="40"/>
  <c r="AJ116" i="40" s="1"/>
  <c r="Y116" i="40" s="1"/>
  <c r="Z116" i="40" s="1"/>
  <c r="AB116" i="40" s="1"/>
  <c r="AD116" i="40" s="1"/>
  <c r="AA115" i="43"/>
  <c r="AC115" i="43" s="1"/>
  <c r="AG116" i="43"/>
  <c r="AQ116" i="43"/>
  <c r="AR116" i="43" s="1"/>
  <c r="Z115" i="43"/>
  <c r="AB115" i="43" s="1"/>
  <c r="AD115" i="43" s="1"/>
  <c r="AS116" i="43"/>
  <c r="AA86" i="20"/>
  <c r="AC86" i="20" s="1"/>
  <c r="AQ87" i="20"/>
  <c r="AR87" i="20" s="1"/>
  <c r="Z86" i="20"/>
  <c r="AB86" i="20" s="1"/>
  <c r="AD86" i="20" s="1"/>
  <c r="AG87" i="20"/>
  <c r="AS111" i="37"/>
  <c r="AJ114" i="38"/>
  <c r="Y114" i="38" s="1"/>
  <c r="AS115" i="38" s="1"/>
  <c r="AQ111" i="37"/>
  <c r="AR111" i="37" s="1"/>
  <c r="Z110" i="37"/>
  <c r="AB110" i="37" s="1"/>
  <c r="AD110" i="37" s="1"/>
  <c r="AG111" i="37"/>
  <c r="AG116" i="41"/>
  <c r="AA115" i="41"/>
  <c r="AC115" i="41" s="1"/>
  <c r="Z115" i="41"/>
  <c r="AB115" i="41" s="1"/>
  <c r="AD115" i="41" s="1"/>
  <c r="AQ116" i="41"/>
  <c r="AR116" i="41" s="1"/>
  <c r="AJ116" i="41" s="1"/>
  <c r="Y116" i="41" s="1"/>
  <c r="Z113" i="39"/>
  <c r="AB113" i="39" s="1"/>
  <c r="AD113" i="39" s="1"/>
  <c r="AQ114" i="39"/>
  <c r="AR114" i="39" s="1"/>
  <c r="AA113" i="39"/>
  <c r="AC113" i="39" s="1"/>
  <c r="AS114" i="39"/>
  <c r="AJ98" i="32"/>
  <c r="Y98" i="32" s="1"/>
  <c r="AJ81" i="23"/>
  <c r="AG82" i="29"/>
  <c r="AS82" i="29"/>
  <c r="AQ82" i="29"/>
  <c r="AR82" i="29" s="1"/>
  <c r="Z81" i="29"/>
  <c r="AB81" i="29" s="1"/>
  <c r="AD81" i="29" s="1"/>
  <c r="AA81" i="29"/>
  <c r="AC81" i="29" s="1"/>
  <c r="AJ116" i="43" l="1"/>
  <c r="Y116" i="43" s="1"/>
  <c r="AJ111" i="37"/>
  <c r="Y111" i="37" s="1"/>
  <c r="AS112" i="37" s="1"/>
  <c r="AJ87" i="20"/>
  <c r="Y87" i="20" s="1"/>
  <c r="Z87" i="20" s="1"/>
  <c r="AB87" i="20" s="1"/>
  <c r="AD87" i="20" s="1"/>
  <c r="AS117" i="40"/>
  <c r="AA116" i="40"/>
  <c r="AC116" i="40" s="1"/>
  <c r="AG117" i="40"/>
  <c r="AQ117" i="40"/>
  <c r="AR117" i="40" s="1"/>
  <c r="Z114" i="38"/>
  <c r="AB114" i="38" s="1"/>
  <c r="AD114" i="38" s="1"/>
  <c r="AA114" i="38"/>
  <c r="AC114" i="38" s="1"/>
  <c r="AG115" i="38"/>
  <c r="AQ115" i="38"/>
  <c r="AR115" i="38" s="1"/>
  <c r="AQ117" i="41"/>
  <c r="AR117" i="41" s="1"/>
  <c r="AG117" i="41"/>
  <c r="AA116" i="41"/>
  <c r="AC116" i="41" s="1"/>
  <c r="AS117" i="41"/>
  <c r="Z116" i="41"/>
  <c r="AB116" i="41" s="1"/>
  <c r="AD116" i="41" s="1"/>
  <c r="AG114" i="42"/>
  <c r="AA113" i="42"/>
  <c r="AC113" i="42" s="1"/>
  <c r="Z113" i="42"/>
  <c r="AB113" i="42" s="1"/>
  <c r="AD113" i="42" s="1"/>
  <c r="AS114" i="42"/>
  <c r="AQ114" i="42"/>
  <c r="AR114" i="42" s="1"/>
  <c r="AJ114" i="39"/>
  <c r="Y114" i="39" s="1"/>
  <c r="AQ115" i="39" s="1"/>
  <c r="AR115" i="39" s="1"/>
  <c r="Z113" i="36"/>
  <c r="AB113" i="36" s="1"/>
  <c r="AD113" i="36" s="1"/>
  <c r="AQ114" i="36"/>
  <c r="AR114" i="36" s="1"/>
  <c r="AA113" i="36"/>
  <c r="AC113" i="36" s="1"/>
  <c r="AG114" i="36"/>
  <c r="AS114" i="36"/>
  <c r="Z98" i="32"/>
  <c r="AB98" i="32" s="1"/>
  <c r="AD98" i="32" s="1"/>
  <c r="AG99" i="32"/>
  <c r="AA98" i="32"/>
  <c r="AC98" i="32" s="1"/>
  <c r="AS99" i="32"/>
  <c r="AQ99" i="32"/>
  <c r="AR99" i="32" s="1"/>
  <c r="Y81" i="23"/>
  <c r="AJ82" i="29"/>
  <c r="Y82" i="29" s="1"/>
  <c r="AA111" i="37" l="1"/>
  <c r="AC111" i="37" s="1"/>
  <c r="AG112" i="37"/>
  <c r="Z111" i="37"/>
  <c r="AB111" i="37" s="1"/>
  <c r="AD111" i="37" s="1"/>
  <c r="AQ112" i="37"/>
  <c r="AR112" i="37" s="1"/>
  <c r="Z116" i="43"/>
  <c r="AB116" i="43" s="1"/>
  <c r="AD116" i="43" s="1"/>
  <c r="AQ117" i="43"/>
  <c r="AR117" i="43" s="1"/>
  <c r="AS117" i="43"/>
  <c r="AG117" i="43"/>
  <c r="AA116" i="43"/>
  <c r="AC116" i="43" s="1"/>
  <c r="AG88" i="20"/>
  <c r="AA87" i="20"/>
  <c r="AC87" i="20" s="1"/>
  <c r="AS88" i="20"/>
  <c r="AQ88" i="20"/>
  <c r="AR88" i="20" s="1"/>
  <c r="AJ117" i="40"/>
  <c r="Y117" i="40" s="1"/>
  <c r="AQ118" i="40" s="1"/>
  <c r="AR118" i="40" s="1"/>
  <c r="AJ115" i="38"/>
  <c r="Y115" i="38" s="1"/>
  <c r="AJ117" i="41"/>
  <c r="Y117" i="41" s="1"/>
  <c r="AJ114" i="42"/>
  <c r="Y114" i="42" s="1"/>
  <c r="AA114" i="39"/>
  <c r="AC114" i="39" s="1"/>
  <c r="AG115" i="39"/>
  <c r="Z114" i="39"/>
  <c r="AB114" i="39" s="1"/>
  <c r="AD114" i="39" s="1"/>
  <c r="AS115" i="39"/>
  <c r="AJ114" i="36"/>
  <c r="Y114" i="36" s="1"/>
  <c r="Z114" i="36" s="1"/>
  <c r="AB114" i="36" s="1"/>
  <c r="AD114" i="36" s="1"/>
  <c r="AJ99" i="32"/>
  <c r="Y99" i="32" s="1"/>
  <c r="Z81" i="23"/>
  <c r="AB81" i="23" s="1"/>
  <c r="AD81" i="23" s="1"/>
  <c r="AG82" i="23"/>
  <c r="AQ82" i="23"/>
  <c r="AR82" i="23" s="1"/>
  <c r="AS82" i="23"/>
  <c r="AA81" i="23"/>
  <c r="AC81" i="23" s="1"/>
  <c r="AJ112" i="37" l="1"/>
  <c r="Y112" i="37" s="1"/>
  <c r="AQ113" i="37" s="1"/>
  <c r="AR113" i="37" s="1"/>
  <c r="AJ117" i="43"/>
  <c r="Y117" i="43" s="1"/>
  <c r="Z117" i="43" s="1"/>
  <c r="AB117" i="43" s="1"/>
  <c r="AD117" i="43" s="1"/>
  <c r="AJ88" i="20"/>
  <c r="Y88" i="20" s="1"/>
  <c r="AS89" i="20" s="1"/>
  <c r="Z117" i="40"/>
  <c r="AB117" i="40" s="1"/>
  <c r="AD117" i="40" s="1"/>
  <c r="AG118" i="40"/>
  <c r="AA117" i="40"/>
  <c r="AC117" i="40" s="1"/>
  <c r="AS118" i="40"/>
  <c r="AJ118" i="40" s="1"/>
  <c r="Y118" i="40" s="1"/>
  <c r="AG119" i="40" s="1"/>
  <c r="AQ116" i="38"/>
  <c r="AR116" i="38" s="1"/>
  <c r="AG116" i="38"/>
  <c r="Z115" i="38"/>
  <c r="AB115" i="38" s="1"/>
  <c r="AD115" i="38" s="1"/>
  <c r="AA115" i="38"/>
  <c r="AC115" i="38" s="1"/>
  <c r="AS116" i="38"/>
  <c r="AA117" i="41"/>
  <c r="AC117" i="41" s="1"/>
  <c r="AS118" i="41"/>
  <c r="AG118" i="41"/>
  <c r="AQ118" i="41"/>
  <c r="AR118" i="41" s="1"/>
  <c r="Z117" i="41"/>
  <c r="AB117" i="41" s="1"/>
  <c r="AD117" i="41" s="1"/>
  <c r="Z114" i="42"/>
  <c r="AB114" i="42" s="1"/>
  <c r="AD114" i="42" s="1"/>
  <c r="AG115" i="42"/>
  <c r="AA114" i="42"/>
  <c r="AC114" i="42" s="1"/>
  <c r="AS115" i="42"/>
  <c r="AQ115" i="42"/>
  <c r="AR115" i="42" s="1"/>
  <c r="AJ115" i="39"/>
  <c r="Y115" i="39" s="1"/>
  <c r="AA115" i="39" s="1"/>
  <c r="AC115" i="39" s="1"/>
  <c r="AG115" i="36"/>
  <c r="AA114" i="36"/>
  <c r="AC114" i="36" s="1"/>
  <c r="AQ115" i="36"/>
  <c r="AR115" i="36" s="1"/>
  <c r="AS115" i="36"/>
  <c r="AA99" i="32"/>
  <c r="AC99" i="32" s="1"/>
  <c r="AS100" i="32"/>
  <c r="AQ100" i="32"/>
  <c r="AR100" i="32" s="1"/>
  <c r="Z99" i="32"/>
  <c r="AB99" i="32" s="1"/>
  <c r="AD99" i="32" s="1"/>
  <c r="AG100" i="32"/>
  <c r="AJ82" i="23"/>
  <c r="AG83" i="29"/>
  <c r="AS83" i="29"/>
  <c r="AQ83" i="29"/>
  <c r="AR83" i="29" s="1"/>
  <c r="Z82" i="29"/>
  <c r="AB82" i="29" s="1"/>
  <c r="AD82" i="29" s="1"/>
  <c r="AA82" i="29"/>
  <c r="AC82" i="29" s="1"/>
  <c r="AS113" i="37" l="1"/>
  <c r="AG113" i="37"/>
  <c r="Z112" i="37"/>
  <c r="AB112" i="37" s="1"/>
  <c r="AD112" i="37" s="1"/>
  <c r="AA112" i="37"/>
  <c r="AC112" i="37" s="1"/>
  <c r="AA117" i="43"/>
  <c r="AC117" i="43" s="1"/>
  <c r="AG118" i="43"/>
  <c r="AS118" i="43"/>
  <c r="AQ118" i="43"/>
  <c r="AR118" i="43" s="1"/>
  <c r="Z88" i="20"/>
  <c r="AB88" i="20" s="1"/>
  <c r="AD88" i="20" s="1"/>
  <c r="AG89" i="20"/>
  <c r="AA88" i="20"/>
  <c r="AC88" i="20" s="1"/>
  <c r="AQ89" i="20"/>
  <c r="AR89" i="20" s="1"/>
  <c r="AJ116" i="38"/>
  <c r="Y116" i="38" s="1"/>
  <c r="Z118" i="40"/>
  <c r="AB118" i="40" s="1"/>
  <c r="AD118" i="40" s="1"/>
  <c r="AQ119" i="40"/>
  <c r="AR119" i="40" s="1"/>
  <c r="AA118" i="40"/>
  <c r="AC118" i="40" s="1"/>
  <c r="AS119" i="40"/>
  <c r="AJ118" i="41"/>
  <c r="Y118" i="41" s="1"/>
  <c r="AS116" i="39"/>
  <c r="AJ115" i="42"/>
  <c r="Y115" i="42" s="1"/>
  <c r="Z115" i="39"/>
  <c r="AB115" i="39" s="1"/>
  <c r="AD115" i="39" s="1"/>
  <c r="AG116" i="39"/>
  <c r="AQ116" i="39"/>
  <c r="AR116" i="39" s="1"/>
  <c r="AJ113" i="37"/>
  <c r="Y113" i="37" s="1"/>
  <c r="AJ115" i="36"/>
  <c r="Y115" i="36" s="1"/>
  <c r="Z115" i="36" s="1"/>
  <c r="AB115" i="36" s="1"/>
  <c r="AD115" i="36" s="1"/>
  <c r="AJ100" i="32"/>
  <c r="Y82" i="23"/>
  <c r="AJ83" i="29"/>
  <c r="Y83" i="29" s="1"/>
  <c r="AJ118" i="43" l="1"/>
  <c r="Y118" i="43" s="1"/>
  <c r="AS119" i="43" s="1"/>
  <c r="AJ89" i="20"/>
  <c r="Y89" i="20" s="1"/>
  <c r="AQ90" i="20" s="1"/>
  <c r="AR90" i="20" s="1"/>
  <c r="AJ119" i="40"/>
  <c r="Y119" i="40" s="1"/>
  <c r="AS120" i="40" s="1"/>
  <c r="Z116" i="38"/>
  <c r="AB116" i="38" s="1"/>
  <c r="AD116" i="38" s="1"/>
  <c r="AS117" i="38"/>
  <c r="AG117" i="38"/>
  <c r="AA116" i="38"/>
  <c r="AC116" i="38" s="1"/>
  <c r="AQ117" i="38"/>
  <c r="AR117" i="38" s="1"/>
  <c r="AG119" i="41"/>
  <c r="AQ119" i="41"/>
  <c r="AR119" i="41" s="1"/>
  <c r="Z118" i="41"/>
  <c r="AB118" i="41" s="1"/>
  <c r="AD118" i="41" s="1"/>
  <c r="AA118" i="41"/>
  <c r="AC118" i="41" s="1"/>
  <c r="AS119" i="41"/>
  <c r="AJ116" i="39"/>
  <c r="Y116" i="39" s="1"/>
  <c r="AS117" i="39" s="1"/>
  <c r="AQ116" i="42"/>
  <c r="AR116" i="42" s="1"/>
  <c r="Z115" i="42"/>
  <c r="AB115" i="42" s="1"/>
  <c r="AD115" i="42" s="1"/>
  <c r="AS116" i="42"/>
  <c r="AG116" i="42"/>
  <c r="AA115" i="42"/>
  <c r="AC115" i="42" s="1"/>
  <c r="AG114" i="37"/>
  <c r="AA113" i="37"/>
  <c r="AC113" i="37" s="1"/>
  <c r="Z113" i="37"/>
  <c r="AB113" i="37" s="1"/>
  <c r="AD113" i="37" s="1"/>
  <c r="AS114" i="37"/>
  <c r="AQ114" i="37"/>
  <c r="AR114" i="37" s="1"/>
  <c r="AA115" i="36"/>
  <c r="AC115" i="36" s="1"/>
  <c r="AQ116" i="36"/>
  <c r="AR116" i="36" s="1"/>
  <c r="AG116" i="36"/>
  <c r="AS116" i="36"/>
  <c r="Y100" i="32"/>
  <c r="AS83" i="23"/>
  <c r="AA82" i="23"/>
  <c r="AC82" i="23" s="1"/>
  <c r="Z82" i="23"/>
  <c r="AB82" i="23" s="1"/>
  <c r="AD82" i="23" s="1"/>
  <c r="AQ83" i="23"/>
  <c r="AR83" i="23" s="1"/>
  <c r="AG83" i="23"/>
  <c r="AA118" i="43" l="1"/>
  <c r="AC118" i="43" s="1"/>
  <c r="Z118" i="43"/>
  <c r="AB118" i="43" s="1"/>
  <c r="AD118" i="43" s="1"/>
  <c r="AG119" i="43"/>
  <c r="AQ119" i="43"/>
  <c r="AR119" i="43" s="1"/>
  <c r="AG90" i="20"/>
  <c r="AS90" i="20"/>
  <c r="AA89" i="20"/>
  <c r="AC89" i="20" s="1"/>
  <c r="Z89" i="20"/>
  <c r="AB89" i="20" s="1"/>
  <c r="AD89" i="20" s="1"/>
  <c r="AQ120" i="40"/>
  <c r="AR120" i="40" s="1"/>
  <c r="Z119" i="40"/>
  <c r="AB119" i="40" s="1"/>
  <c r="AD119" i="40" s="1"/>
  <c r="AG120" i="40"/>
  <c r="AJ120" i="40" s="1"/>
  <c r="Y120" i="40" s="1"/>
  <c r="AA120" i="40" s="1"/>
  <c r="AC120" i="40" s="1"/>
  <c r="AA119" i="40"/>
  <c r="AC119" i="40" s="1"/>
  <c r="AJ117" i="38"/>
  <c r="Y117" i="38" s="1"/>
  <c r="AA116" i="39"/>
  <c r="AC116" i="39" s="1"/>
  <c r="AG117" i="39"/>
  <c r="AQ117" i="39"/>
  <c r="AR117" i="39" s="1"/>
  <c r="AJ119" i="41"/>
  <c r="Y119" i="41" s="1"/>
  <c r="Z116" i="39"/>
  <c r="AB116" i="39" s="1"/>
  <c r="AD116" i="39" s="1"/>
  <c r="AJ116" i="42"/>
  <c r="Y116" i="42" s="1"/>
  <c r="AJ114" i="37"/>
  <c r="Y114" i="37" s="1"/>
  <c r="AJ116" i="36"/>
  <c r="Y116" i="36" s="1"/>
  <c r="AA116" i="36" s="1"/>
  <c r="AC116" i="36" s="1"/>
  <c r="AQ101" i="32"/>
  <c r="AR101" i="32" s="1"/>
  <c r="AG101" i="32"/>
  <c r="AS101" i="32"/>
  <c r="Z100" i="32"/>
  <c r="AB100" i="32" s="1"/>
  <c r="AD100" i="32" s="1"/>
  <c r="AA100" i="32"/>
  <c r="AC100" i="32" s="1"/>
  <c r="AJ83" i="23"/>
  <c r="AG84" i="29"/>
  <c r="AQ84" i="29"/>
  <c r="AR84" i="29" s="1"/>
  <c r="AS84" i="29"/>
  <c r="Z83" i="29"/>
  <c r="AB83" i="29" s="1"/>
  <c r="AD83" i="29" s="1"/>
  <c r="AA83" i="29"/>
  <c r="AC83" i="29" s="1"/>
  <c r="AJ119" i="43" l="1"/>
  <c r="Y119" i="43" s="1"/>
  <c r="AQ120" i="43" s="1"/>
  <c r="AR120" i="43" s="1"/>
  <c r="AJ90" i="20"/>
  <c r="Y90" i="20" s="1"/>
  <c r="AA90" i="20" s="1"/>
  <c r="AC90" i="20" s="1"/>
  <c r="AA117" i="38"/>
  <c r="AC117" i="38" s="1"/>
  <c r="AG118" i="38"/>
  <c r="Z117" i="38"/>
  <c r="AB117" i="38" s="1"/>
  <c r="AD117" i="38" s="1"/>
  <c r="AQ118" i="38"/>
  <c r="AR118" i="38" s="1"/>
  <c r="AS118" i="38"/>
  <c r="AQ121" i="40"/>
  <c r="AR121" i="40" s="1"/>
  <c r="Z120" i="40"/>
  <c r="AB120" i="40" s="1"/>
  <c r="AD120" i="40" s="1"/>
  <c r="AS121" i="40"/>
  <c r="AG121" i="40"/>
  <c r="AJ117" i="39"/>
  <c r="Y117" i="39" s="1"/>
  <c r="AQ118" i="39" s="1"/>
  <c r="AR118" i="39" s="1"/>
  <c r="AA119" i="41"/>
  <c r="AC119" i="41" s="1"/>
  <c r="AQ120" i="41"/>
  <c r="AR120" i="41" s="1"/>
  <c r="Z119" i="41"/>
  <c r="AB119" i="41" s="1"/>
  <c r="AD119" i="41" s="1"/>
  <c r="AS120" i="41"/>
  <c r="AG120" i="41"/>
  <c r="Z116" i="42"/>
  <c r="AB116" i="42" s="1"/>
  <c r="AD116" i="42" s="1"/>
  <c r="AA116" i="42"/>
  <c r="AC116" i="42" s="1"/>
  <c r="AQ117" i="42"/>
  <c r="AR117" i="42" s="1"/>
  <c r="AG117" i="42"/>
  <c r="AS117" i="42"/>
  <c r="Z114" i="37"/>
  <c r="AB114" i="37" s="1"/>
  <c r="AD114" i="37" s="1"/>
  <c r="AG115" i="37"/>
  <c r="AS115" i="37"/>
  <c r="AQ115" i="37"/>
  <c r="AR115" i="37" s="1"/>
  <c r="AA114" i="37"/>
  <c r="AC114" i="37" s="1"/>
  <c r="AS117" i="36"/>
  <c r="AQ117" i="36"/>
  <c r="AR117" i="36" s="1"/>
  <c r="Z116" i="36"/>
  <c r="AB116" i="36" s="1"/>
  <c r="AD116" i="36" s="1"/>
  <c r="AG117" i="36"/>
  <c r="AJ101" i="32"/>
  <c r="Y101" i="32" s="1"/>
  <c r="Y83" i="23"/>
  <c r="AJ84" i="29"/>
  <c r="Y84" i="29" s="1"/>
  <c r="AG120" i="43" l="1"/>
  <c r="AS120" i="43"/>
  <c r="AA119" i="43"/>
  <c r="AC119" i="43" s="1"/>
  <c r="Z119" i="43"/>
  <c r="AB119" i="43" s="1"/>
  <c r="AD119" i="43" s="1"/>
  <c r="AG91" i="20"/>
  <c r="AQ91" i="20"/>
  <c r="AR91" i="20" s="1"/>
  <c r="AS91" i="20"/>
  <c r="Z90" i="20"/>
  <c r="AB90" i="20" s="1"/>
  <c r="AD90" i="20" s="1"/>
  <c r="AJ121" i="40"/>
  <c r="Y121" i="40" s="1"/>
  <c r="AS122" i="40" s="1"/>
  <c r="AJ118" i="38"/>
  <c r="Y118" i="38" s="1"/>
  <c r="Z117" i="39"/>
  <c r="AB117" i="39" s="1"/>
  <c r="AD117" i="39" s="1"/>
  <c r="AA117" i="39"/>
  <c r="AC117" i="39" s="1"/>
  <c r="AG118" i="39"/>
  <c r="AS118" i="39"/>
  <c r="AJ120" i="41"/>
  <c r="Y120" i="41" s="1"/>
  <c r="AJ117" i="42"/>
  <c r="Y117" i="42" s="1"/>
  <c r="AJ117" i="36"/>
  <c r="Y117" i="36" s="1"/>
  <c r="AQ118" i="36" s="1"/>
  <c r="AR118" i="36" s="1"/>
  <c r="AJ115" i="37"/>
  <c r="Y115" i="37" s="1"/>
  <c r="AG102" i="32"/>
  <c r="AS102" i="32"/>
  <c r="AA101" i="32"/>
  <c r="AC101" i="32" s="1"/>
  <c r="Z101" i="32"/>
  <c r="AB101" i="32" s="1"/>
  <c r="AD101" i="32" s="1"/>
  <c r="AQ102" i="32"/>
  <c r="AR102" i="32" s="1"/>
  <c r="AS84" i="23"/>
  <c r="AG84" i="23"/>
  <c r="Z83" i="23"/>
  <c r="AB83" i="23" s="1"/>
  <c r="AD83" i="23" s="1"/>
  <c r="AQ84" i="23"/>
  <c r="AR84" i="23" s="1"/>
  <c r="AA83" i="23"/>
  <c r="AC83" i="23" s="1"/>
  <c r="AG85" i="29"/>
  <c r="AS85" i="29"/>
  <c r="AQ85" i="29"/>
  <c r="AR85" i="29" s="1"/>
  <c r="Z84" i="29"/>
  <c r="AB84" i="29" s="1"/>
  <c r="AD84" i="29" s="1"/>
  <c r="AA84" i="29"/>
  <c r="AC84" i="29" s="1"/>
  <c r="AJ120" i="43" l="1"/>
  <c r="Y120" i="43" s="1"/>
  <c r="AJ91" i="20"/>
  <c r="Y91" i="20" s="1"/>
  <c r="AG92" i="20" s="1"/>
  <c r="AQ121" i="43"/>
  <c r="AR121" i="43" s="1"/>
  <c r="AA120" i="43"/>
  <c r="AC120" i="43" s="1"/>
  <c r="Z120" i="43"/>
  <c r="AB120" i="43" s="1"/>
  <c r="AD120" i="43" s="1"/>
  <c r="AG121" i="43"/>
  <c r="AS121" i="43"/>
  <c r="AQ122" i="40"/>
  <c r="AR122" i="40" s="1"/>
  <c r="AG122" i="40"/>
  <c r="Z121" i="40"/>
  <c r="AB121" i="40" s="1"/>
  <c r="AD121" i="40" s="1"/>
  <c r="AA121" i="40"/>
  <c r="AC121" i="40" s="1"/>
  <c r="AS119" i="38"/>
  <c r="AQ119" i="38"/>
  <c r="AR119" i="38" s="1"/>
  <c r="AA118" i="38"/>
  <c r="AC118" i="38" s="1"/>
  <c r="AG119" i="38"/>
  <c r="Z118" i="38"/>
  <c r="AB118" i="38" s="1"/>
  <c r="AD118" i="38" s="1"/>
  <c r="AJ118" i="39"/>
  <c r="Y118" i="39" s="1"/>
  <c r="AG119" i="39" s="1"/>
  <c r="Z120" i="41"/>
  <c r="AB120" i="41" s="1"/>
  <c r="AD120" i="41" s="1"/>
  <c r="AA120" i="41"/>
  <c r="AC120" i="41" s="1"/>
  <c r="AQ121" i="41"/>
  <c r="AR121" i="41" s="1"/>
  <c r="AS121" i="41"/>
  <c r="AG121" i="41"/>
  <c r="Z117" i="42"/>
  <c r="AB117" i="42" s="1"/>
  <c r="AD117" i="42" s="1"/>
  <c r="AA117" i="42"/>
  <c r="AC117" i="42" s="1"/>
  <c r="AS118" i="42"/>
  <c r="AQ118" i="42"/>
  <c r="AR118" i="42" s="1"/>
  <c r="AG118" i="42"/>
  <c r="AS118" i="36"/>
  <c r="AG118" i="36"/>
  <c r="AA117" i="36"/>
  <c r="AC117" i="36" s="1"/>
  <c r="Z117" i="36"/>
  <c r="AB117" i="36" s="1"/>
  <c r="AD117" i="36" s="1"/>
  <c r="AG116" i="37"/>
  <c r="AS116" i="37"/>
  <c r="AQ116" i="37"/>
  <c r="AR116" i="37" s="1"/>
  <c r="AA115" i="37"/>
  <c r="AC115" i="37" s="1"/>
  <c r="Z115" i="37"/>
  <c r="AB115" i="37" s="1"/>
  <c r="AD115" i="37" s="1"/>
  <c r="AJ102" i="32"/>
  <c r="Y102" i="32" s="1"/>
  <c r="AJ84" i="23"/>
  <c r="Y84" i="23" s="1"/>
  <c r="AJ85" i="29"/>
  <c r="Y85" i="29" s="1"/>
  <c r="AQ92" i="20" l="1"/>
  <c r="AR92" i="20" s="1"/>
  <c r="Z91" i="20"/>
  <c r="AB91" i="20" s="1"/>
  <c r="AD91" i="20" s="1"/>
  <c r="AS92" i="20"/>
  <c r="AA91" i="20"/>
  <c r="AC91" i="20" s="1"/>
  <c r="AJ121" i="43"/>
  <c r="Y121" i="43" s="1"/>
  <c r="AQ122" i="43" s="1"/>
  <c r="AR122" i="43" s="1"/>
  <c r="AJ122" i="40"/>
  <c r="Y122" i="40" s="1"/>
  <c r="AS123" i="40" s="1"/>
  <c r="AA118" i="39"/>
  <c r="AC118" i="39" s="1"/>
  <c r="AJ119" i="38"/>
  <c r="Y119" i="38" s="1"/>
  <c r="AS119" i="39"/>
  <c r="Z118" i="39"/>
  <c r="AB118" i="39" s="1"/>
  <c r="AD118" i="39" s="1"/>
  <c r="AQ119" i="39"/>
  <c r="AR119" i="39" s="1"/>
  <c r="AJ121" i="41"/>
  <c r="Y121" i="41" s="1"/>
  <c r="AJ118" i="42"/>
  <c r="Y118" i="42" s="1"/>
  <c r="AJ118" i="36"/>
  <c r="Y118" i="36" s="1"/>
  <c r="AG119" i="36" s="1"/>
  <c r="AJ116" i="37"/>
  <c r="Y116" i="37" s="1"/>
  <c r="AG103" i="32"/>
  <c r="AS103" i="32"/>
  <c r="Z102" i="32"/>
  <c r="AB102" i="32" s="1"/>
  <c r="AD102" i="32" s="1"/>
  <c r="AA102" i="32"/>
  <c r="AC102" i="32" s="1"/>
  <c r="AQ103" i="32"/>
  <c r="AR103" i="32" s="1"/>
  <c r="AQ85" i="23"/>
  <c r="AR85" i="23" s="1"/>
  <c r="AS85" i="23"/>
  <c r="Z84" i="23"/>
  <c r="AB84" i="23" s="1"/>
  <c r="AD84" i="23" s="1"/>
  <c r="AG85" i="23"/>
  <c r="AA84" i="23"/>
  <c r="AC84" i="23" s="1"/>
  <c r="AA121" i="43" l="1"/>
  <c r="AC121" i="43" s="1"/>
  <c r="AS122" i="43"/>
  <c r="AJ92" i="20"/>
  <c r="Y92" i="20" s="1"/>
  <c r="AQ93" i="20" s="1"/>
  <c r="AR93" i="20" s="1"/>
  <c r="AG122" i="43"/>
  <c r="AJ122" i="43" s="1"/>
  <c r="Y122" i="43" s="1"/>
  <c r="Z121" i="43"/>
  <c r="AB121" i="43" s="1"/>
  <c r="AD121" i="43" s="1"/>
  <c r="Z122" i="40"/>
  <c r="AB122" i="40" s="1"/>
  <c r="AD122" i="40" s="1"/>
  <c r="AA122" i="40"/>
  <c r="AC122" i="40" s="1"/>
  <c r="AG123" i="40"/>
  <c r="AQ123" i="40"/>
  <c r="AR123" i="40" s="1"/>
  <c r="AJ119" i="39"/>
  <c r="Y119" i="39" s="1"/>
  <c r="AG120" i="39" s="1"/>
  <c r="AG120" i="38"/>
  <c r="AQ120" i="38"/>
  <c r="AR120" i="38" s="1"/>
  <c r="AS120" i="38"/>
  <c r="Z119" i="38"/>
  <c r="AB119" i="38" s="1"/>
  <c r="AD119" i="38" s="1"/>
  <c r="AA119" i="38"/>
  <c r="AC119" i="38" s="1"/>
  <c r="AS122" i="41"/>
  <c r="AQ122" i="41"/>
  <c r="AR122" i="41" s="1"/>
  <c r="AA121" i="41"/>
  <c r="AC121" i="41" s="1"/>
  <c r="AG122" i="41"/>
  <c r="Z121" i="41"/>
  <c r="AB121" i="41" s="1"/>
  <c r="AD121" i="41" s="1"/>
  <c r="Z118" i="36"/>
  <c r="AB118" i="36" s="1"/>
  <c r="AD118" i="36" s="1"/>
  <c r="AQ119" i="36"/>
  <c r="AR119" i="36" s="1"/>
  <c r="AS119" i="36"/>
  <c r="AA118" i="36"/>
  <c r="AC118" i="36" s="1"/>
  <c r="AG119" i="42"/>
  <c r="AQ119" i="42"/>
  <c r="AR119" i="42" s="1"/>
  <c r="Z118" i="42"/>
  <c r="AB118" i="42" s="1"/>
  <c r="AD118" i="42" s="1"/>
  <c r="AA118" i="42"/>
  <c r="AC118" i="42" s="1"/>
  <c r="AS119" i="42"/>
  <c r="AG117" i="37"/>
  <c r="AQ117" i="37"/>
  <c r="AR117" i="37" s="1"/>
  <c r="AA116" i="37"/>
  <c r="AC116" i="37" s="1"/>
  <c r="Z116" i="37"/>
  <c r="AB116" i="37" s="1"/>
  <c r="AD116" i="37" s="1"/>
  <c r="AS117" i="37"/>
  <c r="AJ103" i="32"/>
  <c r="Y103" i="32" s="1"/>
  <c r="AJ85" i="23"/>
  <c r="Y85" i="23" s="1"/>
  <c r="AS86" i="29"/>
  <c r="Z85" i="29"/>
  <c r="AB85" i="29" s="1"/>
  <c r="AD85" i="29" s="1"/>
  <c r="AG86" i="29"/>
  <c r="AQ86" i="29"/>
  <c r="AR86" i="29" s="1"/>
  <c r="AA85" i="29"/>
  <c r="AC85" i="29" s="1"/>
  <c r="AS93" i="20" l="1"/>
  <c r="Z92" i="20"/>
  <c r="AB92" i="20" s="1"/>
  <c r="AD92" i="20" s="1"/>
  <c r="AG93" i="20"/>
  <c r="AA92" i="20"/>
  <c r="AC92" i="20" s="1"/>
  <c r="AJ123" i="40"/>
  <c r="Y123" i="40" s="1"/>
  <c r="Z123" i="40" s="1"/>
  <c r="AB123" i="40" s="1"/>
  <c r="AD123" i="40" s="1"/>
  <c r="AS123" i="43"/>
  <c r="AA122" i="43"/>
  <c r="AC122" i="43" s="1"/>
  <c r="AQ123" i="43"/>
  <c r="AR123" i="43" s="1"/>
  <c r="AG123" i="43"/>
  <c r="Z122" i="43"/>
  <c r="AB122" i="43" s="1"/>
  <c r="AD122" i="43" s="1"/>
  <c r="Z119" i="39"/>
  <c r="AB119" i="39" s="1"/>
  <c r="AD119" i="39" s="1"/>
  <c r="AQ120" i="39"/>
  <c r="AR120" i="39" s="1"/>
  <c r="AS120" i="39"/>
  <c r="AA119" i="39"/>
  <c r="AC119" i="39" s="1"/>
  <c r="AJ120" i="38"/>
  <c r="Y120" i="38" s="1"/>
  <c r="AS121" i="38" s="1"/>
  <c r="AJ119" i="36"/>
  <c r="Y119" i="36" s="1"/>
  <c r="AA119" i="36" s="1"/>
  <c r="AC119" i="36" s="1"/>
  <c r="AJ122" i="41"/>
  <c r="Y122" i="41" s="1"/>
  <c r="AJ119" i="42"/>
  <c r="Y119" i="42" s="1"/>
  <c r="AJ117" i="37"/>
  <c r="Y117" i="37" s="1"/>
  <c r="AS104" i="32"/>
  <c r="AG104" i="32"/>
  <c r="AQ104" i="32"/>
  <c r="AR104" i="32" s="1"/>
  <c r="Z103" i="32"/>
  <c r="AB103" i="32" s="1"/>
  <c r="AD103" i="32" s="1"/>
  <c r="AA103" i="32"/>
  <c r="AC103" i="32" s="1"/>
  <c r="AG86" i="23"/>
  <c r="Z85" i="23"/>
  <c r="AB85" i="23" s="1"/>
  <c r="AD85" i="23" s="1"/>
  <c r="AQ86" i="23"/>
  <c r="AR86" i="23" s="1"/>
  <c r="AS86" i="23"/>
  <c r="AA85" i="23"/>
  <c r="AC85" i="23" s="1"/>
  <c r="AJ86" i="29"/>
  <c r="Y86" i="29" s="1"/>
  <c r="AJ93" i="20" l="1"/>
  <c r="Y93" i="20" s="1"/>
  <c r="Z93" i="20" s="1"/>
  <c r="AB93" i="20" s="1"/>
  <c r="AD93" i="20" s="1"/>
  <c r="AQ124" i="40"/>
  <c r="AR124" i="40" s="1"/>
  <c r="AG124" i="40"/>
  <c r="AA123" i="40"/>
  <c r="AC123" i="40" s="1"/>
  <c r="AS124" i="40"/>
  <c r="AJ124" i="40" s="1"/>
  <c r="Y124" i="40" s="1"/>
  <c r="AQ125" i="40" s="1"/>
  <c r="AR125" i="40" s="1"/>
  <c r="AJ123" i="43"/>
  <c r="Y123" i="43" s="1"/>
  <c r="AQ124" i="43" s="1"/>
  <c r="AR124" i="43" s="1"/>
  <c r="AJ120" i="39"/>
  <c r="Y120" i="39" s="1"/>
  <c r="AA120" i="39" s="1"/>
  <c r="AC120" i="39" s="1"/>
  <c r="AG121" i="38"/>
  <c r="AQ121" i="38"/>
  <c r="AR121" i="38" s="1"/>
  <c r="AA120" i="38"/>
  <c r="AC120" i="38" s="1"/>
  <c r="Z120" i="38"/>
  <c r="AB120" i="38" s="1"/>
  <c r="AD120" i="38" s="1"/>
  <c r="AS120" i="36"/>
  <c r="AG120" i="36"/>
  <c r="Z119" i="36"/>
  <c r="AB119" i="36" s="1"/>
  <c r="AD119" i="36" s="1"/>
  <c r="AQ120" i="36"/>
  <c r="AR120" i="36" s="1"/>
  <c r="AG123" i="41"/>
  <c r="AS123" i="41"/>
  <c r="AQ123" i="41"/>
  <c r="AR123" i="41" s="1"/>
  <c r="Z122" i="41"/>
  <c r="AB122" i="41" s="1"/>
  <c r="AD122" i="41" s="1"/>
  <c r="AA122" i="41"/>
  <c r="AC122" i="41" s="1"/>
  <c r="AA119" i="42"/>
  <c r="AC119" i="42" s="1"/>
  <c r="AG120" i="42"/>
  <c r="AS120" i="42"/>
  <c r="Z119" i="42"/>
  <c r="AB119" i="42" s="1"/>
  <c r="AD119" i="42" s="1"/>
  <c r="AQ120" i="42"/>
  <c r="AR120" i="42" s="1"/>
  <c r="Z117" i="37"/>
  <c r="AB117" i="37" s="1"/>
  <c r="AD117" i="37" s="1"/>
  <c r="AA117" i="37"/>
  <c r="AC117" i="37" s="1"/>
  <c r="AQ118" i="37"/>
  <c r="AR118" i="37" s="1"/>
  <c r="AS118" i="37"/>
  <c r="AG118" i="37"/>
  <c r="AJ104" i="32"/>
  <c r="Y104" i="32" s="1"/>
  <c r="AJ86" i="23"/>
  <c r="Y86" i="23" s="1"/>
  <c r="AA93" i="20" l="1"/>
  <c r="AC93" i="20" s="1"/>
  <c r="AS94" i="20"/>
  <c r="AG94" i="20"/>
  <c r="AQ94" i="20"/>
  <c r="AR94" i="20" s="1"/>
  <c r="AS124" i="43"/>
  <c r="Z123" i="43"/>
  <c r="AB123" i="43" s="1"/>
  <c r="AD123" i="43" s="1"/>
  <c r="AG124" i="43"/>
  <c r="AJ124" i="43" s="1"/>
  <c r="Y124" i="43" s="1"/>
  <c r="AA123" i="43"/>
  <c r="AC123" i="43" s="1"/>
  <c r="AJ121" i="38"/>
  <c r="Y121" i="38" s="1"/>
  <c r="AQ122" i="38" s="1"/>
  <c r="AR122" i="38" s="1"/>
  <c r="AS121" i="39"/>
  <c r="Z120" i="39"/>
  <c r="AB120" i="39" s="1"/>
  <c r="AD120" i="39" s="1"/>
  <c r="AG121" i="39"/>
  <c r="AQ121" i="39"/>
  <c r="AR121" i="39" s="1"/>
  <c r="AJ120" i="36"/>
  <c r="Y120" i="36" s="1"/>
  <c r="AA120" i="36" s="1"/>
  <c r="AC120" i="36" s="1"/>
  <c r="AJ123" i="41"/>
  <c r="Y123" i="41" s="1"/>
  <c r="AJ120" i="42"/>
  <c r="Y120" i="42" s="1"/>
  <c r="AS125" i="40"/>
  <c r="AA124" i="40"/>
  <c r="AC124" i="40" s="1"/>
  <c r="Z124" i="40"/>
  <c r="AB124" i="40" s="1"/>
  <c r="AD124" i="40" s="1"/>
  <c r="AG125" i="40"/>
  <c r="AJ118" i="37"/>
  <c r="Y118" i="37" s="1"/>
  <c r="AQ105" i="32"/>
  <c r="AR105" i="32" s="1"/>
  <c r="AG105" i="32"/>
  <c r="AS105" i="32"/>
  <c r="Z104" i="32"/>
  <c r="AB104" i="32" s="1"/>
  <c r="AD104" i="32" s="1"/>
  <c r="AA104" i="32"/>
  <c r="AC104" i="32" s="1"/>
  <c r="AS87" i="23"/>
  <c r="AQ87" i="23"/>
  <c r="AR87" i="23" s="1"/>
  <c r="AA86" i="23"/>
  <c r="AC86" i="23" s="1"/>
  <c r="AG87" i="23"/>
  <c r="Z86" i="23"/>
  <c r="AB86" i="23" s="1"/>
  <c r="AD86" i="23" s="1"/>
  <c r="Z86" i="29"/>
  <c r="AB86" i="29" s="1"/>
  <c r="AD86" i="29" s="1"/>
  <c r="AS87" i="29"/>
  <c r="AQ87" i="29"/>
  <c r="AR87" i="29" s="1"/>
  <c r="AG87" i="29"/>
  <c r="AA86" i="29"/>
  <c r="AC86" i="29" s="1"/>
  <c r="AJ94" i="20" l="1"/>
  <c r="Y94" i="20" s="1"/>
  <c r="Z94" i="20" s="1"/>
  <c r="AB94" i="20" s="1"/>
  <c r="AD94" i="20" s="1"/>
  <c r="Z121" i="38"/>
  <c r="AB121" i="38" s="1"/>
  <c r="AD121" i="38" s="1"/>
  <c r="AJ121" i="39"/>
  <c r="Y121" i="39" s="1"/>
  <c r="AG122" i="39" s="1"/>
  <c r="AS122" i="38"/>
  <c r="AA121" i="38"/>
  <c r="AC121" i="38" s="1"/>
  <c r="AG122" i="38"/>
  <c r="AJ122" i="38" s="1"/>
  <c r="Y122" i="38" s="1"/>
  <c r="AS123" i="38" s="1"/>
  <c r="AA124" i="43"/>
  <c r="AC124" i="43" s="1"/>
  <c r="AS125" i="43"/>
  <c r="AQ125" i="43"/>
  <c r="AR125" i="43" s="1"/>
  <c r="AG125" i="43"/>
  <c r="Z124" i="43"/>
  <c r="AB124" i="43" s="1"/>
  <c r="AD124" i="43" s="1"/>
  <c r="Z120" i="36"/>
  <c r="AB120" i="36" s="1"/>
  <c r="AD120" i="36" s="1"/>
  <c r="AS121" i="36"/>
  <c r="AG121" i="36"/>
  <c r="AQ121" i="36"/>
  <c r="AR121" i="36" s="1"/>
  <c r="AS122" i="39"/>
  <c r="AS124" i="41"/>
  <c r="AA123" i="41"/>
  <c r="AC123" i="41" s="1"/>
  <c r="AG124" i="41"/>
  <c r="Z123" i="41"/>
  <c r="AB123" i="41" s="1"/>
  <c r="AD123" i="41" s="1"/>
  <c r="AQ124" i="41"/>
  <c r="AR124" i="41" s="1"/>
  <c r="AA120" i="42"/>
  <c r="AC120" i="42" s="1"/>
  <c r="AS121" i="42"/>
  <c r="AQ121" i="42"/>
  <c r="AR121" i="42" s="1"/>
  <c r="Z120" i="42"/>
  <c r="AB120" i="42" s="1"/>
  <c r="AD120" i="42" s="1"/>
  <c r="AG121" i="42"/>
  <c r="AJ125" i="40"/>
  <c r="Y125" i="40" s="1"/>
  <c r="Z125" i="40" s="1"/>
  <c r="AB125" i="40" s="1"/>
  <c r="AD125" i="40" s="1"/>
  <c r="Z118" i="37"/>
  <c r="AB118" i="37" s="1"/>
  <c r="AD118" i="37" s="1"/>
  <c r="AS119" i="37"/>
  <c r="AQ119" i="37"/>
  <c r="AR119" i="37" s="1"/>
  <c r="AA118" i="37"/>
  <c r="AC118" i="37" s="1"/>
  <c r="AG119" i="37"/>
  <c r="AJ105" i="32"/>
  <c r="Y105" i="32" s="1"/>
  <c r="AJ87" i="23"/>
  <c r="Y87" i="23" s="1"/>
  <c r="AJ87" i="29"/>
  <c r="Y87" i="29" s="1"/>
  <c r="Z121" i="39" l="1"/>
  <c r="AB121" i="39" s="1"/>
  <c r="AD121" i="39" s="1"/>
  <c r="AA121" i="39"/>
  <c r="AC121" i="39" s="1"/>
  <c r="AA94" i="20"/>
  <c r="AC94" i="20" s="1"/>
  <c r="AS95" i="20"/>
  <c r="AQ95" i="20"/>
  <c r="AR95" i="20" s="1"/>
  <c r="AG95" i="20"/>
  <c r="AQ122" i="39"/>
  <c r="AR122" i="39" s="1"/>
  <c r="AJ125" i="43"/>
  <c r="Y125" i="43" s="1"/>
  <c r="AG126" i="43" s="1"/>
  <c r="AA122" i="38"/>
  <c r="AC122" i="38" s="1"/>
  <c r="Z122" i="38"/>
  <c r="AB122" i="38" s="1"/>
  <c r="AD122" i="38" s="1"/>
  <c r="AQ123" i="38"/>
  <c r="AR123" i="38" s="1"/>
  <c r="AG123" i="38"/>
  <c r="AJ123" i="38" s="1"/>
  <c r="Y123" i="38" s="1"/>
  <c r="AQ124" i="38" s="1"/>
  <c r="AR124" i="38" s="1"/>
  <c r="AJ121" i="36"/>
  <c r="Y121" i="36" s="1"/>
  <c r="AG122" i="36" s="1"/>
  <c r="AJ122" i="39"/>
  <c r="Y122" i="39" s="1"/>
  <c r="AS123" i="39" s="1"/>
  <c r="AJ124" i="41"/>
  <c r="Y124" i="41" s="1"/>
  <c r="Z124" i="41" s="1"/>
  <c r="AB124" i="41" s="1"/>
  <c r="AD124" i="41" s="1"/>
  <c r="AG126" i="40"/>
  <c r="AQ126" i="40"/>
  <c r="AR126" i="40" s="1"/>
  <c r="AJ121" i="42"/>
  <c r="Y121" i="42" s="1"/>
  <c r="AA125" i="40"/>
  <c r="AC125" i="40" s="1"/>
  <c r="AS126" i="40"/>
  <c r="AJ119" i="37"/>
  <c r="Y119" i="37" s="1"/>
  <c r="AS106" i="32"/>
  <c r="Z105" i="32"/>
  <c r="AB105" i="32" s="1"/>
  <c r="AD105" i="32" s="1"/>
  <c r="AQ106" i="32"/>
  <c r="AR106" i="32" s="1"/>
  <c r="AG106" i="32"/>
  <c r="AA105" i="32"/>
  <c r="AC105" i="32" s="1"/>
  <c r="AG88" i="23"/>
  <c r="Z87" i="23"/>
  <c r="AB87" i="23" s="1"/>
  <c r="AD87" i="23" s="1"/>
  <c r="AA87" i="23"/>
  <c r="AC87" i="23" s="1"/>
  <c r="AS88" i="23"/>
  <c r="AQ88" i="23"/>
  <c r="AR88" i="23" s="1"/>
  <c r="Z87" i="29"/>
  <c r="AB87" i="29" s="1"/>
  <c r="AD87" i="29" s="1"/>
  <c r="AG88" i="29"/>
  <c r="AQ88" i="29"/>
  <c r="AR88" i="29" s="1"/>
  <c r="AS88" i="29"/>
  <c r="AA87" i="29"/>
  <c r="AC87" i="29" s="1"/>
  <c r="Z125" i="43" l="1"/>
  <c r="AB125" i="43" s="1"/>
  <c r="AD125" i="43" s="1"/>
  <c r="AQ126" i="43"/>
  <c r="AR126" i="43" s="1"/>
  <c r="AA125" i="43"/>
  <c r="AC125" i="43" s="1"/>
  <c r="AS126" i="43"/>
  <c r="AJ95" i="20"/>
  <c r="Y95" i="20" s="1"/>
  <c r="AQ122" i="36"/>
  <c r="AR122" i="36" s="1"/>
  <c r="AA121" i="36"/>
  <c r="AC121" i="36" s="1"/>
  <c r="AS122" i="36"/>
  <c r="Z121" i="36"/>
  <c r="AB121" i="36" s="1"/>
  <c r="AD121" i="36" s="1"/>
  <c r="AA123" i="38"/>
  <c r="AC123" i="38" s="1"/>
  <c r="Z123" i="38"/>
  <c r="AB123" i="38" s="1"/>
  <c r="AD123" i="38" s="1"/>
  <c r="AS124" i="38"/>
  <c r="AG123" i="39"/>
  <c r="AG124" i="38"/>
  <c r="AJ124" i="38" s="1"/>
  <c r="Y124" i="38" s="1"/>
  <c r="AS125" i="38" s="1"/>
  <c r="Z122" i="39"/>
  <c r="AB122" i="39" s="1"/>
  <c r="AD122" i="39" s="1"/>
  <c r="AQ123" i="39"/>
  <c r="AR123" i="39" s="1"/>
  <c r="AJ123" i="39" s="1"/>
  <c r="Y123" i="39" s="1"/>
  <c r="AA122" i="39"/>
  <c r="AC122" i="39" s="1"/>
  <c r="AJ126" i="40"/>
  <c r="Y126" i="40" s="1"/>
  <c r="AQ127" i="40" s="1"/>
  <c r="AR127" i="40" s="1"/>
  <c r="AS125" i="41"/>
  <c r="AG125" i="41"/>
  <c r="AA124" i="41"/>
  <c r="AC124" i="41" s="1"/>
  <c r="AQ125" i="41"/>
  <c r="AR125" i="41" s="1"/>
  <c r="AG122" i="42"/>
  <c r="AS122" i="42"/>
  <c r="Z121" i="42"/>
  <c r="AB121" i="42" s="1"/>
  <c r="AD121" i="42" s="1"/>
  <c r="AQ122" i="42"/>
  <c r="AR122" i="42" s="1"/>
  <c r="AA121" i="42"/>
  <c r="AC121" i="42" s="1"/>
  <c r="Z119" i="37"/>
  <c r="AB119" i="37" s="1"/>
  <c r="AD119" i="37" s="1"/>
  <c r="AS120" i="37"/>
  <c r="AQ120" i="37"/>
  <c r="AR120" i="37" s="1"/>
  <c r="AA119" i="37"/>
  <c r="AC119" i="37" s="1"/>
  <c r="AG120" i="37"/>
  <c r="AJ106" i="32"/>
  <c r="Y106" i="32" s="1"/>
  <c r="Z106" i="32" s="1"/>
  <c r="AB106" i="32" s="1"/>
  <c r="AD106" i="32" s="1"/>
  <c r="AJ88" i="23"/>
  <c r="AJ88" i="29"/>
  <c r="Y88" i="29" s="1"/>
  <c r="AJ126" i="43" l="1"/>
  <c r="Y126" i="43" s="1"/>
  <c r="AQ127" i="43" s="1"/>
  <c r="AR127" i="43" s="1"/>
  <c r="AA126" i="43"/>
  <c r="AC126" i="43" s="1"/>
  <c r="Z126" i="43"/>
  <c r="AB126" i="43" s="1"/>
  <c r="AD126" i="43" s="1"/>
  <c r="AJ122" i="36"/>
  <c r="Y122" i="36" s="1"/>
  <c r="AA122" i="36" s="1"/>
  <c r="AC122" i="36" s="1"/>
  <c r="AG127" i="43"/>
  <c r="AS127" i="43"/>
  <c r="AA126" i="40"/>
  <c r="AC126" i="40" s="1"/>
  <c r="AS127" i="40"/>
  <c r="Z126" i="40"/>
  <c r="AB126" i="40" s="1"/>
  <c r="AD126" i="40" s="1"/>
  <c r="AG127" i="40"/>
  <c r="AJ125" i="41"/>
  <c r="Y125" i="41" s="1"/>
  <c r="AS126" i="41" s="1"/>
  <c r="AA124" i="38"/>
  <c r="AC124" i="38" s="1"/>
  <c r="Z124" i="38"/>
  <c r="AB124" i="38" s="1"/>
  <c r="AD124" i="38" s="1"/>
  <c r="AQ125" i="38"/>
  <c r="AR125" i="38" s="1"/>
  <c r="AG125" i="38"/>
  <c r="AJ122" i="42"/>
  <c r="Y122" i="42" s="1"/>
  <c r="AG124" i="39"/>
  <c r="AS124" i="39"/>
  <c r="AQ124" i="39"/>
  <c r="AR124" i="39" s="1"/>
  <c r="AA123" i="39"/>
  <c r="AC123" i="39" s="1"/>
  <c r="Z123" i="39"/>
  <c r="AB123" i="39" s="1"/>
  <c r="AD123" i="39" s="1"/>
  <c r="AJ120" i="37"/>
  <c r="Y120" i="37" s="1"/>
  <c r="AA106" i="32"/>
  <c r="AC106" i="32" s="1"/>
  <c r="AS107" i="32"/>
  <c r="AQ107" i="32"/>
  <c r="AR107" i="32" s="1"/>
  <c r="AG107" i="32"/>
  <c r="AS96" i="20"/>
  <c r="AA95" i="20"/>
  <c r="AC95" i="20" s="1"/>
  <c r="AG96" i="20"/>
  <c r="Z95" i="20"/>
  <c r="AB95" i="20" s="1"/>
  <c r="AD95" i="20" s="1"/>
  <c r="AQ96" i="20"/>
  <c r="AR96" i="20" s="1"/>
  <c r="Y88" i="23"/>
  <c r="AJ127" i="43" l="1"/>
  <c r="Y127" i="43" s="1"/>
  <c r="AQ128" i="43" s="1"/>
  <c r="AR128" i="43" s="1"/>
  <c r="AQ123" i="36"/>
  <c r="AR123" i="36" s="1"/>
  <c r="AG123" i="36"/>
  <c r="AS123" i="36"/>
  <c r="AJ123" i="36" s="1"/>
  <c r="Y123" i="36" s="1"/>
  <c r="AQ124" i="36" s="1"/>
  <c r="AR124" i="36" s="1"/>
  <c r="Z122" i="36"/>
  <c r="AB122" i="36" s="1"/>
  <c r="AD122" i="36" s="1"/>
  <c r="AJ127" i="40"/>
  <c r="Y127" i="40" s="1"/>
  <c r="Z127" i="40" s="1"/>
  <c r="AB127" i="40" s="1"/>
  <c r="AD127" i="40" s="1"/>
  <c r="AQ126" i="41"/>
  <c r="AR126" i="41" s="1"/>
  <c r="AG126" i="41"/>
  <c r="AA125" i="41"/>
  <c r="AC125" i="41" s="1"/>
  <c r="Z125" i="41"/>
  <c r="AB125" i="41" s="1"/>
  <c r="AD125" i="41" s="1"/>
  <c r="AJ125" i="38"/>
  <c r="Y125" i="38" s="1"/>
  <c r="AQ126" i="38" s="1"/>
  <c r="AR126" i="38" s="1"/>
  <c r="AS123" i="42"/>
  <c r="Z122" i="42"/>
  <c r="AB122" i="42" s="1"/>
  <c r="AD122" i="42" s="1"/>
  <c r="AA122" i="42"/>
  <c r="AC122" i="42" s="1"/>
  <c r="AQ123" i="42"/>
  <c r="AR123" i="42" s="1"/>
  <c r="AG123" i="42"/>
  <c r="AJ124" i="39"/>
  <c r="Y124" i="39" s="1"/>
  <c r="Z120" i="37"/>
  <c r="AB120" i="37" s="1"/>
  <c r="AD120" i="37" s="1"/>
  <c r="AS121" i="37"/>
  <c r="AQ121" i="37"/>
  <c r="AR121" i="37" s="1"/>
  <c r="AG121" i="37"/>
  <c r="AA120" i="37"/>
  <c r="AC120" i="37" s="1"/>
  <c r="AJ107" i="32"/>
  <c r="Y107" i="32" s="1"/>
  <c r="AS108" i="32" s="1"/>
  <c r="AJ96" i="20"/>
  <c r="Y96" i="20" s="1"/>
  <c r="Z88" i="23"/>
  <c r="AB88" i="23" s="1"/>
  <c r="AD88" i="23" s="1"/>
  <c r="AG89" i="23"/>
  <c r="AS89" i="23"/>
  <c r="AA88" i="23"/>
  <c r="AC88" i="23" s="1"/>
  <c r="AQ89" i="23"/>
  <c r="AR89" i="23" s="1"/>
  <c r="AS89" i="29"/>
  <c r="AG89" i="29"/>
  <c r="AQ89" i="29"/>
  <c r="AR89" i="29" s="1"/>
  <c r="Z88" i="29"/>
  <c r="AB88" i="29" s="1"/>
  <c r="AD88" i="29" s="1"/>
  <c r="AA88" i="29"/>
  <c r="AC88" i="29" s="1"/>
  <c r="AG128" i="43" l="1"/>
  <c r="AS128" i="43"/>
  <c r="Z127" i="43"/>
  <c r="AB127" i="43" s="1"/>
  <c r="AD127" i="43" s="1"/>
  <c r="AA127" i="43"/>
  <c r="AC127" i="43" s="1"/>
  <c r="AQ128" i="40"/>
  <c r="AR128" i="40" s="1"/>
  <c r="AS128" i="40"/>
  <c r="AA127" i="40"/>
  <c r="AC127" i="40" s="1"/>
  <c r="AG128" i="40"/>
  <c r="AJ126" i="41"/>
  <c r="Y126" i="41" s="1"/>
  <c r="AG127" i="41" s="1"/>
  <c r="AS126" i="38"/>
  <c r="AG126" i="38"/>
  <c r="AA125" i="38"/>
  <c r="AC125" i="38" s="1"/>
  <c r="Z125" i="38"/>
  <c r="AB125" i="38" s="1"/>
  <c r="AD125" i="38" s="1"/>
  <c r="AJ123" i="42"/>
  <c r="Y123" i="42" s="1"/>
  <c r="Z123" i="36"/>
  <c r="AB123" i="36" s="1"/>
  <c r="AD123" i="36" s="1"/>
  <c r="AG124" i="36"/>
  <c r="AA123" i="36"/>
  <c r="AC123" i="36" s="1"/>
  <c r="AS124" i="36"/>
  <c r="AG125" i="39"/>
  <c r="AQ125" i="39"/>
  <c r="AR125" i="39" s="1"/>
  <c r="AS125" i="39"/>
  <c r="AA124" i="39"/>
  <c r="AC124" i="39" s="1"/>
  <c r="Z124" i="39"/>
  <c r="AB124" i="39" s="1"/>
  <c r="AD124" i="39" s="1"/>
  <c r="AJ121" i="37"/>
  <c r="Y121" i="37" s="1"/>
  <c r="AG122" i="37" s="1"/>
  <c r="Z107" i="32"/>
  <c r="AB107" i="32" s="1"/>
  <c r="AD107" i="32" s="1"/>
  <c r="AQ108" i="32"/>
  <c r="AR108" i="32" s="1"/>
  <c r="AA107" i="32"/>
  <c r="AC107" i="32" s="1"/>
  <c r="AG108" i="32"/>
  <c r="AS97" i="20"/>
  <c r="Z96" i="20"/>
  <c r="AB96" i="20" s="1"/>
  <c r="AD96" i="20" s="1"/>
  <c r="AA96" i="20"/>
  <c r="AC96" i="20" s="1"/>
  <c r="AQ97" i="20"/>
  <c r="AR97" i="20" s="1"/>
  <c r="AG97" i="20"/>
  <c r="AJ89" i="23"/>
  <c r="AJ89" i="29"/>
  <c r="Y89" i="29" s="1"/>
  <c r="J31" i="47" s="1"/>
  <c r="AJ128" i="43" l="1"/>
  <c r="Y128" i="43" s="1"/>
  <c r="Z128" i="43"/>
  <c r="AB128" i="43" s="1"/>
  <c r="AD128" i="43" s="1"/>
  <c r="AA128" i="43"/>
  <c r="AC128" i="43" s="1"/>
  <c r="AS129" i="43"/>
  <c r="AG129" i="43"/>
  <c r="AQ129" i="43"/>
  <c r="AR129" i="43" s="1"/>
  <c r="AJ128" i="40"/>
  <c r="Y128" i="40" s="1"/>
  <c r="AG129" i="40" s="1"/>
  <c r="Z126" i="41"/>
  <c r="AB126" i="41" s="1"/>
  <c r="AD126" i="41" s="1"/>
  <c r="AQ127" i="41"/>
  <c r="AR127" i="41" s="1"/>
  <c r="AS127" i="41"/>
  <c r="AA126" i="41"/>
  <c r="AC126" i="41" s="1"/>
  <c r="AJ126" i="38"/>
  <c r="Y126" i="38" s="1"/>
  <c r="AS127" i="38" s="1"/>
  <c r="AG124" i="42"/>
  <c r="AS124" i="42"/>
  <c r="AA123" i="42"/>
  <c r="AC123" i="42" s="1"/>
  <c r="AQ124" i="42"/>
  <c r="AR124" i="42" s="1"/>
  <c r="Z123" i="42"/>
  <c r="AB123" i="42" s="1"/>
  <c r="AD123" i="42" s="1"/>
  <c r="AJ124" i="36"/>
  <c r="Y124" i="36" s="1"/>
  <c r="AS125" i="36" s="1"/>
  <c r="AJ125" i="39"/>
  <c r="Y125" i="39" s="1"/>
  <c r="AQ122" i="37"/>
  <c r="AR122" i="37" s="1"/>
  <c r="AS122" i="37"/>
  <c r="Z121" i="37"/>
  <c r="AB121" i="37" s="1"/>
  <c r="AD121" i="37" s="1"/>
  <c r="AA121" i="37"/>
  <c r="AC121" i="37" s="1"/>
  <c r="AJ108" i="32"/>
  <c r="Y108" i="32" s="1"/>
  <c r="AA108" i="32" s="1"/>
  <c r="AC108" i="32" s="1"/>
  <c r="AJ97" i="20"/>
  <c r="Y89" i="23"/>
  <c r="AJ129" i="43" l="1"/>
  <c r="Y129" i="43" s="1"/>
  <c r="Z128" i="40"/>
  <c r="AB128" i="40" s="1"/>
  <c r="AD128" i="40" s="1"/>
  <c r="AQ129" i="40"/>
  <c r="AR129" i="40" s="1"/>
  <c r="AA128" i="40"/>
  <c r="AC128" i="40" s="1"/>
  <c r="AS129" i="40"/>
  <c r="AJ127" i="41"/>
  <c r="Y127" i="41" s="1"/>
  <c r="AA127" i="41" s="1"/>
  <c r="AC127" i="41" s="1"/>
  <c r="AG127" i="38"/>
  <c r="AA126" i="38"/>
  <c r="AC126" i="38" s="1"/>
  <c r="AQ127" i="38"/>
  <c r="AR127" i="38" s="1"/>
  <c r="Z126" i="38"/>
  <c r="AB126" i="38" s="1"/>
  <c r="AD126" i="38" s="1"/>
  <c r="AJ124" i="42"/>
  <c r="Y124" i="42" s="1"/>
  <c r="Z124" i="36"/>
  <c r="AB124" i="36" s="1"/>
  <c r="AD124" i="36" s="1"/>
  <c r="AA124" i="36"/>
  <c r="AC124" i="36" s="1"/>
  <c r="AQ125" i="36"/>
  <c r="AR125" i="36" s="1"/>
  <c r="AG125" i="36"/>
  <c r="AJ122" i="37"/>
  <c r="Y122" i="37" s="1"/>
  <c r="AQ123" i="37" s="1"/>
  <c r="AR123" i="37" s="1"/>
  <c r="AG126" i="39"/>
  <c r="AS126" i="39"/>
  <c r="AQ126" i="39"/>
  <c r="AR126" i="39" s="1"/>
  <c r="AA125" i="39"/>
  <c r="AC125" i="39" s="1"/>
  <c r="Z125" i="39"/>
  <c r="AB125" i="39" s="1"/>
  <c r="AD125" i="39" s="1"/>
  <c r="AS109" i="32"/>
  <c r="AG109" i="32"/>
  <c r="AQ109" i="32"/>
  <c r="AR109" i="32" s="1"/>
  <c r="Z108" i="32"/>
  <c r="AB108" i="32" s="1"/>
  <c r="AD108" i="32" s="1"/>
  <c r="Y97" i="20"/>
  <c r="AG90" i="23"/>
  <c r="AS90" i="23"/>
  <c r="AQ90" i="23"/>
  <c r="AR90" i="23" s="1"/>
  <c r="Z89" i="23"/>
  <c r="AB89" i="23" s="1"/>
  <c r="AD89" i="23" s="1"/>
  <c r="AA89" i="23"/>
  <c r="AC89" i="23" s="1"/>
  <c r="AG90" i="29"/>
  <c r="Z89" i="29"/>
  <c r="L31" i="47" s="1"/>
  <c r="K31" i="47" s="1"/>
  <c r="AQ90" i="29"/>
  <c r="AR90" i="29" s="1"/>
  <c r="AS90" i="29"/>
  <c r="AA89" i="29"/>
  <c r="AC89" i="29" l="1"/>
  <c r="D19" i="31"/>
  <c r="Z129" i="43"/>
  <c r="AB129" i="43" s="1"/>
  <c r="AD129" i="43" s="1"/>
  <c r="AG130" i="43"/>
  <c r="AQ130" i="43"/>
  <c r="AR130" i="43" s="1"/>
  <c r="AA129" i="43"/>
  <c r="AC129" i="43" s="1"/>
  <c r="AS130" i="43"/>
  <c r="AB89" i="29"/>
  <c r="AJ129" i="40"/>
  <c r="Y129" i="40" s="1"/>
  <c r="AG128" i="41"/>
  <c r="AQ128" i="41"/>
  <c r="AR128" i="41" s="1"/>
  <c r="Z127" i="41"/>
  <c r="AB127" i="41" s="1"/>
  <c r="AD127" i="41" s="1"/>
  <c r="AS128" i="41"/>
  <c r="AJ127" i="38"/>
  <c r="Y127" i="38" s="1"/>
  <c r="AS128" i="38" s="1"/>
  <c r="AA124" i="42"/>
  <c r="AC124" i="42" s="1"/>
  <c r="Z124" i="42"/>
  <c r="AB124" i="42" s="1"/>
  <c r="AD124" i="42" s="1"/>
  <c r="AS125" i="42"/>
  <c r="AG125" i="42"/>
  <c r="AQ125" i="42"/>
  <c r="AR125" i="42" s="1"/>
  <c r="AJ125" i="36"/>
  <c r="Y125" i="36" s="1"/>
  <c r="AG126" i="36" s="1"/>
  <c r="AG123" i="37"/>
  <c r="Z122" i="37"/>
  <c r="AB122" i="37" s="1"/>
  <c r="AD122" i="37" s="1"/>
  <c r="AS123" i="37"/>
  <c r="AA122" i="37"/>
  <c r="AC122" i="37" s="1"/>
  <c r="AJ126" i="39"/>
  <c r="Y126" i="39" s="1"/>
  <c r="AJ109" i="32"/>
  <c r="Y109" i="32" s="1"/>
  <c r="AG110" i="32" s="1"/>
  <c r="AA97" i="20"/>
  <c r="AC97" i="20" s="1"/>
  <c r="AG98" i="20"/>
  <c r="AQ98" i="20"/>
  <c r="AR98" i="20" s="1"/>
  <c r="AS98" i="20"/>
  <c r="Z97" i="20"/>
  <c r="AB97" i="20" s="1"/>
  <c r="AD97" i="20" s="1"/>
  <c r="AJ90" i="23"/>
  <c r="AJ90" i="29"/>
  <c r="Y90" i="29" s="1"/>
  <c r="AD89" i="29" l="1"/>
  <c r="V12" i="47"/>
  <c r="V13" i="47" s="1"/>
  <c r="V14" i="47" s="1"/>
  <c r="D25" i="31" s="1"/>
  <c r="AJ130" i="43"/>
  <c r="Y130" i="43" s="1"/>
  <c r="AQ130" i="40"/>
  <c r="AR130" i="40" s="1"/>
  <c r="AG130" i="40"/>
  <c r="AS130" i="40"/>
  <c r="Z129" i="40"/>
  <c r="AB129" i="40" s="1"/>
  <c r="AD129" i="40" s="1"/>
  <c r="AA129" i="40"/>
  <c r="AC129" i="40" s="1"/>
  <c r="AJ128" i="41"/>
  <c r="Y128" i="41" s="1"/>
  <c r="AQ129" i="41" s="1"/>
  <c r="AR129" i="41" s="1"/>
  <c r="AQ128" i="38"/>
  <c r="AR128" i="38" s="1"/>
  <c r="AG128" i="38"/>
  <c r="Z127" i="38"/>
  <c r="AB127" i="38" s="1"/>
  <c r="AD127" i="38" s="1"/>
  <c r="AA127" i="38"/>
  <c r="AC127" i="38" s="1"/>
  <c r="AJ125" i="42"/>
  <c r="Y125" i="42" s="1"/>
  <c r="Z125" i="42" s="1"/>
  <c r="AB125" i="42" s="1"/>
  <c r="AD125" i="42" s="1"/>
  <c r="AS126" i="36"/>
  <c r="AA125" i="36"/>
  <c r="AC125" i="36" s="1"/>
  <c r="Z125" i="36"/>
  <c r="AB125" i="36" s="1"/>
  <c r="AD125" i="36" s="1"/>
  <c r="AQ126" i="36"/>
  <c r="AR126" i="36" s="1"/>
  <c r="AJ123" i="37"/>
  <c r="Y123" i="37" s="1"/>
  <c r="AS124" i="37" s="1"/>
  <c r="AG127" i="39"/>
  <c r="Z126" i="39"/>
  <c r="AB126" i="39" s="1"/>
  <c r="AD126" i="39" s="1"/>
  <c r="AS127" i="39"/>
  <c r="AQ127" i="39"/>
  <c r="AR127" i="39" s="1"/>
  <c r="AA126" i="39"/>
  <c r="AC126" i="39" s="1"/>
  <c r="AQ110" i="32"/>
  <c r="AR110" i="32" s="1"/>
  <c r="AS110" i="32"/>
  <c r="Z109" i="32"/>
  <c r="AB109" i="32" s="1"/>
  <c r="AD109" i="32" s="1"/>
  <c r="AA109" i="32"/>
  <c r="AC109" i="32" s="1"/>
  <c r="AJ98" i="20"/>
  <c r="Y90" i="23"/>
  <c r="AA130" i="43" l="1"/>
  <c r="AC130" i="43" s="1"/>
  <c r="AS131" i="43"/>
  <c r="AG131" i="43"/>
  <c r="AQ131" i="43"/>
  <c r="AR131" i="43" s="1"/>
  <c r="Z130" i="43"/>
  <c r="AB130" i="43" s="1"/>
  <c r="AD130" i="43" s="1"/>
  <c r="AJ130" i="40"/>
  <c r="Y130" i="40" s="1"/>
  <c r="AG129" i="41"/>
  <c r="AS129" i="41"/>
  <c r="Z128" i="41"/>
  <c r="AB128" i="41" s="1"/>
  <c r="AD128" i="41" s="1"/>
  <c r="AA128" i="41"/>
  <c r="AC128" i="41" s="1"/>
  <c r="AJ128" i="38"/>
  <c r="Y128" i="38" s="1"/>
  <c r="AQ129" i="38" s="1"/>
  <c r="AR129" i="38" s="1"/>
  <c r="AJ126" i="36"/>
  <c r="Y126" i="36" s="1"/>
  <c r="AG127" i="36" s="1"/>
  <c r="AS126" i="42"/>
  <c r="AG126" i="42"/>
  <c r="AA125" i="42"/>
  <c r="AC125" i="42" s="1"/>
  <c r="AQ126" i="42"/>
  <c r="AR126" i="42" s="1"/>
  <c r="Z123" i="37"/>
  <c r="AB123" i="37" s="1"/>
  <c r="AD123" i="37" s="1"/>
  <c r="AG124" i="37"/>
  <c r="AA123" i="37"/>
  <c r="AC123" i="37" s="1"/>
  <c r="AQ124" i="37"/>
  <c r="AR124" i="37" s="1"/>
  <c r="AJ127" i="39"/>
  <c r="Y127" i="39" s="1"/>
  <c r="AJ110" i="32"/>
  <c r="Y110" i="32" s="1"/>
  <c r="AQ111" i="32" s="1"/>
  <c r="AR111" i="32" s="1"/>
  <c r="Y98" i="20"/>
  <c r="AQ91" i="23"/>
  <c r="AR91" i="23" s="1"/>
  <c r="Z90" i="23"/>
  <c r="AB90" i="23" s="1"/>
  <c r="AD90" i="23" s="1"/>
  <c r="AS91" i="23"/>
  <c r="AA90" i="23"/>
  <c r="AC90" i="23" s="1"/>
  <c r="AG91" i="23"/>
  <c r="Z90" i="29"/>
  <c r="AB90" i="29" s="1"/>
  <c r="AD90" i="29" s="1"/>
  <c r="AG91" i="29"/>
  <c r="AQ91" i="29"/>
  <c r="AR91" i="29" s="1"/>
  <c r="AS91" i="29"/>
  <c r="AA90" i="29"/>
  <c r="AC90" i="29" s="1"/>
  <c r="AJ131" i="43" l="1"/>
  <c r="Y131" i="43" s="1"/>
  <c r="AQ132" i="43" s="1"/>
  <c r="AR132" i="43" s="1"/>
  <c r="AJ129" i="41"/>
  <c r="Y129" i="41" s="1"/>
  <c r="AG130" i="41" s="1"/>
  <c r="AS131" i="40"/>
  <c r="AQ131" i="40"/>
  <c r="AR131" i="40" s="1"/>
  <c r="Z130" i="40"/>
  <c r="AB130" i="40" s="1"/>
  <c r="AD130" i="40" s="1"/>
  <c r="AG131" i="40"/>
  <c r="AA130" i="40"/>
  <c r="AC130" i="40" s="1"/>
  <c r="AG129" i="38"/>
  <c r="Z128" i="38"/>
  <c r="AB128" i="38" s="1"/>
  <c r="AD128" i="38" s="1"/>
  <c r="AS129" i="38"/>
  <c r="AA128" i="38"/>
  <c r="AC128" i="38" s="1"/>
  <c r="AJ126" i="42"/>
  <c r="Y126" i="42" s="1"/>
  <c r="Z126" i="42" s="1"/>
  <c r="AB126" i="42" s="1"/>
  <c r="AD126" i="42" s="1"/>
  <c r="AS127" i="36"/>
  <c r="AQ127" i="36"/>
  <c r="AR127" i="36" s="1"/>
  <c r="Z126" i="36"/>
  <c r="AB126" i="36" s="1"/>
  <c r="AD126" i="36" s="1"/>
  <c r="AA126" i="36"/>
  <c r="AC126" i="36" s="1"/>
  <c r="AJ124" i="37"/>
  <c r="Y124" i="37" s="1"/>
  <c r="AG125" i="37" s="1"/>
  <c r="AG128" i="39"/>
  <c r="AS128" i="39"/>
  <c r="AQ128" i="39"/>
  <c r="AR128" i="39" s="1"/>
  <c r="AA127" i="39"/>
  <c r="AC127" i="39" s="1"/>
  <c r="Z127" i="39"/>
  <c r="AB127" i="39" s="1"/>
  <c r="AD127" i="39" s="1"/>
  <c r="AA110" i="32"/>
  <c r="AC110" i="32" s="1"/>
  <c r="AG111" i="32"/>
  <c r="AS111" i="32"/>
  <c r="Z110" i="32"/>
  <c r="AB110" i="32" s="1"/>
  <c r="AD110" i="32" s="1"/>
  <c r="AQ99" i="20"/>
  <c r="AR99" i="20" s="1"/>
  <c r="AG99" i="20"/>
  <c r="Z98" i="20"/>
  <c r="AB98" i="20" s="1"/>
  <c r="AD98" i="20" s="1"/>
  <c r="AS99" i="20"/>
  <c r="AA98" i="20"/>
  <c r="AC98" i="20" s="1"/>
  <c r="AJ91" i="23"/>
  <c r="AJ91" i="29"/>
  <c r="Y91" i="29" s="1"/>
  <c r="Z131" i="43" l="1"/>
  <c r="AB131" i="43" s="1"/>
  <c r="AD131" i="43" s="1"/>
  <c r="AS132" i="43"/>
  <c r="AA131" i="43"/>
  <c r="AC131" i="43" s="1"/>
  <c r="AG132" i="43"/>
  <c r="Z129" i="41"/>
  <c r="AB129" i="41" s="1"/>
  <c r="AD129" i="41" s="1"/>
  <c r="AA129" i="41"/>
  <c r="AC129" i="41" s="1"/>
  <c r="AQ130" i="41"/>
  <c r="AR130" i="41" s="1"/>
  <c r="AS130" i="41"/>
  <c r="AJ131" i="40"/>
  <c r="Y131" i="40" s="1"/>
  <c r="AJ129" i="38"/>
  <c r="Y129" i="38" s="1"/>
  <c r="AA129" i="38" s="1"/>
  <c r="AC129" i="38" s="1"/>
  <c r="AJ127" i="36"/>
  <c r="Y127" i="36" s="1"/>
  <c r="AS128" i="36" s="1"/>
  <c r="AA126" i="42"/>
  <c r="AC126" i="42" s="1"/>
  <c r="AG127" i="42"/>
  <c r="AS127" i="42"/>
  <c r="AQ127" i="42"/>
  <c r="AR127" i="42" s="1"/>
  <c r="AQ125" i="37"/>
  <c r="AR125" i="37" s="1"/>
  <c r="Z124" i="37"/>
  <c r="AB124" i="37" s="1"/>
  <c r="AD124" i="37" s="1"/>
  <c r="AS125" i="37"/>
  <c r="AA124" i="37"/>
  <c r="AC124" i="37" s="1"/>
  <c r="AJ128" i="39"/>
  <c r="Y128" i="39" s="1"/>
  <c r="AJ111" i="32"/>
  <c r="Y111" i="32" s="1"/>
  <c r="Z111" i="32" s="1"/>
  <c r="AB111" i="32" s="1"/>
  <c r="AD111" i="32" s="1"/>
  <c r="AJ99" i="20"/>
  <c r="Y91" i="23"/>
  <c r="AJ132" i="43" l="1"/>
  <c r="Y132" i="43" s="1"/>
  <c r="Z132" i="43" s="1"/>
  <c r="AB132" i="43" s="1"/>
  <c r="AD132" i="43" s="1"/>
  <c r="AJ130" i="41"/>
  <c r="Y130" i="41" s="1"/>
  <c r="AG131" i="41" s="1"/>
  <c r="AA131" i="40"/>
  <c r="AC131" i="40" s="1"/>
  <c r="AS132" i="40"/>
  <c r="AG132" i="40"/>
  <c r="AQ132" i="40"/>
  <c r="AR132" i="40" s="1"/>
  <c r="Z131" i="40"/>
  <c r="AB131" i="40" s="1"/>
  <c r="AD131" i="40" s="1"/>
  <c r="AG130" i="38"/>
  <c r="AQ130" i="38"/>
  <c r="AR130" i="38" s="1"/>
  <c r="Z129" i="38"/>
  <c r="AB129" i="38" s="1"/>
  <c r="AD129" i="38" s="1"/>
  <c r="AS130" i="38"/>
  <c r="Z127" i="36"/>
  <c r="AB127" i="36" s="1"/>
  <c r="AD127" i="36" s="1"/>
  <c r="AG128" i="36"/>
  <c r="AA127" i="36"/>
  <c r="AC127" i="36" s="1"/>
  <c r="AQ128" i="36"/>
  <c r="AR128" i="36" s="1"/>
  <c r="AJ127" i="42"/>
  <c r="Y127" i="42" s="1"/>
  <c r="AS128" i="42" s="1"/>
  <c r="AJ125" i="37"/>
  <c r="Y125" i="37" s="1"/>
  <c r="Z125" i="37" s="1"/>
  <c r="AB125" i="37" s="1"/>
  <c r="AD125" i="37" s="1"/>
  <c r="AS129" i="39"/>
  <c r="AQ129" i="39"/>
  <c r="AR129" i="39" s="1"/>
  <c r="AA128" i="39"/>
  <c r="AC128" i="39" s="1"/>
  <c r="AG129" i="39"/>
  <c r="Z128" i="39"/>
  <c r="AB128" i="39" s="1"/>
  <c r="AD128" i="39" s="1"/>
  <c r="AS112" i="32"/>
  <c r="AA111" i="32"/>
  <c r="AC111" i="32" s="1"/>
  <c r="AQ112" i="32"/>
  <c r="AR112" i="32" s="1"/>
  <c r="AG112" i="32"/>
  <c r="Y99" i="20"/>
  <c r="AG92" i="23"/>
  <c r="AS92" i="23"/>
  <c r="Z91" i="23"/>
  <c r="AB91" i="23" s="1"/>
  <c r="AD91" i="23" s="1"/>
  <c r="AQ92" i="23"/>
  <c r="AR92" i="23" s="1"/>
  <c r="AA91" i="23"/>
  <c r="AC91" i="23" s="1"/>
  <c r="AG92" i="29"/>
  <c r="AQ92" i="29"/>
  <c r="AR92" i="29" s="1"/>
  <c r="AS92" i="29"/>
  <c r="Z91" i="29"/>
  <c r="AB91" i="29" s="1"/>
  <c r="AD91" i="29" s="1"/>
  <c r="AA91" i="29"/>
  <c r="AC91" i="29" s="1"/>
  <c r="AQ133" i="43" l="1"/>
  <c r="AR133" i="43" s="1"/>
  <c r="AS133" i="43"/>
  <c r="AG133" i="43"/>
  <c r="AA132" i="43"/>
  <c r="AC132" i="43" s="1"/>
  <c r="AQ131" i="41"/>
  <c r="AR131" i="41" s="1"/>
  <c r="Z130" i="41"/>
  <c r="AB130" i="41" s="1"/>
  <c r="AD130" i="41" s="1"/>
  <c r="AS131" i="41"/>
  <c r="AJ131" i="41" s="1"/>
  <c r="Y131" i="41" s="1"/>
  <c r="Z131" i="41" s="1"/>
  <c r="AB131" i="41" s="1"/>
  <c r="AD131" i="41" s="1"/>
  <c r="AA130" i="41"/>
  <c r="AC130" i="41" s="1"/>
  <c r="AJ130" i="38"/>
  <c r="Y130" i="38" s="1"/>
  <c r="AG131" i="38" s="1"/>
  <c r="AJ132" i="40"/>
  <c r="Y132" i="40" s="1"/>
  <c r="AG128" i="42"/>
  <c r="AQ128" i="42"/>
  <c r="AR128" i="42" s="1"/>
  <c r="AA127" i="42"/>
  <c r="AC127" i="42" s="1"/>
  <c r="AJ128" i="36"/>
  <c r="Y128" i="36" s="1"/>
  <c r="Z128" i="36" s="1"/>
  <c r="AB128" i="36" s="1"/>
  <c r="AD128" i="36" s="1"/>
  <c r="Z127" i="42"/>
  <c r="AB127" i="42" s="1"/>
  <c r="AD127" i="42" s="1"/>
  <c r="AS126" i="37"/>
  <c r="AQ126" i="37"/>
  <c r="AR126" i="37" s="1"/>
  <c r="AG126" i="37"/>
  <c r="AA125" i="37"/>
  <c r="AC125" i="37" s="1"/>
  <c r="AJ129" i="39"/>
  <c r="Y129" i="39" s="1"/>
  <c r="AS130" i="39" s="1"/>
  <c r="AJ112" i="32"/>
  <c r="Y112" i="32" s="1"/>
  <c r="AQ113" i="32" s="1"/>
  <c r="AR113" i="32" s="1"/>
  <c r="AQ100" i="20"/>
  <c r="AR100" i="20" s="1"/>
  <c r="AA99" i="20"/>
  <c r="AC99" i="20" s="1"/>
  <c r="AS100" i="20"/>
  <c r="Z99" i="20"/>
  <c r="AB99" i="20" s="1"/>
  <c r="AD99" i="20" s="1"/>
  <c r="AG100" i="20"/>
  <c r="AJ92" i="23"/>
  <c r="AJ92" i="29"/>
  <c r="Y92" i="29" s="1"/>
  <c r="AJ133" i="43" l="1"/>
  <c r="Y133" i="43" s="1"/>
  <c r="Z133" i="43"/>
  <c r="AB133" i="43" s="1"/>
  <c r="AD133" i="43" s="1"/>
  <c r="AS134" i="43"/>
  <c r="AQ134" i="43"/>
  <c r="AR134" i="43" s="1"/>
  <c r="AA133" i="43"/>
  <c r="AC133" i="43" s="1"/>
  <c r="AG134" i="43"/>
  <c r="AJ134" i="43" s="1"/>
  <c r="Y134" i="43" s="1"/>
  <c r="AS132" i="41"/>
  <c r="AG132" i="41"/>
  <c r="AQ132" i="41"/>
  <c r="AR132" i="41" s="1"/>
  <c r="AA131" i="41"/>
  <c r="AC131" i="41" s="1"/>
  <c r="AQ131" i="38"/>
  <c r="AR131" i="38" s="1"/>
  <c r="AJ128" i="42"/>
  <c r="Y128" i="42" s="1"/>
  <c r="Z128" i="42" s="1"/>
  <c r="AB128" i="42" s="1"/>
  <c r="AD128" i="42" s="1"/>
  <c r="Z130" i="38"/>
  <c r="AB130" i="38" s="1"/>
  <c r="AD130" i="38" s="1"/>
  <c r="AS131" i="38"/>
  <c r="AA130" i="38"/>
  <c r="AC130" i="38" s="1"/>
  <c r="AA128" i="36"/>
  <c r="AC128" i="36" s="1"/>
  <c r="AS133" i="40"/>
  <c r="AG133" i="40"/>
  <c r="AQ133" i="40"/>
  <c r="AR133" i="40" s="1"/>
  <c r="AA132" i="40"/>
  <c r="AC132" i="40" s="1"/>
  <c r="Z132" i="40"/>
  <c r="AB132" i="40" s="1"/>
  <c r="AD132" i="40" s="1"/>
  <c r="AG129" i="36"/>
  <c r="AQ129" i="36"/>
  <c r="AR129" i="36" s="1"/>
  <c r="AS129" i="36"/>
  <c r="AJ126" i="37"/>
  <c r="Y126" i="37" s="1"/>
  <c r="AA126" i="37" s="1"/>
  <c r="AC126" i="37" s="1"/>
  <c r="Z129" i="39"/>
  <c r="AB129" i="39" s="1"/>
  <c r="AD129" i="39" s="1"/>
  <c r="AA129" i="39"/>
  <c r="AC129" i="39" s="1"/>
  <c r="AQ130" i="39"/>
  <c r="AR130" i="39" s="1"/>
  <c r="AG130" i="39"/>
  <c r="AS113" i="32"/>
  <c r="AA112" i="32"/>
  <c r="AC112" i="32" s="1"/>
  <c r="Z112" i="32"/>
  <c r="AB112" i="32" s="1"/>
  <c r="AD112" i="32" s="1"/>
  <c r="AG113" i="32"/>
  <c r="AJ100" i="20"/>
  <c r="Y100" i="20" s="1"/>
  <c r="Y92" i="23"/>
  <c r="AJ131" i="38" l="1"/>
  <c r="Y131" i="38" s="1"/>
  <c r="AS132" i="38" s="1"/>
  <c r="AS135" i="43"/>
  <c r="AA134" i="43"/>
  <c r="AC134" i="43" s="1"/>
  <c r="AQ135" i="43"/>
  <c r="AR135" i="43" s="1"/>
  <c r="AG135" i="43"/>
  <c r="Z134" i="43"/>
  <c r="AB134" i="43" s="1"/>
  <c r="AD134" i="43" s="1"/>
  <c r="AJ132" i="41"/>
  <c r="Y132" i="41" s="1"/>
  <c r="AQ133" i="41" s="1"/>
  <c r="AR133" i="41" s="1"/>
  <c r="AG129" i="42"/>
  <c r="AQ129" i="42"/>
  <c r="AR129" i="42" s="1"/>
  <c r="AS129" i="42"/>
  <c r="AJ129" i="36"/>
  <c r="Y129" i="36" s="1"/>
  <c r="AG130" i="36" s="1"/>
  <c r="AA128" i="42"/>
  <c r="AC128" i="42" s="1"/>
  <c r="AJ133" i="40"/>
  <c r="Y133" i="40" s="1"/>
  <c r="Z126" i="37"/>
  <c r="AB126" i="37" s="1"/>
  <c r="AD126" i="37" s="1"/>
  <c r="AG127" i="37"/>
  <c r="AQ127" i="37"/>
  <c r="AR127" i="37" s="1"/>
  <c r="AS127" i="37"/>
  <c r="AJ130" i="39"/>
  <c r="Y130" i="39" s="1"/>
  <c r="AS131" i="39" s="1"/>
  <c r="AJ113" i="32"/>
  <c r="Y113" i="32" s="1"/>
  <c r="AA113" i="32" s="1"/>
  <c r="AC113" i="32" s="1"/>
  <c r="AG101" i="20"/>
  <c r="AQ101" i="20"/>
  <c r="AR101" i="20" s="1"/>
  <c r="AA100" i="20"/>
  <c r="AC100" i="20" s="1"/>
  <c r="AS101" i="20"/>
  <c r="Z100" i="20"/>
  <c r="AB100" i="20" s="1"/>
  <c r="AD100" i="20" s="1"/>
  <c r="AS93" i="23"/>
  <c r="Z92" i="23"/>
  <c r="AB92" i="23" s="1"/>
  <c r="AD92" i="23" s="1"/>
  <c r="AQ93" i="23"/>
  <c r="AR93" i="23" s="1"/>
  <c r="AG93" i="23"/>
  <c r="AA92" i="23"/>
  <c r="AC92" i="23" s="1"/>
  <c r="AQ93" i="29"/>
  <c r="AR93" i="29" s="1"/>
  <c r="Z92" i="29"/>
  <c r="AB92" i="29" s="1"/>
  <c r="AD92" i="29" s="1"/>
  <c r="AS93" i="29"/>
  <c r="AG93" i="29"/>
  <c r="AA92" i="29"/>
  <c r="AC92" i="29" s="1"/>
  <c r="Z131" i="38" l="1"/>
  <c r="AB131" i="38" s="1"/>
  <c r="AD131" i="38" s="1"/>
  <c r="AA131" i="38"/>
  <c r="AC131" i="38" s="1"/>
  <c r="AG132" i="38"/>
  <c r="AJ135" i="43"/>
  <c r="Y135" i="43" s="1"/>
  <c r="AQ136" i="43" s="1"/>
  <c r="AR136" i="43" s="1"/>
  <c r="AQ132" i="38"/>
  <c r="AR132" i="38" s="1"/>
  <c r="AG133" i="41"/>
  <c r="Z132" i="41"/>
  <c r="AB132" i="41" s="1"/>
  <c r="AD132" i="41" s="1"/>
  <c r="AS133" i="41"/>
  <c r="AJ133" i="41" s="1"/>
  <c r="Y133" i="41" s="1"/>
  <c r="Z133" i="41" s="1"/>
  <c r="AB133" i="41" s="1"/>
  <c r="AD133" i="41" s="1"/>
  <c r="AA132" i="41"/>
  <c r="AC132" i="41" s="1"/>
  <c r="AJ129" i="42"/>
  <c r="Y129" i="42" s="1"/>
  <c r="AS130" i="42" s="1"/>
  <c r="AA129" i="36"/>
  <c r="AC129" i="36" s="1"/>
  <c r="Z129" i="36"/>
  <c r="AB129" i="36" s="1"/>
  <c r="AD129" i="36" s="1"/>
  <c r="AS130" i="36"/>
  <c r="AQ130" i="36"/>
  <c r="AR130" i="36" s="1"/>
  <c r="AA133" i="40"/>
  <c r="AC133" i="40" s="1"/>
  <c r="Z133" i="40"/>
  <c r="AB133" i="40" s="1"/>
  <c r="AD133" i="40" s="1"/>
  <c r="AS134" i="40"/>
  <c r="AQ134" i="40"/>
  <c r="AR134" i="40" s="1"/>
  <c r="AG134" i="40"/>
  <c r="AJ127" i="37"/>
  <c r="Y127" i="37" s="1"/>
  <c r="Z127" i="37" s="1"/>
  <c r="AB127" i="37" s="1"/>
  <c r="AD127" i="37" s="1"/>
  <c r="AA130" i="39"/>
  <c r="AC130" i="39" s="1"/>
  <c r="AQ131" i="39"/>
  <c r="AR131" i="39" s="1"/>
  <c r="Z130" i="39"/>
  <c r="AB130" i="39" s="1"/>
  <c r="AD130" i="39" s="1"/>
  <c r="AG131" i="39"/>
  <c r="AQ114" i="32"/>
  <c r="AR114" i="32" s="1"/>
  <c r="AG114" i="32"/>
  <c r="AS114" i="32"/>
  <c r="Z113" i="32"/>
  <c r="AB113" i="32" s="1"/>
  <c r="AD113" i="32" s="1"/>
  <c r="AJ101" i="20"/>
  <c r="AJ93" i="23"/>
  <c r="Y93" i="23" s="1"/>
  <c r="AJ93" i="29"/>
  <c r="Y93" i="29" s="1"/>
  <c r="AG136" i="43" l="1"/>
  <c r="AA135" i="43"/>
  <c r="AC135" i="43" s="1"/>
  <c r="AJ132" i="38"/>
  <c r="Y132" i="38" s="1"/>
  <c r="AS133" i="38" s="1"/>
  <c r="Z135" i="43"/>
  <c r="AB135" i="43" s="1"/>
  <c r="AD135" i="43" s="1"/>
  <c r="AS136" i="43"/>
  <c r="AJ136" i="43" s="1"/>
  <c r="Y136" i="43" s="1"/>
  <c r="Z129" i="42"/>
  <c r="AB129" i="42" s="1"/>
  <c r="AD129" i="42" s="1"/>
  <c r="AA129" i="42"/>
  <c r="AC129" i="42" s="1"/>
  <c r="AG130" i="42"/>
  <c r="AQ130" i="42"/>
  <c r="AR130" i="42" s="1"/>
  <c r="AS134" i="41"/>
  <c r="AJ130" i="36"/>
  <c r="Y130" i="36" s="1"/>
  <c r="AS131" i="36" s="1"/>
  <c r="AQ134" i="41"/>
  <c r="AR134" i="41" s="1"/>
  <c r="AG134" i="41"/>
  <c r="AA133" i="41"/>
  <c r="AC133" i="41" s="1"/>
  <c r="AA132" i="38"/>
  <c r="AC132" i="38" s="1"/>
  <c r="AQ133" i="38"/>
  <c r="AR133" i="38" s="1"/>
  <c r="AJ134" i="40"/>
  <c r="Y134" i="40" s="1"/>
  <c r="AG135" i="40" s="1"/>
  <c r="Z132" i="38"/>
  <c r="AB132" i="38" s="1"/>
  <c r="AD132" i="38" s="1"/>
  <c r="AG133" i="38"/>
  <c r="AS128" i="37"/>
  <c r="AA127" i="37"/>
  <c r="AC127" i="37" s="1"/>
  <c r="AQ128" i="37"/>
  <c r="AR128" i="37" s="1"/>
  <c r="AG128" i="37"/>
  <c r="AJ131" i="39"/>
  <c r="Y131" i="39" s="1"/>
  <c r="AG132" i="39" s="1"/>
  <c r="AJ114" i="32"/>
  <c r="Y114" i="32" s="1"/>
  <c r="AS115" i="32" s="1"/>
  <c r="Y101" i="20"/>
  <c r="AG94" i="23"/>
  <c r="AA93" i="23"/>
  <c r="AC93" i="23" s="1"/>
  <c r="AQ94" i="23"/>
  <c r="AR94" i="23" s="1"/>
  <c r="Z93" i="23"/>
  <c r="AB93" i="23" s="1"/>
  <c r="AD93" i="23" s="1"/>
  <c r="AS94" i="23"/>
  <c r="AG94" i="29"/>
  <c r="AQ94" i="29"/>
  <c r="AR94" i="29" s="1"/>
  <c r="AS94" i="29"/>
  <c r="Z93" i="29"/>
  <c r="AB93" i="29" s="1"/>
  <c r="AD93" i="29" s="1"/>
  <c r="AA93" i="29"/>
  <c r="AC93" i="29" s="1"/>
  <c r="AJ130" i="42" l="1"/>
  <c r="Y130" i="42" s="1"/>
  <c r="AQ131" i="42" s="1"/>
  <c r="AR131" i="42" s="1"/>
  <c r="AS137" i="43"/>
  <c r="AA136" i="43"/>
  <c r="AC136" i="43" s="1"/>
  <c r="Z136" i="43"/>
  <c r="AB136" i="43" s="1"/>
  <c r="AD136" i="43" s="1"/>
  <c r="AQ137" i="43"/>
  <c r="AR137" i="43" s="1"/>
  <c r="AG137" i="43"/>
  <c r="AJ137" i="43" s="1"/>
  <c r="Y137" i="43" s="1"/>
  <c r="AA137" i="43" s="1"/>
  <c r="AC137" i="43" s="1"/>
  <c r="AJ134" i="41"/>
  <c r="Y134" i="41" s="1"/>
  <c r="AG135" i="41" s="1"/>
  <c r="AQ131" i="36"/>
  <c r="AR131" i="36" s="1"/>
  <c r="AG131" i="36"/>
  <c r="AA130" i="36"/>
  <c r="AC130" i="36" s="1"/>
  <c r="Z130" i="36"/>
  <c r="AB130" i="36" s="1"/>
  <c r="AD130" i="36" s="1"/>
  <c r="AS131" i="42"/>
  <c r="AA130" i="42"/>
  <c r="AC130" i="42" s="1"/>
  <c r="AG131" i="42"/>
  <c r="Z130" i="42"/>
  <c r="AB130" i="42" s="1"/>
  <c r="AD130" i="42" s="1"/>
  <c r="AS135" i="40"/>
  <c r="Z134" i="40"/>
  <c r="AB134" i="40" s="1"/>
  <c r="AD134" i="40" s="1"/>
  <c r="AQ135" i="40"/>
  <c r="AR135" i="40" s="1"/>
  <c r="AJ133" i="38"/>
  <c r="Y133" i="38" s="1"/>
  <c r="AS134" i="38" s="1"/>
  <c r="AA134" i="40"/>
  <c r="AC134" i="40" s="1"/>
  <c r="AJ128" i="37"/>
  <c r="Y128" i="37" s="1"/>
  <c r="AQ129" i="37" s="1"/>
  <c r="AR129" i="37" s="1"/>
  <c r="AQ132" i="39"/>
  <c r="AR132" i="39" s="1"/>
  <c r="AA131" i="39"/>
  <c r="AC131" i="39" s="1"/>
  <c r="AS132" i="39"/>
  <c r="Z131" i="39"/>
  <c r="AB131" i="39" s="1"/>
  <c r="AD131" i="39" s="1"/>
  <c r="AQ115" i="32"/>
  <c r="AR115" i="32" s="1"/>
  <c r="AA114" i="32"/>
  <c r="AC114" i="32" s="1"/>
  <c r="AG115" i="32"/>
  <c r="Z114" i="32"/>
  <c r="AB114" i="32" s="1"/>
  <c r="AD114" i="32" s="1"/>
  <c r="Z101" i="20"/>
  <c r="AB101" i="20" s="1"/>
  <c r="AD101" i="20" s="1"/>
  <c r="AG102" i="20"/>
  <c r="AQ102" i="20"/>
  <c r="AR102" i="20" s="1"/>
  <c r="AS102" i="20"/>
  <c r="AA101" i="20"/>
  <c r="AC101" i="20" s="1"/>
  <c r="AJ94" i="23"/>
  <c r="AJ94" i="29"/>
  <c r="Y94" i="29" s="1"/>
  <c r="AQ135" i="41" l="1"/>
  <c r="AR135" i="41" s="1"/>
  <c r="AA134" i="41"/>
  <c r="AC134" i="41" s="1"/>
  <c r="AS135" i="41"/>
  <c r="AJ135" i="41" s="1"/>
  <c r="Y135" i="41" s="1"/>
  <c r="AQ136" i="41" s="1"/>
  <c r="AR136" i="41" s="1"/>
  <c r="Z134" i="41"/>
  <c r="AB134" i="41" s="1"/>
  <c r="AD134" i="41" s="1"/>
  <c r="AQ138" i="43"/>
  <c r="AR138" i="43" s="1"/>
  <c r="AG138" i="43"/>
  <c r="AS138" i="43"/>
  <c r="Z137" i="43"/>
  <c r="AB137" i="43" s="1"/>
  <c r="AD137" i="43" s="1"/>
  <c r="AJ131" i="42"/>
  <c r="Y131" i="42" s="1"/>
  <c r="AG132" i="42" s="1"/>
  <c r="AJ131" i="36"/>
  <c r="Y131" i="36" s="1"/>
  <c r="AS132" i="36" s="1"/>
  <c r="AJ135" i="40"/>
  <c r="Y135" i="40" s="1"/>
  <c r="AS136" i="40" s="1"/>
  <c r="AQ134" i="38"/>
  <c r="AR134" i="38" s="1"/>
  <c r="Z133" i="38"/>
  <c r="AB133" i="38" s="1"/>
  <c r="AD133" i="38" s="1"/>
  <c r="AG134" i="38"/>
  <c r="AJ134" i="38" s="1"/>
  <c r="Y134" i="38" s="1"/>
  <c r="AA133" i="38"/>
  <c r="AC133" i="38" s="1"/>
  <c r="AA128" i="37"/>
  <c r="AC128" i="37" s="1"/>
  <c r="AS129" i="37"/>
  <c r="Z128" i="37"/>
  <c r="AB128" i="37" s="1"/>
  <c r="AD128" i="37" s="1"/>
  <c r="AG129" i="37"/>
  <c r="AJ132" i="39"/>
  <c r="Y132" i="39" s="1"/>
  <c r="Z132" i="39" s="1"/>
  <c r="AB132" i="39" s="1"/>
  <c r="AD132" i="39" s="1"/>
  <c r="AJ115" i="32"/>
  <c r="Y115" i="32" s="1"/>
  <c r="AA115" i="32" s="1"/>
  <c r="AC115" i="32" s="1"/>
  <c r="AJ102" i="20"/>
  <c r="Y102" i="20" s="1"/>
  <c r="Y94" i="23"/>
  <c r="Z94" i="29"/>
  <c r="AB94" i="29" s="1"/>
  <c r="AD94" i="29" s="1"/>
  <c r="AG95" i="29"/>
  <c r="AS95" i="29"/>
  <c r="AQ95" i="29"/>
  <c r="AR95" i="29" s="1"/>
  <c r="AA94" i="29"/>
  <c r="AC94" i="29" s="1"/>
  <c r="AJ138" i="43" l="1"/>
  <c r="Y138" i="43" s="1"/>
  <c r="Z138" i="43" s="1"/>
  <c r="AB138" i="43" s="1"/>
  <c r="AD138" i="43" s="1"/>
  <c r="AA135" i="40"/>
  <c r="AC135" i="40" s="1"/>
  <c r="Z135" i="40"/>
  <c r="AB135" i="40" s="1"/>
  <c r="AD135" i="40" s="1"/>
  <c r="AQ136" i="40"/>
  <c r="AR136" i="40" s="1"/>
  <c r="AG136" i="40"/>
  <c r="AJ136" i="40" s="1"/>
  <c r="Y136" i="40" s="1"/>
  <c r="AS132" i="42"/>
  <c r="AQ132" i="42"/>
  <c r="AR132" i="42" s="1"/>
  <c r="AA131" i="42"/>
  <c r="AC131" i="42" s="1"/>
  <c r="Z131" i="42"/>
  <c r="AB131" i="42" s="1"/>
  <c r="AD131" i="42" s="1"/>
  <c r="AA131" i="36"/>
  <c r="AC131" i="36" s="1"/>
  <c r="AG132" i="36"/>
  <c r="AQ132" i="36"/>
  <c r="AR132" i="36" s="1"/>
  <c r="Z131" i="36"/>
  <c r="AB131" i="36" s="1"/>
  <c r="AD131" i="36" s="1"/>
  <c r="AS135" i="38"/>
  <c r="AG135" i="38"/>
  <c r="AQ135" i="38"/>
  <c r="AR135" i="38" s="1"/>
  <c r="AA134" i="38"/>
  <c r="AC134" i="38" s="1"/>
  <c r="Z134" i="38"/>
  <c r="AB134" i="38" s="1"/>
  <c r="AD134" i="38" s="1"/>
  <c r="AJ129" i="37"/>
  <c r="Y129" i="37" s="1"/>
  <c r="AQ130" i="37" s="1"/>
  <c r="AR130" i="37" s="1"/>
  <c r="AA135" i="41"/>
  <c r="AC135" i="41" s="1"/>
  <c r="AG136" i="41"/>
  <c r="AS136" i="41"/>
  <c r="Z135" i="41"/>
  <c r="AB135" i="41" s="1"/>
  <c r="AD135" i="41" s="1"/>
  <c r="AA132" i="39"/>
  <c r="AC132" i="39" s="1"/>
  <c r="AG133" i="39"/>
  <c r="AQ133" i="39"/>
  <c r="AR133" i="39" s="1"/>
  <c r="AS133" i="39"/>
  <c r="AS116" i="32"/>
  <c r="Z115" i="32"/>
  <c r="AB115" i="32" s="1"/>
  <c r="AD115" i="32" s="1"/>
  <c r="AG116" i="32"/>
  <c r="AQ116" i="32"/>
  <c r="AR116" i="32" s="1"/>
  <c r="AG103" i="20"/>
  <c r="AS103" i="20"/>
  <c r="Z102" i="20"/>
  <c r="AB102" i="20" s="1"/>
  <c r="AD102" i="20" s="1"/>
  <c r="AA102" i="20"/>
  <c r="AC102" i="20" s="1"/>
  <c r="AQ103" i="20"/>
  <c r="AR103" i="20" s="1"/>
  <c r="AG95" i="23"/>
  <c r="Z94" i="23"/>
  <c r="AB94" i="23" s="1"/>
  <c r="AD94" i="23" s="1"/>
  <c r="AS95" i="23"/>
  <c r="AQ95" i="23"/>
  <c r="AR95" i="23" s="1"/>
  <c r="AA94" i="23"/>
  <c r="AC94" i="23" s="1"/>
  <c r="AJ95" i="29"/>
  <c r="Y95" i="29" s="1"/>
  <c r="AJ135" i="38" l="1"/>
  <c r="Y135" i="38" s="1"/>
  <c r="Z135" i="38" s="1"/>
  <c r="AB135" i="38" s="1"/>
  <c r="AD135" i="38" s="1"/>
  <c r="AQ139" i="43"/>
  <c r="AR139" i="43" s="1"/>
  <c r="AS139" i="43"/>
  <c r="AA138" i="43"/>
  <c r="AC138" i="43" s="1"/>
  <c r="AG139" i="43"/>
  <c r="AJ139" i="43" s="1"/>
  <c r="Y139" i="43" s="1"/>
  <c r="AA139" i="43" s="1"/>
  <c r="AC139" i="43" s="1"/>
  <c r="AJ132" i="42"/>
  <c r="Y132" i="42" s="1"/>
  <c r="AS133" i="42" s="1"/>
  <c r="AJ132" i="36"/>
  <c r="Y132" i="36" s="1"/>
  <c r="Z132" i="36" s="1"/>
  <c r="AB132" i="36" s="1"/>
  <c r="AD132" i="36" s="1"/>
  <c r="AG136" i="38"/>
  <c r="AS136" i="38"/>
  <c r="AA135" i="38"/>
  <c r="AC135" i="38" s="1"/>
  <c r="AQ136" i="38"/>
  <c r="AR136" i="38" s="1"/>
  <c r="AA136" i="40"/>
  <c r="AC136" i="40" s="1"/>
  <c r="AQ137" i="40"/>
  <c r="AR137" i="40" s="1"/>
  <c r="Z136" i="40"/>
  <c r="AB136" i="40" s="1"/>
  <c r="AD136" i="40" s="1"/>
  <c r="AS137" i="40"/>
  <c r="AG137" i="40"/>
  <c r="AA129" i="37"/>
  <c r="AC129" i="37" s="1"/>
  <c r="Z129" i="37"/>
  <c r="AB129" i="37" s="1"/>
  <c r="AD129" i="37" s="1"/>
  <c r="AS130" i="37"/>
  <c r="AG130" i="37"/>
  <c r="AJ136" i="41"/>
  <c r="Y136" i="41" s="1"/>
  <c r="AA136" i="41" s="1"/>
  <c r="AC136" i="41" s="1"/>
  <c r="AJ133" i="39"/>
  <c r="Y133" i="39" s="1"/>
  <c r="AG134" i="39" s="1"/>
  <c r="AJ116" i="32"/>
  <c r="Y116" i="32" s="1"/>
  <c r="AG117" i="32" s="1"/>
  <c r="AJ103" i="20"/>
  <c r="Y103" i="20" s="1"/>
  <c r="AJ95" i="23"/>
  <c r="AG133" i="36" l="1"/>
  <c r="AA132" i="36"/>
  <c r="AC132" i="36" s="1"/>
  <c r="AQ133" i="36"/>
  <c r="AR133" i="36" s="1"/>
  <c r="Z132" i="42"/>
  <c r="AB132" i="42" s="1"/>
  <c r="AD132" i="42" s="1"/>
  <c r="AQ133" i="42"/>
  <c r="AR133" i="42" s="1"/>
  <c r="AA132" i="42"/>
  <c r="AC132" i="42" s="1"/>
  <c r="AG133" i="42"/>
  <c r="AS133" i="36"/>
  <c r="AJ133" i="36" s="1"/>
  <c r="Y133" i="36" s="1"/>
  <c r="AS134" i="36" s="1"/>
  <c r="AJ136" i="38"/>
  <c r="Y136" i="38" s="1"/>
  <c r="AQ137" i="38" s="1"/>
  <c r="AR137" i="38" s="1"/>
  <c r="AJ137" i="40"/>
  <c r="Y137" i="40" s="1"/>
  <c r="AQ138" i="40" s="1"/>
  <c r="AR138" i="40" s="1"/>
  <c r="AJ130" i="37"/>
  <c r="Y130" i="37" s="1"/>
  <c r="Z130" i="37" s="1"/>
  <c r="AB130" i="37" s="1"/>
  <c r="AD130" i="37" s="1"/>
  <c r="Z136" i="41"/>
  <c r="AB136" i="41" s="1"/>
  <c r="AD136" i="41" s="1"/>
  <c r="AS137" i="41"/>
  <c r="AG137" i="41"/>
  <c r="AQ137" i="41"/>
  <c r="AR137" i="41" s="1"/>
  <c r="AS140" i="43"/>
  <c r="AQ140" i="43"/>
  <c r="AR140" i="43" s="1"/>
  <c r="Z139" i="43"/>
  <c r="AB139" i="43" s="1"/>
  <c r="AD139" i="43" s="1"/>
  <c r="AG140" i="43"/>
  <c r="Z133" i="39"/>
  <c r="AB133" i="39" s="1"/>
  <c r="AD133" i="39" s="1"/>
  <c r="AS134" i="39"/>
  <c r="AQ134" i="39"/>
  <c r="AR134" i="39" s="1"/>
  <c r="AA133" i="39"/>
  <c r="AC133" i="39" s="1"/>
  <c r="AS117" i="32"/>
  <c r="Z116" i="32"/>
  <c r="AB116" i="32" s="1"/>
  <c r="AD116" i="32" s="1"/>
  <c r="AA116" i="32"/>
  <c r="AC116" i="32" s="1"/>
  <c r="AQ117" i="32"/>
  <c r="AR117" i="32" s="1"/>
  <c r="AQ104" i="20"/>
  <c r="AR104" i="20" s="1"/>
  <c r="AG104" i="20"/>
  <c r="AA103" i="20"/>
  <c r="AC103" i="20" s="1"/>
  <c r="Z103" i="20"/>
  <c r="AB103" i="20" s="1"/>
  <c r="AD103" i="20" s="1"/>
  <c r="AS104" i="20"/>
  <c r="Y95" i="23"/>
  <c r="Z95" i="29"/>
  <c r="AB95" i="29" s="1"/>
  <c r="AD95" i="29" s="1"/>
  <c r="AS96" i="29"/>
  <c r="AG96" i="29"/>
  <c r="AQ96" i="29"/>
  <c r="AR96" i="29" s="1"/>
  <c r="AA95" i="29"/>
  <c r="AC95" i="29" s="1"/>
  <c r="AJ133" i="42" l="1"/>
  <c r="Y133" i="42" s="1"/>
  <c r="AS137" i="38"/>
  <c r="Z136" i="38"/>
  <c r="AB136" i="38" s="1"/>
  <c r="AD136" i="38" s="1"/>
  <c r="AS138" i="40"/>
  <c r="AA136" i="38"/>
  <c r="AC136" i="38" s="1"/>
  <c r="AG137" i="38"/>
  <c r="AJ137" i="38" s="1"/>
  <c r="Y137" i="38" s="1"/>
  <c r="AG138" i="38" s="1"/>
  <c r="AQ131" i="37"/>
  <c r="AR131" i="37" s="1"/>
  <c r="AA130" i="37"/>
  <c r="AC130" i="37" s="1"/>
  <c r="Z137" i="40"/>
  <c r="AB137" i="40" s="1"/>
  <c r="AD137" i="40" s="1"/>
  <c r="AG138" i="40"/>
  <c r="AJ138" i="40" s="1"/>
  <c r="Y138" i="40" s="1"/>
  <c r="AA137" i="40"/>
  <c r="AC137" i="40" s="1"/>
  <c r="AS131" i="37"/>
  <c r="AG131" i="37"/>
  <c r="AJ137" i="41"/>
  <c r="Y137" i="41" s="1"/>
  <c r="AG138" i="41" s="1"/>
  <c r="AA133" i="36"/>
  <c r="AC133" i="36" s="1"/>
  <c r="AQ134" i="36"/>
  <c r="AR134" i="36" s="1"/>
  <c r="AG134" i="36"/>
  <c r="Z133" i="36"/>
  <c r="AB133" i="36" s="1"/>
  <c r="AD133" i="36" s="1"/>
  <c r="AJ140" i="43"/>
  <c r="Y140" i="43" s="1"/>
  <c r="AG141" i="43" s="1"/>
  <c r="AJ134" i="39"/>
  <c r="Y134" i="39" s="1"/>
  <c r="AA134" i="39" s="1"/>
  <c r="AC134" i="39" s="1"/>
  <c r="AJ117" i="32"/>
  <c r="Y117" i="32" s="1"/>
  <c r="AS118" i="32" s="1"/>
  <c r="AJ104" i="20"/>
  <c r="AQ96" i="23"/>
  <c r="AR96" i="23" s="1"/>
  <c r="AG96" i="23"/>
  <c r="AS96" i="23"/>
  <c r="AA95" i="23"/>
  <c r="AC95" i="23" s="1"/>
  <c r="Z95" i="23"/>
  <c r="AB95" i="23" s="1"/>
  <c r="AD95" i="23" s="1"/>
  <c r="AJ96" i="29"/>
  <c r="Y96" i="29" s="1"/>
  <c r="AG134" i="42" l="1"/>
  <c r="AS134" i="42"/>
  <c r="AA133" i="42"/>
  <c r="AC133" i="42" s="1"/>
  <c r="Z133" i="42"/>
  <c r="AB133" i="42" s="1"/>
  <c r="AD133" i="42" s="1"/>
  <c r="AQ134" i="42"/>
  <c r="AR134" i="42" s="1"/>
  <c r="AJ131" i="37"/>
  <c r="Y131" i="37" s="1"/>
  <c r="AG132" i="37" s="1"/>
  <c r="AG139" i="40"/>
  <c r="Z138" i="40"/>
  <c r="AB138" i="40" s="1"/>
  <c r="AD138" i="40" s="1"/>
  <c r="AQ139" i="40"/>
  <c r="AR139" i="40" s="1"/>
  <c r="AS139" i="40"/>
  <c r="AA138" i="40"/>
  <c r="AC138" i="40" s="1"/>
  <c r="AQ138" i="38"/>
  <c r="AR138" i="38" s="1"/>
  <c r="AA137" i="38"/>
  <c r="AC137" i="38" s="1"/>
  <c r="Z137" i="38"/>
  <c r="AB137" i="38" s="1"/>
  <c r="AD137" i="38" s="1"/>
  <c r="AS138" i="38"/>
  <c r="AJ134" i="36"/>
  <c r="Y134" i="36" s="1"/>
  <c r="Z134" i="36" s="1"/>
  <c r="AB134" i="36" s="1"/>
  <c r="AD134" i="36" s="1"/>
  <c r="AA137" i="41"/>
  <c r="AC137" i="41" s="1"/>
  <c r="AQ138" i="41"/>
  <c r="AR138" i="41" s="1"/>
  <c r="AS138" i="41"/>
  <c r="Z137" i="41"/>
  <c r="AB137" i="41" s="1"/>
  <c r="AD137" i="41" s="1"/>
  <c r="Z140" i="43"/>
  <c r="AB140" i="43" s="1"/>
  <c r="AD140" i="43" s="1"/>
  <c r="AQ135" i="39"/>
  <c r="AR135" i="39" s="1"/>
  <c r="AA140" i="43"/>
  <c r="AC140" i="43" s="1"/>
  <c r="AQ141" i="43"/>
  <c r="AR141" i="43" s="1"/>
  <c r="Z134" i="39"/>
  <c r="AB134" i="39" s="1"/>
  <c r="AD134" i="39" s="1"/>
  <c r="AS141" i="43"/>
  <c r="AG135" i="39"/>
  <c r="AS135" i="39"/>
  <c r="AA117" i="32"/>
  <c r="AC117" i="32" s="1"/>
  <c r="Z117" i="32"/>
  <c r="AB117" i="32" s="1"/>
  <c r="AD117" i="32" s="1"/>
  <c r="AG118" i="32"/>
  <c r="AQ118" i="32"/>
  <c r="AR118" i="32" s="1"/>
  <c r="Y104" i="20"/>
  <c r="AJ96" i="23"/>
  <c r="AJ134" i="42" l="1"/>
  <c r="Y134" i="42" s="1"/>
  <c r="Z131" i="37"/>
  <c r="AB131" i="37" s="1"/>
  <c r="AD131" i="37" s="1"/>
  <c r="AA131" i="37"/>
  <c r="AC131" i="37" s="1"/>
  <c r="AS132" i="37"/>
  <c r="AQ132" i="37"/>
  <c r="AR132" i="37" s="1"/>
  <c r="AJ139" i="40"/>
  <c r="Y139" i="40" s="1"/>
  <c r="Z139" i="40" s="1"/>
  <c r="AB139" i="40" s="1"/>
  <c r="AD139" i="40" s="1"/>
  <c r="AJ138" i="38"/>
  <c r="Y138" i="38" s="1"/>
  <c r="AS139" i="38" s="1"/>
  <c r="AS135" i="36"/>
  <c r="AG135" i="36"/>
  <c r="AQ135" i="36"/>
  <c r="AR135" i="36" s="1"/>
  <c r="AA134" i="36"/>
  <c r="AC134" i="36" s="1"/>
  <c r="AJ138" i="41"/>
  <c r="Y138" i="41" s="1"/>
  <c r="AQ139" i="41" s="1"/>
  <c r="AR139" i="41" s="1"/>
  <c r="AJ141" i="43"/>
  <c r="Y141" i="43" s="1"/>
  <c r="Z141" i="43" s="1"/>
  <c r="AB141" i="43" s="1"/>
  <c r="AD141" i="43" s="1"/>
  <c r="AJ135" i="39"/>
  <c r="Y135" i="39" s="1"/>
  <c r="AA135" i="39" s="1"/>
  <c r="AC135" i="39" s="1"/>
  <c r="AJ118" i="32"/>
  <c r="Y118" i="32" s="1"/>
  <c r="AG119" i="32" s="1"/>
  <c r="AS105" i="20"/>
  <c r="AG105" i="20"/>
  <c r="AQ105" i="20"/>
  <c r="AR105" i="20" s="1"/>
  <c r="AA104" i="20"/>
  <c r="AC104" i="20" s="1"/>
  <c r="Z104" i="20"/>
  <c r="AB104" i="20" s="1"/>
  <c r="AD104" i="20" s="1"/>
  <c r="Y96" i="23"/>
  <c r="Z96" i="29"/>
  <c r="AB96" i="29" s="1"/>
  <c r="AD96" i="29" s="1"/>
  <c r="AS97" i="29"/>
  <c r="AG97" i="29"/>
  <c r="AQ97" i="29"/>
  <c r="AR97" i="29" s="1"/>
  <c r="AA96" i="29"/>
  <c r="AC96" i="29" s="1"/>
  <c r="Z134" i="42" l="1"/>
  <c r="AB134" i="42" s="1"/>
  <c r="AD134" i="42" s="1"/>
  <c r="AG135" i="42"/>
  <c r="AS135" i="42"/>
  <c r="AA134" i="42"/>
  <c r="AC134" i="42" s="1"/>
  <c r="AQ135" i="42"/>
  <c r="AR135" i="42" s="1"/>
  <c r="AJ132" i="37"/>
  <c r="Y132" i="37" s="1"/>
  <c r="Z132" i="37" s="1"/>
  <c r="AB132" i="37" s="1"/>
  <c r="AD132" i="37" s="1"/>
  <c r="AJ135" i="36"/>
  <c r="Y135" i="36" s="1"/>
  <c r="AS136" i="36" s="1"/>
  <c r="AQ140" i="40"/>
  <c r="AR140" i="40" s="1"/>
  <c r="AA139" i="40"/>
  <c r="AC139" i="40" s="1"/>
  <c r="Z138" i="38"/>
  <c r="AB138" i="38" s="1"/>
  <c r="AD138" i="38" s="1"/>
  <c r="AG139" i="38"/>
  <c r="AS140" i="40"/>
  <c r="AG140" i="40"/>
  <c r="AQ139" i="38"/>
  <c r="AR139" i="38" s="1"/>
  <c r="AA138" i="38"/>
  <c r="AC138" i="38" s="1"/>
  <c r="Z138" i="41"/>
  <c r="AB138" i="41" s="1"/>
  <c r="AD138" i="41" s="1"/>
  <c r="AG139" i="41"/>
  <c r="AQ142" i="43"/>
  <c r="AR142" i="43" s="1"/>
  <c r="AA138" i="41"/>
  <c r="AC138" i="41" s="1"/>
  <c r="AS139" i="41"/>
  <c r="AS142" i="43"/>
  <c r="AA141" i="43"/>
  <c r="AC141" i="43" s="1"/>
  <c r="AG142" i="43"/>
  <c r="Z135" i="39"/>
  <c r="AB135" i="39" s="1"/>
  <c r="AD135" i="39" s="1"/>
  <c r="AQ136" i="39"/>
  <c r="AR136" i="39" s="1"/>
  <c r="AG136" i="39"/>
  <c r="AS136" i="39"/>
  <c r="AQ119" i="32"/>
  <c r="AR119" i="32" s="1"/>
  <c r="Z118" i="32"/>
  <c r="AB118" i="32" s="1"/>
  <c r="AD118" i="32" s="1"/>
  <c r="AA118" i="32"/>
  <c r="AC118" i="32" s="1"/>
  <c r="AS119" i="32"/>
  <c r="AJ105" i="20"/>
  <c r="Z96" i="23"/>
  <c r="AB96" i="23" s="1"/>
  <c r="AD96" i="23" s="1"/>
  <c r="AG97" i="23"/>
  <c r="AQ97" i="23"/>
  <c r="AR97" i="23" s="1"/>
  <c r="AS97" i="23"/>
  <c r="AA96" i="23"/>
  <c r="AC96" i="23" s="1"/>
  <c r="AJ97" i="29"/>
  <c r="Y97" i="29" s="1"/>
  <c r="AJ135" i="42" l="1"/>
  <c r="Y135" i="42" s="1"/>
  <c r="AQ133" i="37"/>
  <c r="AR133" i="37" s="1"/>
  <c r="AG133" i="37"/>
  <c r="AA132" i="37"/>
  <c r="AC132" i="37" s="1"/>
  <c r="AS133" i="37"/>
  <c r="AJ140" i="40"/>
  <c r="Y140" i="40" s="1"/>
  <c r="Z140" i="40" s="1"/>
  <c r="AB140" i="40" s="1"/>
  <c r="AD140" i="40" s="1"/>
  <c r="AJ139" i="41"/>
  <c r="Y139" i="41" s="1"/>
  <c r="AS140" i="41" s="1"/>
  <c r="Z135" i="36"/>
  <c r="AB135" i="36" s="1"/>
  <c r="AD135" i="36" s="1"/>
  <c r="AA135" i="36"/>
  <c r="AC135" i="36" s="1"/>
  <c r="AG136" i="36"/>
  <c r="AQ136" i="36"/>
  <c r="AR136" i="36" s="1"/>
  <c r="AJ139" i="38"/>
  <c r="Y139" i="38" s="1"/>
  <c r="Z139" i="38" s="1"/>
  <c r="AB139" i="38" s="1"/>
  <c r="AD139" i="38" s="1"/>
  <c r="AJ142" i="43"/>
  <c r="Y142" i="43" s="1"/>
  <c r="AQ143" i="43" s="1"/>
  <c r="AR143" i="43" s="1"/>
  <c r="AJ136" i="39"/>
  <c r="Y136" i="39" s="1"/>
  <c r="AJ119" i="32"/>
  <c r="Y119" i="32" s="1"/>
  <c r="AG120" i="32" s="1"/>
  <c r="Y105" i="20"/>
  <c r="AJ97" i="23"/>
  <c r="Y97" i="23" s="1"/>
  <c r="AG136" i="42" l="1"/>
  <c r="AS136" i="42"/>
  <c r="Z135" i="42"/>
  <c r="AB135" i="42" s="1"/>
  <c r="AD135" i="42" s="1"/>
  <c r="AA135" i="42"/>
  <c r="AC135" i="42" s="1"/>
  <c r="AQ136" i="42"/>
  <c r="AR136" i="42" s="1"/>
  <c r="AJ133" i="37"/>
  <c r="Y133" i="37" s="1"/>
  <c r="AA133" i="37" s="1"/>
  <c r="AC133" i="37" s="1"/>
  <c r="AG141" i="40"/>
  <c r="AS141" i="40"/>
  <c r="AQ141" i="40"/>
  <c r="AR141" i="40" s="1"/>
  <c r="AA140" i="40"/>
  <c r="AC140" i="40" s="1"/>
  <c r="AJ136" i="36"/>
  <c r="Y136" i="36" s="1"/>
  <c r="AA136" i="36" s="1"/>
  <c r="AC136" i="36" s="1"/>
  <c r="Z139" i="41"/>
  <c r="AB139" i="41" s="1"/>
  <c r="AD139" i="41" s="1"/>
  <c r="AG140" i="41"/>
  <c r="AQ140" i="41"/>
  <c r="AR140" i="41" s="1"/>
  <c r="AA139" i="41"/>
  <c r="AC139" i="41" s="1"/>
  <c r="AA142" i="43"/>
  <c r="AC142" i="43" s="1"/>
  <c r="AS143" i="43"/>
  <c r="AG143" i="43"/>
  <c r="AG140" i="38"/>
  <c r="AS140" i="38"/>
  <c r="AA139" i="38"/>
  <c r="AC139" i="38" s="1"/>
  <c r="AQ140" i="38"/>
  <c r="AR140" i="38" s="1"/>
  <c r="Z142" i="43"/>
  <c r="AB142" i="43" s="1"/>
  <c r="AD142" i="43" s="1"/>
  <c r="Z136" i="39"/>
  <c r="AB136" i="39" s="1"/>
  <c r="AD136" i="39" s="1"/>
  <c r="AS137" i="39"/>
  <c r="AQ137" i="39"/>
  <c r="AR137" i="39" s="1"/>
  <c r="AA136" i="39"/>
  <c r="AC136" i="39" s="1"/>
  <c r="AG137" i="39"/>
  <c r="AA119" i="32"/>
  <c r="AC119" i="32" s="1"/>
  <c r="AS120" i="32"/>
  <c r="Z119" i="32"/>
  <c r="AB119" i="32" s="1"/>
  <c r="AD119" i="32" s="1"/>
  <c r="AQ120" i="32"/>
  <c r="AR120" i="32" s="1"/>
  <c r="Z105" i="20"/>
  <c r="AB105" i="20" s="1"/>
  <c r="AD105" i="20" s="1"/>
  <c r="AQ106" i="20"/>
  <c r="AR106" i="20" s="1"/>
  <c r="AG106" i="20"/>
  <c r="AA105" i="20"/>
  <c r="AC105" i="20" s="1"/>
  <c r="AS106" i="20"/>
  <c r="AG98" i="23"/>
  <c r="AQ98" i="23"/>
  <c r="AR98" i="23" s="1"/>
  <c r="Z97" i="23"/>
  <c r="AB97" i="23" s="1"/>
  <c r="AD97" i="23" s="1"/>
  <c r="AA97" i="23"/>
  <c r="AC97" i="23" s="1"/>
  <c r="AS98" i="23"/>
  <c r="AG98" i="29"/>
  <c r="Z97" i="29"/>
  <c r="AB97" i="29" s="1"/>
  <c r="AD97" i="29" s="1"/>
  <c r="AQ98" i="29"/>
  <c r="AR98" i="29" s="1"/>
  <c r="AS98" i="29"/>
  <c r="AA97" i="29"/>
  <c r="AC97" i="29" s="1"/>
  <c r="AJ141" i="40" l="1"/>
  <c r="Y141" i="40" s="1"/>
  <c r="AG142" i="40" s="1"/>
  <c r="AG134" i="37"/>
  <c r="AQ134" i="37"/>
  <c r="AR134" i="37" s="1"/>
  <c r="Z133" i="37"/>
  <c r="AB133" i="37" s="1"/>
  <c r="AD133" i="37" s="1"/>
  <c r="AJ136" i="42"/>
  <c r="Y136" i="42" s="1"/>
  <c r="AS134" i="37"/>
  <c r="AJ134" i="37" s="1"/>
  <c r="Y134" i="37" s="1"/>
  <c r="AA134" i="37" s="1"/>
  <c r="AC134" i="37" s="1"/>
  <c r="AJ140" i="41"/>
  <c r="Y140" i="41" s="1"/>
  <c r="AG141" i="41" s="1"/>
  <c r="Z136" i="36"/>
  <c r="AB136" i="36" s="1"/>
  <c r="AD136" i="36" s="1"/>
  <c r="AS137" i="36"/>
  <c r="AQ137" i="36"/>
  <c r="AR137" i="36" s="1"/>
  <c r="AG137" i="36"/>
  <c r="AJ143" i="43"/>
  <c r="Y143" i="43" s="1"/>
  <c r="AA143" i="43" s="1"/>
  <c r="AC143" i="43" s="1"/>
  <c r="AA141" i="40"/>
  <c r="AC141" i="40" s="1"/>
  <c r="AQ142" i="40"/>
  <c r="AR142" i="40" s="1"/>
  <c r="Z141" i="40"/>
  <c r="AB141" i="40" s="1"/>
  <c r="AD141" i="40" s="1"/>
  <c r="AJ140" i="38"/>
  <c r="Y140" i="38" s="1"/>
  <c r="AJ137" i="39"/>
  <c r="Y137" i="39" s="1"/>
  <c r="AJ120" i="32"/>
  <c r="Y120" i="32" s="1"/>
  <c r="AQ121" i="32" s="1"/>
  <c r="AR121" i="32" s="1"/>
  <c r="AJ106" i="20"/>
  <c r="Y106" i="20" s="1"/>
  <c r="AJ98" i="23"/>
  <c r="Y98" i="23" s="1"/>
  <c r="AJ98" i="29"/>
  <c r="Y98" i="29" s="1"/>
  <c r="AS142" i="40" l="1"/>
  <c r="AS137" i="42"/>
  <c r="AA136" i="42"/>
  <c r="AC136" i="42" s="1"/>
  <c r="Z136" i="42"/>
  <c r="AB136" i="42" s="1"/>
  <c r="AD136" i="42" s="1"/>
  <c r="AQ137" i="42"/>
  <c r="AR137" i="42" s="1"/>
  <c r="AG137" i="42"/>
  <c r="AJ137" i="36"/>
  <c r="Y137" i="36" s="1"/>
  <c r="AS138" i="36" s="1"/>
  <c r="AG144" i="43"/>
  <c r="AQ144" i="43"/>
  <c r="AR144" i="43" s="1"/>
  <c r="AQ141" i="41"/>
  <c r="AR141" i="41" s="1"/>
  <c r="AA140" i="41"/>
  <c r="AC140" i="41" s="1"/>
  <c r="Z140" i="41"/>
  <c r="AB140" i="41" s="1"/>
  <c r="AD140" i="41" s="1"/>
  <c r="AS141" i="41"/>
  <c r="AJ141" i="41" s="1"/>
  <c r="Y141" i="41" s="1"/>
  <c r="AJ142" i="40"/>
  <c r="Y142" i="40" s="1"/>
  <c r="AS143" i="40" s="1"/>
  <c r="AS144" i="43"/>
  <c r="Z143" i="43"/>
  <c r="AB143" i="43" s="1"/>
  <c r="AD143" i="43" s="1"/>
  <c r="AQ141" i="38"/>
  <c r="AR141" i="38" s="1"/>
  <c r="AG141" i="38"/>
  <c r="Z140" i="38"/>
  <c r="AB140" i="38" s="1"/>
  <c r="AD140" i="38" s="1"/>
  <c r="AS141" i="38"/>
  <c r="AA140" i="38"/>
  <c r="AC140" i="38" s="1"/>
  <c r="AS135" i="37"/>
  <c r="AG135" i="37"/>
  <c r="Z134" i="37"/>
  <c r="AB134" i="37" s="1"/>
  <c r="AD134" i="37" s="1"/>
  <c r="AQ135" i="37"/>
  <c r="AR135" i="37" s="1"/>
  <c r="AG138" i="39"/>
  <c r="AA137" i="39"/>
  <c r="AC137" i="39" s="1"/>
  <c r="AS138" i="39"/>
  <c r="AQ138" i="39"/>
  <c r="AR138" i="39" s="1"/>
  <c r="Z137" i="39"/>
  <c r="AB137" i="39" s="1"/>
  <c r="AD137" i="39" s="1"/>
  <c r="AA120" i="32"/>
  <c r="AC120" i="32" s="1"/>
  <c r="AS121" i="32"/>
  <c r="Z120" i="32"/>
  <c r="AB120" i="32" s="1"/>
  <c r="AD120" i="32" s="1"/>
  <c r="AG121" i="32"/>
  <c r="Z106" i="20"/>
  <c r="AB106" i="20" s="1"/>
  <c r="AD106" i="20" s="1"/>
  <c r="AS107" i="20"/>
  <c r="AG107" i="20"/>
  <c r="AA106" i="20"/>
  <c r="AC106" i="20" s="1"/>
  <c r="AQ107" i="20"/>
  <c r="AR107" i="20" s="1"/>
  <c r="AS99" i="23"/>
  <c r="AA98" i="23"/>
  <c r="AC98" i="23" s="1"/>
  <c r="AQ99" i="23"/>
  <c r="AR99" i="23" s="1"/>
  <c r="Z98" i="23"/>
  <c r="AB98" i="23" s="1"/>
  <c r="AD98" i="23" s="1"/>
  <c r="AG99" i="23"/>
  <c r="AJ144" i="43" l="1"/>
  <c r="Y144" i="43" s="1"/>
  <c r="AS145" i="43" s="1"/>
  <c r="AJ137" i="42"/>
  <c r="Y137" i="42" s="1"/>
  <c r="AG138" i="36"/>
  <c r="AA137" i="36"/>
  <c r="AC137" i="36" s="1"/>
  <c r="Z137" i="36"/>
  <c r="AB137" i="36" s="1"/>
  <c r="AD137" i="36" s="1"/>
  <c r="AQ138" i="36"/>
  <c r="AR138" i="36" s="1"/>
  <c r="AJ138" i="36" s="1"/>
  <c r="Y138" i="36" s="1"/>
  <c r="AQ139" i="36" s="1"/>
  <c r="AR139" i="36" s="1"/>
  <c r="AQ143" i="40"/>
  <c r="AR143" i="40" s="1"/>
  <c r="AG143" i="40"/>
  <c r="AJ143" i="40" s="1"/>
  <c r="Y143" i="40" s="1"/>
  <c r="AA142" i="40"/>
  <c r="AC142" i="40" s="1"/>
  <c r="Z142" i="40"/>
  <c r="AB142" i="40" s="1"/>
  <c r="AD142" i="40" s="1"/>
  <c r="Z141" i="41"/>
  <c r="AB141" i="41" s="1"/>
  <c r="AD141" i="41" s="1"/>
  <c r="AG142" i="41"/>
  <c r="AQ142" i="41"/>
  <c r="AR142" i="41" s="1"/>
  <c r="AS142" i="41"/>
  <c r="AA141" i="41"/>
  <c r="AC141" i="41" s="1"/>
  <c r="AJ141" i="38"/>
  <c r="Y141" i="38" s="1"/>
  <c r="AJ135" i="37"/>
  <c r="Y135" i="37" s="1"/>
  <c r="Z135" i="37" s="1"/>
  <c r="AB135" i="37" s="1"/>
  <c r="AD135" i="37" s="1"/>
  <c r="AJ138" i="39"/>
  <c r="Y138" i="39" s="1"/>
  <c r="AJ121" i="32"/>
  <c r="Y121" i="32" s="1"/>
  <c r="AS122" i="32" s="1"/>
  <c r="AJ107" i="20"/>
  <c r="Y107" i="20" s="1"/>
  <c r="AQ108" i="20" s="1"/>
  <c r="AR108" i="20" s="1"/>
  <c r="AJ99" i="23"/>
  <c r="Y99" i="23" s="1"/>
  <c r="Z98" i="29"/>
  <c r="AB98" i="29" s="1"/>
  <c r="AD98" i="29" s="1"/>
  <c r="AG99" i="29"/>
  <c r="AS99" i="29"/>
  <c r="AQ99" i="29"/>
  <c r="AR99" i="29" s="1"/>
  <c r="AA98" i="29"/>
  <c r="AC98" i="29" s="1"/>
  <c r="AG145" i="43" l="1"/>
  <c r="Z144" i="43"/>
  <c r="AB144" i="43" s="1"/>
  <c r="AD144" i="43" s="1"/>
  <c r="AA144" i="43"/>
  <c r="AC144" i="43" s="1"/>
  <c r="AQ145" i="43"/>
  <c r="AR145" i="43" s="1"/>
  <c r="AJ145" i="43" s="1"/>
  <c r="Y145" i="43" s="1"/>
  <c r="AA145" i="43" s="1"/>
  <c r="AC145" i="43" s="1"/>
  <c r="AG138" i="42"/>
  <c r="AS138" i="42"/>
  <c r="Z137" i="42"/>
  <c r="AB137" i="42" s="1"/>
  <c r="AD137" i="42" s="1"/>
  <c r="AQ138" i="42"/>
  <c r="AR138" i="42" s="1"/>
  <c r="AA137" i="42"/>
  <c r="AC137" i="42" s="1"/>
  <c r="AJ142" i="41"/>
  <c r="Y142" i="41" s="1"/>
  <c r="Z142" i="41" s="1"/>
  <c r="AB142" i="41" s="1"/>
  <c r="AD142" i="41" s="1"/>
  <c r="AQ142" i="38"/>
  <c r="AR142" i="38" s="1"/>
  <c r="AS142" i="38"/>
  <c r="AA141" i="38"/>
  <c r="AC141" i="38" s="1"/>
  <c r="AG142" i="38"/>
  <c r="AJ142" i="38" s="1"/>
  <c r="Y142" i="38" s="1"/>
  <c r="Z141" i="38"/>
  <c r="AB141" i="38" s="1"/>
  <c r="AD141" i="38" s="1"/>
  <c r="AG144" i="40"/>
  <c r="AA143" i="40"/>
  <c r="AC143" i="40" s="1"/>
  <c r="AS144" i="40"/>
  <c r="Z143" i="40"/>
  <c r="AB143" i="40" s="1"/>
  <c r="AD143" i="40" s="1"/>
  <c r="AQ144" i="40"/>
  <c r="AR144" i="40" s="1"/>
  <c r="AG136" i="37"/>
  <c r="AQ136" i="37"/>
  <c r="AR136" i="37" s="1"/>
  <c r="AS136" i="37"/>
  <c r="AA135" i="37"/>
  <c r="AC135" i="37" s="1"/>
  <c r="AS143" i="41"/>
  <c r="AG143" i="41"/>
  <c r="AQ143" i="41"/>
  <c r="AR143" i="41" s="1"/>
  <c r="AA142" i="41"/>
  <c r="AC142" i="41" s="1"/>
  <c r="AS139" i="36"/>
  <c r="Z138" i="36"/>
  <c r="AB138" i="36" s="1"/>
  <c r="AD138" i="36" s="1"/>
  <c r="AG139" i="36"/>
  <c r="AA138" i="36"/>
  <c r="AC138" i="36" s="1"/>
  <c r="Z138" i="39"/>
  <c r="AB138" i="39" s="1"/>
  <c r="AD138" i="39" s="1"/>
  <c r="AG139" i="39"/>
  <c r="AS139" i="39"/>
  <c r="AA138" i="39"/>
  <c r="AC138" i="39" s="1"/>
  <c r="AQ139" i="39"/>
  <c r="AR139" i="39" s="1"/>
  <c r="AG122" i="32"/>
  <c r="Z121" i="32"/>
  <c r="AB121" i="32" s="1"/>
  <c r="AD121" i="32" s="1"/>
  <c r="AA121" i="32"/>
  <c r="AC121" i="32" s="1"/>
  <c r="AQ122" i="32"/>
  <c r="AR122" i="32" s="1"/>
  <c r="AA107" i="20"/>
  <c r="AC107" i="20" s="1"/>
  <c r="AG108" i="20"/>
  <c r="Z107" i="20"/>
  <c r="AB107" i="20" s="1"/>
  <c r="AD107" i="20" s="1"/>
  <c r="AS108" i="20"/>
  <c r="AG100" i="23"/>
  <c r="AS100" i="23"/>
  <c r="AQ100" i="23"/>
  <c r="AR100" i="23" s="1"/>
  <c r="AA99" i="23"/>
  <c r="AC99" i="23" s="1"/>
  <c r="Z99" i="23"/>
  <c r="AB99" i="23" s="1"/>
  <c r="AD99" i="23" s="1"/>
  <c r="AJ99" i="29"/>
  <c r="Y99" i="29" s="1"/>
  <c r="AJ138" i="42" l="1"/>
  <c r="Y138" i="42" s="1"/>
  <c r="Z142" i="38"/>
  <c r="AB142" i="38" s="1"/>
  <c r="AD142" i="38" s="1"/>
  <c r="AA142" i="38"/>
  <c r="AC142" i="38" s="1"/>
  <c r="AQ143" i="38"/>
  <c r="AR143" i="38" s="1"/>
  <c r="AG143" i="38"/>
  <c r="AS143" i="38"/>
  <c r="AJ144" i="40"/>
  <c r="Y144" i="40" s="1"/>
  <c r="AQ145" i="40" s="1"/>
  <c r="AR145" i="40" s="1"/>
  <c r="AJ136" i="37"/>
  <c r="Y136" i="37" s="1"/>
  <c r="AS137" i="37" s="1"/>
  <c r="AQ146" i="43"/>
  <c r="AR146" i="43" s="1"/>
  <c r="AG146" i="43"/>
  <c r="AS146" i="43"/>
  <c r="Z145" i="43"/>
  <c r="AB145" i="43" s="1"/>
  <c r="AD145" i="43" s="1"/>
  <c r="AJ143" i="41"/>
  <c r="Y143" i="41" s="1"/>
  <c r="AS144" i="41" s="1"/>
  <c r="AJ139" i="36"/>
  <c r="Y139" i="36" s="1"/>
  <c r="AQ140" i="36" s="1"/>
  <c r="AR140" i="36" s="1"/>
  <c r="AJ139" i="39"/>
  <c r="Y139" i="39" s="1"/>
  <c r="AJ122" i="32"/>
  <c r="Y122" i="32" s="1"/>
  <c r="AQ123" i="32" s="1"/>
  <c r="AR123" i="32" s="1"/>
  <c r="AJ108" i="20"/>
  <c r="Y108" i="20" s="1"/>
  <c r="AJ100" i="23"/>
  <c r="Z138" i="42" l="1"/>
  <c r="AB138" i="42" s="1"/>
  <c r="AD138" i="42" s="1"/>
  <c r="AG139" i="42"/>
  <c r="AA138" i="42"/>
  <c r="AC138" i="42" s="1"/>
  <c r="AS139" i="42"/>
  <c r="AQ139" i="42"/>
  <c r="AR139" i="42" s="1"/>
  <c r="AJ143" i="38"/>
  <c r="Y143" i="38" s="1"/>
  <c r="AA143" i="38" s="1"/>
  <c r="AC143" i="38" s="1"/>
  <c r="AQ137" i="37"/>
  <c r="AR137" i="37" s="1"/>
  <c r="AG137" i="37"/>
  <c r="Z136" i="37"/>
  <c r="AB136" i="37" s="1"/>
  <c r="AD136" i="37" s="1"/>
  <c r="Z144" i="40"/>
  <c r="AB144" i="40" s="1"/>
  <c r="AD144" i="40" s="1"/>
  <c r="AS145" i="40"/>
  <c r="AA144" i="40"/>
  <c r="AC144" i="40" s="1"/>
  <c r="AJ146" i="43"/>
  <c r="Y146" i="43" s="1"/>
  <c r="Z146" i="43" s="1"/>
  <c r="AB146" i="43" s="1"/>
  <c r="AD146" i="43" s="1"/>
  <c r="AG145" i="40"/>
  <c r="AA136" i="37"/>
  <c r="AC136" i="37" s="1"/>
  <c r="AA143" i="41"/>
  <c r="AC143" i="41" s="1"/>
  <c r="AQ144" i="41"/>
  <c r="AR144" i="41" s="1"/>
  <c r="AG144" i="41"/>
  <c r="AG140" i="36"/>
  <c r="AA139" i="36"/>
  <c r="AC139" i="36" s="1"/>
  <c r="Z143" i="41"/>
  <c r="AB143" i="41" s="1"/>
  <c r="AD143" i="41" s="1"/>
  <c r="AS140" i="36"/>
  <c r="Z139" i="36"/>
  <c r="AB139" i="36" s="1"/>
  <c r="AD139" i="36" s="1"/>
  <c r="Z122" i="32"/>
  <c r="AB122" i="32" s="1"/>
  <c r="AD122" i="32" s="1"/>
  <c r="AG123" i="32"/>
  <c r="AA122" i="32"/>
  <c r="AC122" i="32" s="1"/>
  <c r="AS123" i="32"/>
  <c r="AG140" i="39"/>
  <c r="AS140" i="39"/>
  <c r="Z139" i="39"/>
  <c r="AB139" i="39" s="1"/>
  <c r="AD139" i="39" s="1"/>
  <c r="AQ140" i="39"/>
  <c r="AR140" i="39" s="1"/>
  <c r="AA139" i="39"/>
  <c r="AC139" i="39" s="1"/>
  <c r="AS109" i="20"/>
  <c r="AG109" i="20"/>
  <c r="AA108" i="20"/>
  <c r="AC108" i="20" s="1"/>
  <c r="Z108" i="20"/>
  <c r="AB108" i="20" s="1"/>
  <c r="AD108" i="20" s="1"/>
  <c r="AQ109" i="20"/>
  <c r="AR109" i="20" s="1"/>
  <c r="Y100" i="23"/>
  <c r="AG100" i="29"/>
  <c r="AQ100" i="29"/>
  <c r="AR100" i="29" s="1"/>
  <c r="AS100" i="29"/>
  <c r="Z99" i="29"/>
  <c r="AB99" i="29" s="1"/>
  <c r="AD99" i="29" s="1"/>
  <c r="AA99" i="29"/>
  <c r="AC99" i="29" s="1"/>
  <c r="AJ139" i="42" l="1"/>
  <c r="Y139" i="42" s="1"/>
  <c r="AJ137" i="37"/>
  <c r="Y137" i="37" s="1"/>
  <c r="AA137" i="37" s="1"/>
  <c r="AC137" i="37" s="1"/>
  <c r="AA146" i="43"/>
  <c r="AC146" i="43" s="1"/>
  <c r="AQ147" i="43"/>
  <c r="AR147" i="43" s="1"/>
  <c r="Z143" i="38"/>
  <c r="AB143" i="38" s="1"/>
  <c r="AD143" i="38" s="1"/>
  <c r="AG144" i="38"/>
  <c r="AQ144" i="38"/>
  <c r="AR144" i="38" s="1"/>
  <c r="AS144" i="38"/>
  <c r="AJ145" i="40"/>
  <c r="Y145" i="40" s="1"/>
  <c r="Z145" i="40" s="1"/>
  <c r="AB145" i="40" s="1"/>
  <c r="AD145" i="40" s="1"/>
  <c r="AJ144" i="41"/>
  <c r="Y144" i="41" s="1"/>
  <c r="AQ145" i="41" s="1"/>
  <c r="AR145" i="41" s="1"/>
  <c r="AG147" i="43"/>
  <c r="AS147" i="43"/>
  <c r="AJ140" i="36"/>
  <c r="Y140" i="36" s="1"/>
  <c r="AG141" i="36" s="1"/>
  <c r="AJ123" i="32"/>
  <c r="Y123" i="32" s="1"/>
  <c r="AS124" i="32" s="1"/>
  <c r="AJ140" i="39"/>
  <c r="Y140" i="39" s="1"/>
  <c r="AJ109" i="20"/>
  <c r="Y109" i="20" s="1"/>
  <c r="AS110" i="20" s="1"/>
  <c r="AS101" i="23"/>
  <c r="AQ101" i="23"/>
  <c r="AR101" i="23" s="1"/>
  <c r="Z100" i="23"/>
  <c r="AB100" i="23" s="1"/>
  <c r="AD100" i="23" s="1"/>
  <c r="AG101" i="23"/>
  <c r="AA100" i="23"/>
  <c r="AC100" i="23" s="1"/>
  <c r="AJ100" i="29"/>
  <c r="Y100" i="29" s="1"/>
  <c r="AS138" i="37" l="1"/>
  <c r="AS140" i="42"/>
  <c r="AQ140" i="42"/>
  <c r="AR140" i="42" s="1"/>
  <c r="AA139" i="42"/>
  <c r="AC139" i="42" s="1"/>
  <c r="AG140" i="42"/>
  <c r="Z139" i="42"/>
  <c r="AB139" i="42" s="1"/>
  <c r="AD139" i="42" s="1"/>
  <c r="Z137" i="37"/>
  <c r="AB137" i="37" s="1"/>
  <c r="AD137" i="37" s="1"/>
  <c r="AQ138" i="37"/>
  <c r="AR138" i="37" s="1"/>
  <c r="AG138" i="37"/>
  <c r="AJ144" i="38"/>
  <c r="Y144" i="38" s="1"/>
  <c r="AG145" i="38" s="1"/>
  <c r="AJ147" i="43"/>
  <c r="Y147" i="43" s="1"/>
  <c r="AG148" i="43" s="1"/>
  <c r="AA145" i="40"/>
  <c r="AC145" i="40" s="1"/>
  <c r="AG145" i="41"/>
  <c r="AA144" i="41"/>
  <c r="AC144" i="41" s="1"/>
  <c r="AS146" i="40"/>
  <c r="AQ146" i="40"/>
  <c r="AR146" i="40" s="1"/>
  <c r="AG146" i="40"/>
  <c r="Z144" i="41"/>
  <c r="AB144" i="41" s="1"/>
  <c r="AD144" i="41" s="1"/>
  <c r="AS145" i="41"/>
  <c r="AA140" i="36"/>
  <c r="AC140" i="36" s="1"/>
  <c r="Z140" i="36"/>
  <c r="AB140" i="36" s="1"/>
  <c r="AD140" i="36" s="1"/>
  <c r="AS141" i="36"/>
  <c r="AQ141" i="36"/>
  <c r="AR141" i="36" s="1"/>
  <c r="Z123" i="32"/>
  <c r="AB123" i="32" s="1"/>
  <c r="AD123" i="32" s="1"/>
  <c r="AQ124" i="32"/>
  <c r="AR124" i="32" s="1"/>
  <c r="AA123" i="32"/>
  <c r="AC123" i="32" s="1"/>
  <c r="AG124" i="32"/>
  <c r="AS141" i="39"/>
  <c r="AG141" i="39"/>
  <c r="AA140" i="39"/>
  <c r="AC140" i="39" s="1"/>
  <c r="AQ141" i="39"/>
  <c r="AR141" i="39" s="1"/>
  <c r="Z140" i="39"/>
  <c r="AB140" i="39" s="1"/>
  <c r="AD140" i="39" s="1"/>
  <c r="AA109" i="20"/>
  <c r="AC109" i="20" s="1"/>
  <c r="AQ110" i="20"/>
  <c r="AR110" i="20" s="1"/>
  <c r="AG110" i="20"/>
  <c r="Z109" i="20"/>
  <c r="AB109" i="20" s="1"/>
  <c r="AD109" i="20" s="1"/>
  <c r="AJ101" i="23"/>
  <c r="Y101" i="23" s="1"/>
  <c r="AJ140" i="42" l="1"/>
  <c r="Y140" i="42" s="1"/>
  <c r="AJ138" i="37"/>
  <c r="Y138" i="37" s="1"/>
  <c r="AA138" i="37" s="1"/>
  <c r="AC138" i="37" s="1"/>
  <c r="AQ145" i="38"/>
  <c r="AR145" i="38" s="1"/>
  <c r="AA144" i="38"/>
  <c r="AC144" i="38" s="1"/>
  <c r="AS145" i="38"/>
  <c r="AS148" i="43"/>
  <c r="Z144" i="38"/>
  <c r="AB144" i="38" s="1"/>
  <c r="AD144" i="38" s="1"/>
  <c r="AQ148" i="43"/>
  <c r="AR148" i="43" s="1"/>
  <c r="Z147" i="43"/>
  <c r="AB147" i="43" s="1"/>
  <c r="AD147" i="43" s="1"/>
  <c r="AA147" i="43"/>
  <c r="AC147" i="43" s="1"/>
  <c r="AJ146" i="40"/>
  <c r="Y146" i="40" s="1"/>
  <c r="AQ147" i="40" s="1"/>
  <c r="AR147" i="40" s="1"/>
  <c r="AJ145" i="41"/>
  <c r="Y145" i="41" s="1"/>
  <c r="AQ146" i="41" s="1"/>
  <c r="AR146" i="41" s="1"/>
  <c r="AJ124" i="32"/>
  <c r="Y124" i="32" s="1"/>
  <c r="AG125" i="32" s="1"/>
  <c r="AJ141" i="36"/>
  <c r="Y141" i="36" s="1"/>
  <c r="Z141" i="36" s="1"/>
  <c r="AB141" i="36" s="1"/>
  <c r="AD141" i="36" s="1"/>
  <c r="AJ141" i="39"/>
  <c r="Y141" i="39" s="1"/>
  <c r="AA141" i="39" s="1"/>
  <c r="AC141" i="39" s="1"/>
  <c r="AJ110" i="20"/>
  <c r="Y110" i="20" s="1"/>
  <c r="AA110" i="20" s="1"/>
  <c r="AC110" i="20" s="1"/>
  <c r="AG102" i="23"/>
  <c r="AS102" i="23"/>
  <c r="Z101" i="23"/>
  <c r="AB101" i="23" s="1"/>
  <c r="AD101" i="23" s="1"/>
  <c r="AQ102" i="23"/>
  <c r="AR102" i="23" s="1"/>
  <c r="AA101" i="23"/>
  <c r="AC101" i="23" s="1"/>
  <c r="AS101" i="29"/>
  <c r="AQ101" i="29"/>
  <c r="AR101" i="29" s="1"/>
  <c r="Z100" i="29"/>
  <c r="AB100" i="29" s="1"/>
  <c r="AD100" i="29" s="1"/>
  <c r="AG101" i="29"/>
  <c r="AA100" i="29"/>
  <c r="AC100" i="29" s="1"/>
  <c r="AG139" i="37" l="1"/>
  <c r="AS139" i="37"/>
  <c r="AQ139" i="37"/>
  <c r="AR139" i="37" s="1"/>
  <c r="Z138" i="37"/>
  <c r="AB138" i="37" s="1"/>
  <c r="AD138" i="37" s="1"/>
  <c r="Z140" i="42"/>
  <c r="AB140" i="42" s="1"/>
  <c r="AD140" i="42" s="1"/>
  <c r="AQ141" i="42"/>
  <c r="AR141" i="42" s="1"/>
  <c r="AG141" i="42"/>
  <c r="AA140" i="42"/>
  <c r="AC140" i="42" s="1"/>
  <c r="AS141" i="42"/>
  <c r="AJ145" i="38"/>
  <c r="Y145" i="38" s="1"/>
  <c r="AS146" i="38" s="1"/>
  <c r="AJ148" i="43"/>
  <c r="Y148" i="43" s="1"/>
  <c r="AG149" i="43" s="1"/>
  <c r="AG146" i="38"/>
  <c r="AQ146" i="38"/>
  <c r="AR146" i="38" s="1"/>
  <c r="Z145" i="38"/>
  <c r="AB145" i="38" s="1"/>
  <c r="AD145" i="38" s="1"/>
  <c r="AJ146" i="38"/>
  <c r="Y146" i="38" s="1"/>
  <c r="AS147" i="38" s="1"/>
  <c r="AA146" i="40"/>
  <c r="AC146" i="40" s="1"/>
  <c r="AS147" i="40"/>
  <c r="Z146" i="40"/>
  <c r="AB146" i="40" s="1"/>
  <c r="AD146" i="40" s="1"/>
  <c r="AG147" i="40"/>
  <c r="AJ147" i="40" s="1"/>
  <c r="Y147" i="40" s="1"/>
  <c r="Z145" i="41"/>
  <c r="AB145" i="41" s="1"/>
  <c r="AD145" i="41" s="1"/>
  <c r="AA145" i="41"/>
  <c r="AC145" i="41" s="1"/>
  <c r="AS146" i="41"/>
  <c r="AG146" i="41"/>
  <c r="AA124" i="32"/>
  <c r="AC124" i="32" s="1"/>
  <c r="AS125" i="32"/>
  <c r="AQ125" i="32"/>
  <c r="AR125" i="32" s="1"/>
  <c r="Z124" i="32"/>
  <c r="AB124" i="32" s="1"/>
  <c r="AD124" i="32" s="1"/>
  <c r="AQ142" i="36"/>
  <c r="AR142" i="36" s="1"/>
  <c r="AG142" i="36"/>
  <c r="AA141" i="36"/>
  <c r="AC141" i="36" s="1"/>
  <c r="AS142" i="36"/>
  <c r="Z141" i="39"/>
  <c r="AB141" i="39" s="1"/>
  <c r="AD141" i="39" s="1"/>
  <c r="AQ142" i="39"/>
  <c r="AR142" i="39" s="1"/>
  <c r="AS142" i="39"/>
  <c r="AG142" i="39"/>
  <c r="AS111" i="20"/>
  <c r="Z110" i="20"/>
  <c r="AB110" i="20" s="1"/>
  <c r="AD110" i="20" s="1"/>
  <c r="AQ111" i="20"/>
  <c r="AR111" i="20" s="1"/>
  <c r="AG111" i="20"/>
  <c r="AJ102" i="23"/>
  <c r="AJ101" i="29"/>
  <c r="Y101" i="29" s="1"/>
  <c r="Z148" i="43" l="1"/>
  <c r="AB148" i="43" s="1"/>
  <c r="AD148" i="43" s="1"/>
  <c r="AA148" i="43"/>
  <c r="AC148" i="43" s="1"/>
  <c r="AQ149" i="43"/>
  <c r="AR149" i="43" s="1"/>
  <c r="AJ139" i="37"/>
  <c r="Y139" i="37" s="1"/>
  <c r="AG140" i="37" s="1"/>
  <c r="AJ141" i="42"/>
  <c r="Y141" i="42" s="1"/>
  <c r="AS149" i="43"/>
  <c r="AA145" i="38"/>
  <c r="AC145" i="38" s="1"/>
  <c r="AJ146" i="41"/>
  <c r="Y146" i="41" s="1"/>
  <c r="AS147" i="41" s="1"/>
  <c r="AA146" i="38"/>
  <c r="AC146" i="38" s="1"/>
  <c r="AQ147" i="38"/>
  <c r="AR147" i="38" s="1"/>
  <c r="Z146" i="38"/>
  <c r="AB146" i="38" s="1"/>
  <c r="AD146" i="38" s="1"/>
  <c r="AJ125" i="32"/>
  <c r="Y125" i="32" s="1"/>
  <c r="AA125" i="32" s="1"/>
  <c r="AC125" i="32" s="1"/>
  <c r="AG147" i="38"/>
  <c r="AJ147" i="38" s="1"/>
  <c r="Y147" i="38" s="1"/>
  <c r="AG148" i="38" s="1"/>
  <c r="AJ142" i="36"/>
  <c r="Y142" i="36" s="1"/>
  <c r="Z142" i="36" s="1"/>
  <c r="AB142" i="36" s="1"/>
  <c r="AD142" i="36" s="1"/>
  <c r="AG148" i="40"/>
  <c r="AA147" i="40"/>
  <c r="AC147" i="40" s="1"/>
  <c r="AS148" i="40"/>
  <c r="AQ148" i="40"/>
  <c r="AR148" i="40" s="1"/>
  <c r="Z147" i="40"/>
  <c r="AB147" i="40" s="1"/>
  <c r="AD147" i="40" s="1"/>
  <c r="AJ142" i="39"/>
  <c r="Y142" i="39" s="1"/>
  <c r="AG143" i="39" s="1"/>
  <c r="AJ111" i="20"/>
  <c r="Y111" i="20" s="1"/>
  <c r="AG112" i="20" s="1"/>
  <c r="Y102" i="23"/>
  <c r="AG102" i="29"/>
  <c r="AS102" i="29"/>
  <c r="Z101" i="29"/>
  <c r="AB101" i="29" s="1"/>
  <c r="AD101" i="29" s="1"/>
  <c r="AQ102" i="29"/>
  <c r="AR102" i="29" s="1"/>
  <c r="AA101" i="29"/>
  <c r="AC101" i="29" s="1"/>
  <c r="AJ149" i="43" l="1"/>
  <c r="Y149" i="43" s="1"/>
  <c r="Z149" i="43" s="1"/>
  <c r="AB149" i="43" s="1"/>
  <c r="AD149" i="43" s="1"/>
  <c r="AQ140" i="37"/>
  <c r="AR140" i="37" s="1"/>
  <c r="Z139" i="37"/>
  <c r="AB139" i="37" s="1"/>
  <c r="AD139" i="37" s="1"/>
  <c r="AS140" i="37"/>
  <c r="AA139" i="37"/>
  <c r="AC139" i="37" s="1"/>
  <c r="AQ142" i="42"/>
  <c r="AR142" i="42" s="1"/>
  <c r="Z141" i="42"/>
  <c r="AB141" i="42" s="1"/>
  <c r="AD141" i="42" s="1"/>
  <c r="AA141" i="42"/>
  <c r="AC141" i="42" s="1"/>
  <c r="AG142" i="42"/>
  <c r="AS142" i="42"/>
  <c r="Z146" i="41"/>
  <c r="AB146" i="41" s="1"/>
  <c r="AD146" i="41" s="1"/>
  <c r="AA146" i="41"/>
  <c r="AC146" i="41" s="1"/>
  <c r="AQ147" i="41"/>
  <c r="AR147" i="41" s="1"/>
  <c r="AJ147" i="41" s="1"/>
  <c r="Y147" i="41" s="1"/>
  <c r="Z147" i="41" s="1"/>
  <c r="AB147" i="41" s="1"/>
  <c r="AD147" i="41" s="1"/>
  <c r="AG147" i="41"/>
  <c r="AQ126" i="32"/>
  <c r="AR126" i="32" s="1"/>
  <c r="AG126" i="32"/>
  <c r="AS126" i="32"/>
  <c r="Z125" i="32"/>
  <c r="AB125" i="32" s="1"/>
  <c r="AD125" i="32" s="1"/>
  <c r="AA142" i="36"/>
  <c r="AC142" i="36" s="1"/>
  <c r="AQ143" i="36"/>
  <c r="AR143" i="36" s="1"/>
  <c r="AG143" i="36"/>
  <c r="AS143" i="36"/>
  <c r="AJ148" i="40"/>
  <c r="Y148" i="40" s="1"/>
  <c r="AS143" i="39"/>
  <c r="Z142" i="39"/>
  <c r="AB142" i="39" s="1"/>
  <c r="AD142" i="39" s="1"/>
  <c r="AA142" i="39"/>
  <c r="AC142" i="39" s="1"/>
  <c r="AQ143" i="39"/>
  <c r="AR143" i="39" s="1"/>
  <c r="AS148" i="38"/>
  <c r="AA147" i="38"/>
  <c r="AC147" i="38" s="1"/>
  <c r="Z147" i="38"/>
  <c r="AB147" i="38" s="1"/>
  <c r="AD147" i="38" s="1"/>
  <c r="AQ148" i="38"/>
  <c r="AR148" i="38" s="1"/>
  <c r="AA111" i="20"/>
  <c r="AC111" i="20" s="1"/>
  <c r="AS112" i="20"/>
  <c r="AQ112" i="20"/>
  <c r="AR112" i="20" s="1"/>
  <c r="Z111" i="20"/>
  <c r="AB111" i="20" s="1"/>
  <c r="AD111" i="20" s="1"/>
  <c r="AG103" i="23"/>
  <c r="AQ103" i="23"/>
  <c r="AR103" i="23" s="1"/>
  <c r="Z102" i="23"/>
  <c r="AB102" i="23" s="1"/>
  <c r="AD102" i="23" s="1"/>
  <c r="AS103" i="23"/>
  <c r="AA102" i="23"/>
  <c r="AC102" i="23" s="1"/>
  <c r="AJ102" i="29"/>
  <c r="Y102" i="29" s="1"/>
  <c r="AJ140" i="37" l="1"/>
  <c r="Y140" i="37" s="1"/>
  <c r="AG141" i="37" s="1"/>
  <c r="AQ150" i="43"/>
  <c r="AR150" i="43" s="1"/>
  <c r="AG150" i="43"/>
  <c r="AS150" i="43"/>
  <c r="AA149" i="43"/>
  <c r="AC149" i="43" s="1"/>
  <c r="AJ126" i="32"/>
  <c r="Y126" i="32" s="1"/>
  <c r="AS127" i="32" s="1"/>
  <c r="AJ142" i="42"/>
  <c r="Y142" i="42" s="1"/>
  <c r="AJ150" i="43"/>
  <c r="Y150" i="43" s="1"/>
  <c r="AG151" i="43" s="1"/>
  <c r="AQ148" i="41"/>
  <c r="AR148" i="41" s="1"/>
  <c r="AS148" i="41"/>
  <c r="AA147" i="41"/>
  <c r="AC147" i="41" s="1"/>
  <c r="AG148" i="41"/>
  <c r="AJ143" i="36"/>
  <c r="Y143" i="36" s="1"/>
  <c r="Z143" i="36" s="1"/>
  <c r="AB143" i="36" s="1"/>
  <c r="AD143" i="36" s="1"/>
  <c r="AS149" i="40"/>
  <c r="AA148" i="40"/>
  <c r="AC148" i="40" s="1"/>
  <c r="Z148" i="40"/>
  <c r="AB148" i="40" s="1"/>
  <c r="AD148" i="40" s="1"/>
  <c r="AQ149" i="40"/>
  <c r="AR149" i="40" s="1"/>
  <c r="AG149" i="40"/>
  <c r="AJ143" i="39"/>
  <c r="Y143" i="39" s="1"/>
  <c r="AQ144" i="39" s="1"/>
  <c r="AR144" i="39" s="1"/>
  <c r="AS141" i="37"/>
  <c r="AA140" i="37"/>
  <c r="AC140" i="37" s="1"/>
  <c r="AQ141" i="37"/>
  <c r="AR141" i="37" s="1"/>
  <c r="Z140" i="37"/>
  <c r="AB140" i="37" s="1"/>
  <c r="AD140" i="37" s="1"/>
  <c r="AJ148" i="38"/>
  <c r="Y148" i="38" s="1"/>
  <c r="Z148" i="38" s="1"/>
  <c r="AB148" i="38" s="1"/>
  <c r="AD148" i="38" s="1"/>
  <c r="AJ112" i="20"/>
  <c r="Y112" i="20" s="1"/>
  <c r="AJ103" i="23"/>
  <c r="Y103" i="23" s="1"/>
  <c r="AS104" i="23" s="1"/>
  <c r="AQ103" i="29"/>
  <c r="AR103" i="29" s="1"/>
  <c r="Z102" i="29"/>
  <c r="AB102" i="29" s="1"/>
  <c r="AD102" i="29" s="1"/>
  <c r="AS103" i="29"/>
  <c r="AG103" i="29"/>
  <c r="AA102" i="29"/>
  <c r="AC102" i="29" s="1"/>
  <c r="AQ151" i="43" l="1"/>
  <c r="AR151" i="43" s="1"/>
  <c r="AA150" i="43"/>
  <c r="AC150" i="43" s="1"/>
  <c r="Z150" i="43"/>
  <c r="AB150" i="43" s="1"/>
  <c r="AD150" i="43" s="1"/>
  <c r="AG127" i="32"/>
  <c r="AQ127" i="32"/>
  <c r="AR127" i="32" s="1"/>
  <c r="Z126" i="32"/>
  <c r="AB126" i="32" s="1"/>
  <c r="AD126" i="32" s="1"/>
  <c r="AA126" i="32"/>
  <c r="AC126" i="32" s="1"/>
  <c r="AQ143" i="42"/>
  <c r="AR143" i="42" s="1"/>
  <c r="Z142" i="42"/>
  <c r="AB142" i="42" s="1"/>
  <c r="AD142" i="42" s="1"/>
  <c r="AG143" i="42"/>
  <c r="AA142" i="42"/>
  <c r="AC142" i="42" s="1"/>
  <c r="AS143" i="42"/>
  <c r="AS151" i="43"/>
  <c r="AJ148" i="41"/>
  <c r="Y148" i="41" s="1"/>
  <c r="AQ149" i="41" s="1"/>
  <c r="AR149" i="41" s="1"/>
  <c r="AQ144" i="36"/>
  <c r="AR144" i="36" s="1"/>
  <c r="AS144" i="36"/>
  <c r="AG144" i="36"/>
  <c r="AA143" i="36"/>
  <c r="AC143" i="36" s="1"/>
  <c r="AJ149" i="40"/>
  <c r="Y149" i="40" s="1"/>
  <c r="Z143" i="39"/>
  <c r="AB143" i="39" s="1"/>
  <c r="AD143" i="39" s="1"/>
  <c r="AJ141" i="37"/>
  <c r="Y141" i="37" s="1"/>
  <c r="AG142" i="37" s="1"/>
  <c r="AA148" i="41"/>
  <c r="AC148" i="41" s="1"/>
  <c r="AG144" i="39"/>
  <c r="AA143" i="39"/>
  <c r="AC143" i="39" s="1"/>
  <c r="AS144" i="39"/>
  <c r="AS149" i="38"/>
  <c r="AG149" i="38"/>
  <c r="AA148" i="38"/>
  <c r="AC148" i="38" s="1"/>
  <c r="AQ149" i="38"/>
  <c r="AR149" i="38" s="1"/>
  <c r="AJ127" i="32"/>
  <c r="Y127" i="32" s="1"/>
  <c r="AQ128" i="32" s="1"/>
  <c r="AR128" i="32" s="1"/>
  <c r="AA103" i="23"/>
  <c r="AC103" i="23" s="1"/>
  <c r="Z103" i="23"/>
  <c r="AB103" i="23" s="1"/>
  <c r="AD103" i="23" s="1"/>
  <c r="AG104" i="23"/>
  <c r="AQ104" i="23"/>
  <c r="AR104" i="23" s="1"/>
  <c r="AG113" i="20"/>
  <c r="Z112" i="20"/>
  <c r="AB112" i="20" s="1"/>
  <c r="AD112" i="20" s="1"/>
  <c r="AS113" i="20"/>
  <c r="AA112" i="20"/>
  <c r="AC112" i="20" s="1"/>
  <c r="AQ113" i="20"/>
  <c r="AR113" i="20" s="1"/>
  <c r="AJ103" i="29"/>
  <c r="Y103" i="29" s="1"/>
  <c r="AS149" i="41" l="1"/>
  <c r="Z148" i="41"/>
  <c r="AB148" i="41" s="1"/>
  <c r="AD148" i="41" s="1"/>
  <c r="AJ151" i="43"/>
  <c r="Y151" i="43" s="1"/>
  <c r="AG152" i="43" s="1"/>
  <c r="AJ143" i="42"/>
  <c r="Y143" i="42" s="1"/>
  <c r="AG149" i="41"/>
  <c r="AJ149" i="41" s="1"/>
  <c r="Y149" i="41" s="1"/>
  <c r="AS150" i="41" s="1"/>
  <c r="Z151" i="43"/>
  <c r="AB151" i="43" s="1"/>
  <c r="AD151" i="43" s="1"/>
  <c r="AQ152" i="43"/>
  <c r="AR152" i="43" s="1"/>
  <c r="AS152" i="43"/>
  <c r="AJ144" i="36"/>
  <c r="Y144" i="36" s="1"/>
  <c r="AA144" i="36" s="1"/>
  <c r="AC144" i="36" s="1"/>
  <c r="Z149" i="40"/>
  <c r="AB149" i="40" s="1"/>
  <c r="AD149" i="40" s="1"/>
  <c r="AS150" i="40"/>
  <c r="AQ150" i="40"/>
  <c r="AR150" i="40" s="1"/>
  <c r="AG150" i="40"/>
  <c r="AA149" i="40"/>
  <c r="AC149" i="40" s="1"/>
  <c r="Z141" i="37"/>
  <c r="AB141" i="37" s="1"/>
  <c r="AD141" i="37" s="1"/>
  <c r="AQ142" i="37"/>
  <c r="AR142" i="37" s="1"/>
  <c r="AS142" i="37"/>
  <c r="AA141" i="37"/>
  <c r="AC141" i="37" s="1"/>
  <c r="AJ144" i="39"/>
  <c r="Y144" i="39" s="1"/>
  <c r="AQ145" i="39" s="1"/>
  <c r="AR145" i="39" s="1"/>
  <c r="Z149" i="41"/>
  <c r="AB149" i="41" s="1"/>
  <c r="AD149" i="41" s="1"/>
  <c r="AG150" i="41"/>
  <c r="AA149" i="41"/>
  <c r="AC149" i="41" s="1"/>
  <c r="AJ149" i="38"/>
  <c r="Y149" i="38" s="1"/>
  <c r="AQ150" i="38" s="1"/>
  <c r="AR150" i="38" s="1"/>
  <c r="AG128" i="32"/>
  <c r="Z127" i="32"/>
  <c r="AB127" i="32" s="1"/>
  <c r="AD127" i="32" s="1"/>
  <c r="AS128" i="32"/>
  <c r="AA127" i="32"/>
  <c r="AC127" i="32" s="1"/>
  <c r="AJ104" i="23"/>
  <c r="Y104" i="23" s="1"/>
  <c r="AJ113" i="20"/>
  <c r="AQ150" i="41" l="1"/>
  <c r="AR150" i="41" s="1"/>
  <c r="AA151" i="43"/>
  <c r="AC151" i="43" s="1"/>
  <c r="AJ152" i="43"/>
  <c r="Y152" i="43" s="1"/>
  <c r="AA143" i="42"/>
  <c r="AC143" i="42" s="1"/>
  <c r="AS144" i="42"/>
  <c r="Z143" i="42"/>
  <c r="AB143" i="42" s="1"/>
  <c r="AD143" i="42" s="1"/>
  <c r="AG144" i="42"/>
  <c r="AQ144" i="42"/>
  <c r="AR144" i="42" s="1"/>
  <c r="AJ150" i="40"/>
  <c r="Y150" i="40" s="1"/>
  <c r="AG151" i="40" s="1"/>
  <c r="Z144" i="36"/>
  <c r="AB144" i="36" s="1"/>
  <c r="AD144" i="36" s="1"/>
  <c r="AG145" i="36"/>
  <c r="AQ145" i="36"/>
  <c r="AR145" i="36" s="1"/>
  <c r="AS145" i="36"/>
  <c r="AA150" i="40"/>
  <c r="AC150" i="40" s="1"/>
  <c r="AJ142" i="37"/>
  <c r="Y142" i="37" s="1"/>
  <c r="AG143" i="37" s="1"/>
  <c r="Z144" i="39"/>
  <c r="AB144" i="39" s="1"/>
  <c r="AD144" i="39" s="1"/>
  <c r="AS145" i="39"/>
  <c r="AA144" i="39"/>
  <c r="AC144" i="39" s="1"/>
  <c r="AG145" i="39"/>
  <c r="AJ150" i="41"/>
  <c r="Y150" i="41" s="1"/>
  <c r="AQ151" i="41" s="1"/>
  <c r="AR151" i="41" s="1"/>
  <c r="AS150" i="38"/>
  <c r="AA149" i="38"/>
  <c r="AC149" i="38" s="1"/>
  <c r="Z149" i="38"/>
  <c r="AB149" i="38" s="1"/>
  <c r="AD149" i="38" s="1"/>
  <c r="AG150" i="38"/>
  <c r="AJ128" i="32"/>
  <c r="Y128" i="32" s="1"/>
  <c r="Z128" i="32" s="1"/>
  <c r="AB128" i="32" s="1"/>
  <c r="AD128" i="32" s="1"/>
  <c r="AA152" i="43"/>
  <c r="AC152" i="43" s="1"/>
  <c r="AG153" i="43"/>
  <c r="AS153" i="43"/>
  <c r="Z152" i="43"/>
  <c r="AB152" i="43" s="1"/>
  <c r="AD152" i="43" s="1"/>
  <c r="AQ153" i="43"/>
  <c r="AR153" i="43" s="1"/>
  <c r="Y113" i="20"/>
  <c r="AG105" i="23"/>
  <c r="AS105" i="23"/>
  <c r="AQ105" i="23"/>
  <c r="AR105" i="23" s="1"/>
  <c r="Z104" i="23"/>
  <c r="AB104" i="23" s="1"/>
  <c r="AD104" i="23" s="1"/>
  <c r="AA104" i="23"/>
  <c r="AC104" i="23" s="1"/>
  <c r="Z103" i="29"/>
  <c r="AB103" i="29" s="1"/>
  <c r="AD103" i="29" s="1"/>
  <c r="AQ104" i="29"/>
  <c r="AR104" i="29" s="1"/>
  <c r="AS104" i="29"/>
  <c r="AG104" i="29"/>
  <c r="AA103" i="29"/>
  <c r="AC103" i="29" s="1"/>
  <c r="AQ151" i="40" l="1"/>
  <c r="AR151" i="40" s="1"/>
  <c r="AS151" i="40"/>
  <c r="Z150" i="40"/>
  <c r="AB150" i="40" s="1"/>
  <c r="AD150" i="40" s="1"/>
  <c r="AJ144" i="42"/>
  <c r="Y144" i="42" s="1"/>
  <c r="AJ145" i="36"/>
  <c r="Y145" i="36" s="1"/>
  <c r="AS146" i="36" s="1"/>
  <c r="AJ151" i="40"/>
  <c r="Y151" i="40" s="1"/>
  <c r="AA151" i="40" s="1"/>
  <c r="AC151" i="40" s="1"/>
  <c r="AS143" i="37"/>
  <c r="AA142" i="37"/>
  <c r="AC142" i="37" s="1"/>
  <c r="Z142" i="37"/>
  <c r="AB142" i="37" s="1"/>
  <c r="AD142" i="37" s="1"/>
  <c r="AQ143" i="37"/>
  <c r="AR143" i="37" s="1"/>
  <c r="AA150" i="41"/>
  <c r="AC150" i="41" s="1"/>
  <c r="Z150" i="41"/>
  <c r="AB150" i="41" s="1"/>
  <c r="AD150" i="41" s="1"/>
  <c r="AJ145" i="39"/>
  <c r="Y145" i="39" s="1"/>
  <c r="AS151" i="41"/>
  <c r="AG151" i="41"/>
  <c r="AA128" i="32"/>
  <c r="AC128" i="32" s="1"/>
  <c r="AQ129" i="32"/>
  <c r="AR129" i="32" s="1"/>
  <c r="AG129" i="32"/>
  <c r="AJ150" i="38"/>
  <c r="Y150" i="38" s="1"/>
  <c r="Z150" i="38" s="1"/>
  <c r="AB150" i="38" s="1"/>
  <c r="AD150" i="38" s="1"/>
  <c r="AS129" i="32"/>
  <c r="AJ153" i="43"/>
  <c r="Y153" i="43" s="1"/>
  <c r="Z113" i="20"/>
  <c r="AB113" i="20" s="1"/>
  <c r="AD113" i="20" s="1"/>
  <c r="AQ114" i="20"/>
  <c r="AR114" i="20" s="1"/>
  <c r="AG114" i="20"/>
  <c r="AA113" i="20"/>
  <c r="AC113" i="20" s="1"/>
  <c r="AS114" i="20"/>
  <c r="AJ105" i="23"/>
  <c r="Y105" i="23" s="1"/>
  <c r="AJ104" i="29"/>
  <c r="Y104" i="29" s="1"/>
  <c r="AJ143" i="37" l="1"/>
  <c r="Y143" i="37" s="1"/>
  <c r="AA144" i="42"/>
  <c r="AC144" i="42" s="1"/>
  <c r="AQ145" i="42"/>
  <c r="AR145" i="42" s="1"/>
  <c r="AS145" i="42"/>
  <c r="Z144" i="42"/>
  <c r="AB144" i="42" s="1"/>
  <c r="AD144" i="42" s="1"/>
  <c r="AG145" i="42"/>
  <c r="AJ145" i="42" s="1"/>
  <c r="Y145" i="42" s="1"/>
  <c r="AA145" i="36"/>
  <c r="AC145" i="36" s="1"/>
  <c r="AQ146" i="36"/>
  <c r="AR146" i="36" s="1"/>
  <c r="Z145" i="36"/>
  <c r="AB145" i="36" s="1"/>
  <c r="AD145" i="36" s="1"/>
  <c r="AG146" i="36"/>
  <c r="AG152" i="40"/>
  <c r="AS152" i="40"/>
  <c r="AQ152" i="40"/>
  <c r="AR152" i="40" s="1"/>
  <c r="Z151" i="40"/>
  <c r="AB151" i="40" s="1"/>
  <c r="AD151" i="40" s="1"/>
  <c r="AJ151" i="41"/>
  <c r="Y151" i="41" s="1"/>
  <c r="AS152" i="41" s="1"/>
  <c r="AG144" i="37"/>
  <c r="AS144" i="37"/>
  <c r="Z143" i="37"/>
  <c r="AB143" i="37" s="1"/>
  <c r="AD143" i="37" s="1"/>
  <c r="AQ144" i="37"/>
  <c r="AR144" i="37" s="1"/>
  <c r="AA143" i="37"/>
  <c r="AC143" i="37" s="1"/>
  <c r="AJ129" i="32"/>
  <c r="Y129" i="32" s="1"/>
  <c r="AQ130" i="32" s="1"/>
  <c r="AR130" i="32" s="1"/>
  <c r="AG146" i="39"/>
  <c r="AS146" i="39"/>
  <c r="AQ146" i="39"/>
  <c r="AR146" i="39" s="1"/>
  <c r="AA145" i="39"/>
  <c r="AC145" i="39" s="1"/>
  <c r="Z145" i="39"/>
  <c r="AB145" i="39" s="1"/>
  <c r="AD145" i="39" s="1"/>
  <c r="AG151" i="38"/>
  <c r="AS151" i="38"/>
  <c r="AA150" i="38"/>
  <c r="AC150" i="38" s="1"/>
  <c r="AQ151" i="38"/>
  <c r="AR151" i="38" s="1"/>
  <c r="AG154" i="43"/>
  <c r="Z153" i="43"/>
  <c r="AB153" i="43" s="1"/>
  <c r="AD153" i="43" s="1"/>
  <c r="AS154" i="43"/>
  <c r="AA153" i="43"/>
  <c r="AC153" i="43" s="1"/>
  <c r="AQ154" i="43"/>
  <c r="AR154" i="43" s="1"/>
  <c r="AJ114" i="20"/>
  <c r="Y114" i="20" s="1"/>
  <c r="AQ106" i="23"/>
  <c r="AR106" i="23" s="1"/>
  <c r="AS106" i="23"/>
  <c r="AA105" i="23"/>
  <c r="AC105" i="23" s="1"/>
  <c r="Z105" i="23"/>
  <c r="AB105" i="23" s="1"/>
  <c r="AD105" i="23" s="1"/>
  <c r="AG106" i="23"/>
  <c r="AG105" i="29"/>
  <c r="AS105" i="29"/>
  <c r="AQ105" i="29"/>
  <c r="AR105" i="29" s="1"/>
  <c r="AA104" i="29"/>
  <c r="AC104" i="29" s="1"/>
  <c r="Z104" i="29"/>
  <c r="AB104" i="29" s="1"/>
  <c r="AD104" i="29" s="1"/>
  <c r="AJ146" i="36" l="1"/>
  <c r="Y146" i="36" s="1"/>
  <c r="Z145" i="42"/>
  <c r="AB145" i="42" s="1"/>
  <c r="AD145" i="42" s="1"/>
  <c r="AA145" i="42"/>
  <c r="AC145" i="42" s="1"/>
  <c r="AQ146" i="42"/>
  <c r="AR146" i="42" s="1"/>
  <c r="AG146" i="42"/>
  <c r="AS146" i="42"/>
  <c r="AJ152" i="40"/>
  <c r="Y152" i="40" s="1"/>
  <c r="AA152" i="40" s="1"/>
  <c r="AC152" i="40" s="1"/>
  <c r="Z151" i="41"/>
  <c r="AB151" i="41" s="1"/>
  <c r="AD151" i="41" s="1"/>
  <c r="AQ152" i="41"/>
  <c r="AR152" i="41" s="1"/>
  <c r="AG152" i="41"/>
  <c r="AJ152" i="41" s="1"/>
  <c r="Y152" i="41" s="1"/>
  <c r="AA151" i="41"/>
  <c r="AC151" i="41" s="1"/>
  <c r="AJ144" i="37"/>
  <c r="Y144" i="37" s="1"/>
  <c r="AS145" i="37" s="1"/>
  <c r="AJ146" i="39"/>
  <c r="Y146" i="39" s="1"/>
  <c r="AQ147" i="39" s="1"/>
  <c r="AR147" i="39" s="1"/>
  <c r="Z129" i="32"/>
  <c r="AB129" i="32" s="1"/>
  <c r="AD129" i="32" s="1"/>
  <c r="AG130" i="32"/>
  <c r="AA129" i="32"/>
  <c r="AC129" i="32" s="1"/>
  <c r="AS130" i="32"/>
  <c r="AJ151" i="38"/>
  <c r="Y151" i="38" s="1"/>
  <c r="Z151" i="38" s="1"/>
  <c r="AB151" i="38" s="1"/>
  <c r="AD151" i="38" s="1"/>
  <c r="AG147" i="36"/>
  <c r="AQ147" i="36"/>
  <c r="AR147" i="36" s="1"/>
  <c r="Z146" i="36"/>
  <c r="AB146" i="36" s="1"/>
  <c r="AD146" i="36" s="1"/>
  <c r="AA146" i="36"/>
  <c r="AC146" i="36" s="1"/>
  <c r="AS147" i="36"/>
  <c r="AJ154" i="43"/>
  <c r="Y154" i="43" s="1"/>
  <c r="AJ106" i="23"/>
  <c r="Y106" i="23" s="1"/>
  <c r="AG107" i="23" s="1"/>
  <c r="AS115" i="20"/>
  <c r="AA114" i="20"/>
  <c r="AC114" i="20" s="1"/>
  <c r="AQ115" i="20"/>
  <c r="AR115" i="20" s="1"/>
  <c r="AG115" i="20"/>
  <c r="Z114" i="20"/>
  <c r="AB114" i="20" s="1"/>
  <c r="AD114" i="20" s="1"/>
  <c r="AJ105" i="29"/>
  <c r="Y105" i="29" s="1"/>
  <c r="AJ146" i="42" l="1"/>
  <c r="Y146" i="42" s="1"/>
  <c r="AS153" i="40"/>
  <c r="Z152" i="40"/>
  <c r="AB152" i="40" s="1"/>
  <c r="AD152" i="40" s="1"/>
  <c r="AG153" i="40"/>
  <c r="AQ153" i="40"/>
  <c r="AR153" i="40" s="1"/>
  <c r="AQ147" i="42"/>
  <c r="AR147" i="42" s="1"/>
  <c r="AS147" i="42"/>
  <c r="AA146" i="42"/>
  <c r="AC146" i="42" s="1"/>
  <c r="Z146" i="42"/>
  <c r="AB146" i="42" s="1"/>
  <c r="AD146" i="42" s="1"/>
  <c r="AG147" i="42"/>
  <c r="AG145" i="37"/>
  <c r="Z144" i="37"/>
  <c r="AB144" i="37" s="1"/>
  <c r="AD144" i="37" s="1"/>
  <c r="AA144" i="37"/>
  <c r="AC144" i="37" s="1"/>
  <c r="AQ145" i="37"/>
  <c r="AR145" i="37" s="1"/>
  <c r="AG147" i="39"/>
  <c r="Z146" i="39"/>
  <c r="AB146" i="39" s="1"/>
  <c r="AD146" i="39" s="1"/>
  <c r="AJ130" i="32"/>
  <c r="Y130" i="32" s="1"/>
  <c r="AA130" i="32" s="1"/>
  <c r="AC130" i="32" s="1"/>
  <c r="AA146" i="39"/>
  <c r="AC146" i="39" s="1"/>
  <c r="AS147" i="39"/>
  <c r="AA151" i="38"/>
  <c r="AC151" i="38" s="1"/>
  <c r="AG152" i="38"/>
  <c r="AS152" i="38"/>
  <c r="AQ152" i="38"/>
  <c r="AR152" i="38" s="1"/>
  <c r="AA152" i="41"/>
  <c r="AC152" i="41" s="1"/>
  <c r="AG153" i="41"/>
  <c r="AQ153" i="41"/>
  <c r="AR153" i="41" s="1"/>
  <c r="Z152" i="41"/>
  <c r="AB152" i="41" s="1"/>
  <c r="AD152" i="41" s="1"/>
  <c r="AS153" i="41"/>
  <c r="AJ147" i="36"/>
  <c r="Y147" i="36" s="1"/>
  <c r="AQ155" i="43"/>
  <c r="AR155" i="43" s="1"/>
  <c r="AA154" i="43"/>
  <c r="AC154" i="43" s="1"/>
  <c r="Z154" i="43"/>
  <c r="AB154" i="43" s="1"/>
  <c r="AD154" i="43" s="1"/>
  <c r="AG155" i="43"/>
  <c r="AS155" i="43"/>
  <c r="AQ107" i="23"/>
  <c r="AR107" i="23" s="1"/>
  <c r="AA106" i="23"/>
  <c r="AC106" i="23" s="1"/>
  <c r="Z106" i="23"/>
  <c r="AB106" i="23" s="1"/>
  <c r="AD106" i="23" s="1"/>
  <c r="AS107" i="23"/>
  <c r="AJ115" i="20"/>
  <c r="Y115" i="20" s="1"/>
  <c r="Z105" i="29"/>
  <c r="AB105" i="29" s="1"/>
  <c r="AD105" i="29" s="1"/>
  <c r="AG106" i="29"/>
  <c r="AS106" i="29"/>
  <c r="AA105" i="29"/>
  <c r="AC105" i="29" s="1"/>
  <c r="AQ106" i="29"/>
  <c r="AR106" i="29" s="1"/>
  <c r="AJ147" i="39" l="1"/>
  <c r="Y147" i="39" s="1"/>
  <c r="AS148" i="39" s="1"/>
  <c r="AJ147" i="42"/>
  <c r="Y147" i="42" s="1"/>
  <c r="Z147" i="42" s="1"/>
  <c r="AB147" i="42" s="1"/>
  <c r="AD147" i="42" s="1"/>
  <c r="AJ153" i="40"/>
  <c r="Y153" i="40" s="1"/>
  <c r="AG154" i="40" s="1"/>
  <c r="AA147" i="42"/>
  <c r="AC147" i="42" s="1"/>
  <c r="AG148" i="42"/>
  <c r="AJ148" i="42" s="1"/>
  <c r="Y148" i="42" s="1"/>
  <c r="AQ149" i="42" s="1"/>
  <c r="AR149" i="42" s="1"/>
  <c r="AS148" i="42"/>
  <c r="AQ148" i="42"/>
  <c r="AR148" i="42" s="1"/>
  <c r="AJ145" i="37"/>
  <c r="Y145" i="37" s="1"/>
  <c r="AQ146" i="37" s="1"/>
  <c r="AR146" i="37" s="1"/>
  <c r="AG131" i="32"/>
  <c r="AQ131" i="32"/>
  <c r="AR131" i="32" s="1"/>
  <c r="AS131" i="32"/>
  <c r="Z130" i="32"/>
  <c r="AB130" i="32" s="1"/>
  <c r="AD130" i="32" s="1"/>
  <c r="AG148" i="39"/>
  <c r="Z147" i="39"/>
  <c r="AB147" i="39" s="1"/>
  <c r="AD147" i="39" s="1"/>
  <c r="AQ148" i="39"/>
  <c r="AR148" i="39" s="1"/>
  <c r="AJ152" i="38"/>
  <c r="Y152" i="38" s="1"/>
  <c r="AA152" i="38" s="1"/>
  <c r="AC152" i="38" s="1"/>
  <c r="AA147" i="39"/>
  <c r="AC147" i="39" s="1"/>
  <c r="AJ153" i="41"/>
  <c r="Y153" i="41" s="1"/>
  <c r="AA153" i="40"/>
  <c r="AC153" i="40" s="1"/>
  <c r="AS154" i="40"/>
  <c r="Z153" i="40"/>
  <c r="AB153" i="40" s="1"/>
  <c r="AD153" i="40" s="1"/>
  <c r="Z147" i="36"/>
  <c r="AB147" i="36" s="1"/>
  <c r="AD147" i="36" s="1"/>
  <c r="AS148" i="36"/>
  <c r="AG148" i="36"/>
  <c r="AA147" i="36"/>
  <c r="AC147" i="36" s="1"/>
  <c r="AQ148" i="36"/>
  <c r="AR148" i="36" s="1"/>
  <c r="AQ154" i="40"/>
  <c r="AR154" i="40" s="1"/>
  <c r="AJ155" i="43"/>
  <c r="Y155" i="43" s="1"/>
  <c r="AA155" i="43" s="1"/>
  <c r="AC155" i="43" s="1"/>
  <c r="AJ107" i="23"/>
  <c r="Y107" i="23" s="1"/>
  <c r="AA107" i="23" s="1"/>
  <c r="AC107" i="23" s="1"/>
  <c r="Z115" i="20"/>
  <c r="AB115" i="20" s="1"/>
  <c r="AD115" i="20" s="1"/>
  <c r="AG116" i="20"/>
  <c r="AS116" i="20"/>
  <c r="AQ116" i="20"/>
  <c r="AR116" i="20" s="1"/>
  <c r="AA115" i="20"/>
  <c r="AC115" i="20" s="1"/>
  <c r="AJ106" i="29"/>
  <c r="Y106" i="29" s="1"/>
  <c r="AG146" i="37" l="1"/>
  <c r="AS146" i="37"/>
  <c r="AA145" i="37"/>
  <c r="AC145" i="37" s="1"/>
  <c r="Z145" i="37"/>
  <c r="AB145" i="37" s="1"/>
  <c r="AD145" i="37" s="1"/>
  <c r="AJ131" i="32"/>
  <c r="Y131" i="32" s="1"/>
  <c r="AQ132" i="32" s="1"/>
  <c r="AR132" i="32" s="1"/>
  <c r="AJ148" i="39"/>
  <c r="Y148" i="39" s="1"/>
  <c r="AA148" i="39" s="1"/>
  <c r="AC148" i="39" s="1"/>
  <c r="Z152" i="38"/>
  <c r="AB152" i="38" s="1"/>
  <c r="AD152" i="38" s="1"/>
  <c r="AS153" i="38"/>
  <c r="AG153" i="38"/>
  <c r="AQ153" i="38"/>
  <c r="AR153" i="38" s="1"/>
  <c r="AQ154" i="41"/>
  <c r="AR154" i="41" s="1"/>
  <c r="AS154" i="41"/>
  <c r="AG154" i="41"/>
  <c r="Z153" i="41"/>
  <c r="AB153" i="41" s="1"/>
  <c r="AD153" i="41" s="1"/>
  <c r="AA153" i="41"/>
  <c r="AC153" i="41" s="1"/>
  <c r="AA148" i="42"/>
  <c r="AC148" i="42" s="1"/>
  <c r="Z148" i="42"/>
  <c r="AB148" i="42" s="1"/>
  <c r="AD148" i="42" s="1"/>
  <c r="AS149" i="42"/>
  <c r="AG149" i="42"/>
  <c r="AJ154" i="40"/>
  <c r="Y154" i="40" s="1"/>
  <c r="AQ155" i="40" s="1"/>
  <c r="AR155" i="40" s="1"/>
  <c r="AJ148" i="36"/>
  <c r="Y148" i="36" s="1"/>
  <c r="Z148" i="36" s="1"/>
  <c r="AB148" i="36" s="1"/>
  <c r="AD148" i="36" s="1"/>
  <c r="AQ156" i="43"/>
  <c r="AR156" i="43" s="1"/>
  <c r="AS156" i="43"/>
  <c r="AG156" i="43"/>
  <c r="Z155" i="43"/>
  <c r="AB155" i="43" s="1"/>
  <c r="AD155" i="43" s="1"/>
  <c r="Z107" i="23"/>
  <c r="AB107" i="23" s="1"/>
  <c r="AD107" i="23" s="1"/>
  <c r="AQ108" i="23"/>
  <c r="AR108" i="23" s="1"/>
  <c r="AS108" i="23"/>
  <c r="AG108" i="23"/>
  <c r="AJ116" i="20"/>
  <c r="AS107" i="29"/>
  <c r="Z106" i="29"/>
  <c r="AB106" i="29" s="1"/>
  <c r="AD106" i="29" s="1"/>
  <c r="AG107" i="29"/>
  <c r="AA106" i="29"/>
  <c r="AC106" i="29" s="1"/>
  <c r="AQ107" i="29"/>
  <c r="AR107" i="29" s="1"/>
  <c r="AJ146" i="37" l="1"/>
  <c r="Y146" i="37" s="1"/>
  <c r="AS147" i="37" s="1"/>
  <c r="Z148" i="39"/>
  <c r="AB148" i="39" s="1"/>
  <c r="AD148" i="39" s="1"/>
  <c r="AQ149" i="39"/>
  <c r="AR149" i="39" s="1"/>
  <c r="AG132" i="32"/>
  <c r="AS132" i="32"/>
  <c r="AA131" i="32"/>
  <c r="AC131" i="32" s="1"/>
  <c r="AJ153" i="38"/>
  <c r="Y153" i="38" s="1"/>
  <c r="AS154" i="38" s="1"/>
  <c r="Z131" i="32"/>
  <c r="AB131" i="32" s="1"/>
  <c r="AD131" i="32" s="1"/>
  <c r="AJ154" i="41"/>
  <c r="Y154" i="41" s="1"/>
  <c r="AG155" i="41" s="1"/>
  <c r="AG149" i="39"/>
  <c r="AS149" i="39"/>
  <c r="AJ149" i="42"/>
  <c r="Y149" i="42" s="1"/>
  <c r="AA149" i="42" s="1"/>
  <c r="AC149" i="42" s="1"/>
  <c r="AG155" i="40"/>
  <c r="AA154" i="40"/>
  <c r="AC154" i="40" s="1"/>
  <c r="AS155" i="40"/>
  <c r="Z154" i="40"/>
  <c r="AB154" i="40" s="1"/>
  <c r="AD154" i="40" s="1"/>
  <c r="AQ149" i="36"/>
  <c r="AR149" i="36" s="1"/>
  <c r="AA148" i="36"/>
  <c r="AC148" i="36" s="1"/>
  <c r="AJ156" i="43"/>
  <c r="Y156" i="43" s="1"/>
  <c r="AS157" i="43" s="1"/>
  <c r="AG149" i="36"/>
  <c r="AS149" i="36"/>
  <c r="AJ108" i="23"/>
  <c r="Y108" i="23" s="1"/>
  <c r="AA108" i="23" s="1"/>
  <c r="AC108" i="23" s="1"/>
  <c r="AJ107" i="29"/>
  <c r="Y107" i="29" s="1"/>
  <c r="Z107" i="29" s="1"/>
  <c r="AB107" i="29" s="1"/>
  <c r="AD107" i="29" s="1"/>
  <c r="Y116" i="20"/>
  <c r="Z146" i="37" l="1"/>
  <c r="AB146" i="37" s="1"/>
  <c r="AD146" i="37" s="1"/>
  <c r="AA146" i="37"/>
  <c r="AC146" i="37" s="1"/>
  <c r="AQ147" i="37"/>
  <c r="AR147" i="37" s="1"/>
  <c r="AG147" i="37"/>
  <c r="AJ147" i="37" s="1"/>
  <c r="Y147" i="37" s="1"/>
  <c r="Z147" i="37" s="1"/>
  <c r="AB147" i="37" s="1"/>
  <c r="AD147" i="37" s="1"/>
  <c r="AA153" i="38"/>
  <c r="AC153" i="38" s="1"/>
  <c r="AG154" i="38"/>
  <c r="AQ154" i="38"/>
  <c r="AR154" i="38" s="1"/>
  <c r="Z153" i="38"/>
  <c r="AB153" i="38" s="1"/>
  <c r="AD153" i="38" s="1"/>
  <c r="AJ132" i="32"/>
  <c r="Y132" i="32" s="1"/>
  <c r="Z132" i="32" s="1"/>
  <c r="AB132" i="32" s="1"/>
  <c r="AD132" i="32" s="1"/>
  <c r="AJ149" i="39"/>
  <c r="Y149" i="39" s="1"/>
  <c r="AS150" i="39" s="1"/>
  <c r="AA154" i="41"/>
  <c r="AC154" i="41" s="1"/>
  <c r="AS155" i="41"/>
  <c r="AQ155" i="41"/>
  <c r="AR155" i="41" s="1"/>
  <c r="Z154" i="41"/>
  <c r="AB154" i="41" s="1"/>
  <c r="AD154" i="41" s="1"/>
  <c r="AS150" i="42"/>
  <c r="AQ150" i="42"/>
  <c r="AR150" i="42" s="1"/>
  <c r="AG150" i="42"/>
  <c r="Z149" i="42"/>
  <c r="AB149" i="42" s="1"/>
  <c r="AD149" i="42" s="1"/>
  <c r="AJ155" i="40"/>
  <c r="Y155" i="40" s="1"/>
  <c r="Z155" i="40" s="1"/>
  <c r="AB155" i="40" s="1"/>
  <c r="AD155" i="40" s="1"/>
  <c r="Z156" i="43"/>
  <c r="AB156" i="43" s="1"/>
  <c r="AD156" i="43" s="1"/>
  <c r="AQ157" i="43"/>
  <c r="AR157" i="43" s="1"/>
  <c r="AA156" i="43"/>
  <c r="AC156" i="43" s="1"/>
  <c r="AG157" i="43"/>
  <c r="AJ149" i="36"/>
  <c r="Y149" i="36" s="1"/>
  <c r="AQ150" i="36" s="1"/>
  <c r="AR150" i="36" s="1"/>
  <c r="AS109" i="23"/>
  <c r="AG109" i="23"/>
  <c r="AQ109" i="23"/>
  <c r="AR109" i="23" s="1"/>
  <c r="Z108" i="23"/>
  <c r="AB108" i="23" s="1"/>
  <c r="AD108" i="23" s="1"/>
  <c r="AS108" i="29"/>
  <c r="AA107" i="29"/>
  <c r="AC107" i="29" s="1"/>
  <c r="AG108" i="29"/>
  <c r="AQ108" i="29"/>
  <c r="AR108" i="29" s="1"/>
  <c r="AQ117" i="20"/>
  <c r="AR117" i="20" s="1"/>
  <c r="Z116" i="20"/>
  <c r="AB116" i="20" s="1"/>
  <c r="AD116" i="20" s="1"/>
  <c r="AS117" i="20"/>
  <c r="AG117" i="20"/>
  <c r="AA116" i="20"/>
  <c r="AC116" i="20" s="1"/>
  <c r="AA147" i="37" l="1"/>
  <c r="AC147" i="37" s="1"/>
  <c r="AS148" i="37"/>
  <c r="AQ148" i="37"/>
  <c r="AR148" i="37" s="1"/>
  <c r="AG148" i="37"/>
  <c r="Z149" i="39"/>
  <c r="AB149" i="39" s="1"/>
  <c r="AD149" i="39" s="1"/>
  <c r="AJ154" i="38"/>
  <c r="Y154" i="38" s="1"/>
  <c r="AA154" i="38" s="1"/>
  <c r="AC154" i="38" s="1"/>
  <c r="AA149" i="39"/>
  <c r="AC149" i="39" s="1"/>
  <c r="AQ150" i="39"/>
  <c r="AR150" i="39" s="1"/>
  <c r="AG150" i="39"/>
  <c r="AS133" i="32"/>
  <c r="AG133" i="32"/>
  <c r="AQ133" i="32"/>
  <c r="AR133" i="32" s="1"/>
  <c r="AA132" i="32"/>
  <c r="AC132" i="32" s="1"/>
  <c r="AJ155" i="41"/>
  <c r="Y155" i="41" s="1"/>
  <c r="AG156" i="41" s="1"/>
  <c r="AJ150" i="42"/>
  <c r="Y150" i="42" s="1"/>
  <c r="AA150" i="42" s="1"/>
  <c r="AC150" i="42" s="1"/>
  <c r="AA155" i="40"/>
  <c r="AC155" i="40" s="1"/>
  <c r="AS156" i="40"/>
  <c r="AG156" i="40"/>
  <c r="AQ156" i="40"/>
  <c r="AR156" i="40" s="1"/>
  <c r="AJ157" i="43"/>
  <c r="Y157" i="43" s="1"/>
  <c r="AQ158" i="43" s="1"/>
  <c r="AR158" i="43" s="1"/>
  <c r="Z149" i="36"/>
  <c r="AB149" i="36" s="1"/>
  <c r="AD149" i="36" s="1"/>
  <c r="AG150" i="36"/>
  <c r="AA149" i="36"/>
  <c r="AC149" i="36" s="1"/>
  <c r="AS150" i="36"/>
  <c r="AJ109" i="23"/>
  <c r="Y109" i="23" s="1"/>
  <c r="AS110" i="23" s="1"/>
  <c r="AJ108" i="29"/>
  <c r="Y108" i="29" s="1"/>
  <c r="AS109" i="29" s="1"/>
  <c r="AJ117" i="20"/>
  <c r="Y117" i="20" s="1"/>
  <c r="AJ150" i="39" l="1"/>
  <c r="Y150" i="39" s="1"/>
  <c r="AA150" i="39" s="1"/>
  <c r="AC150" i="39" s="1"/>
  <c r="AJ148" i="37"/>
  <c r="Y148" i="37" s="1"/>
  <c r="AS149" i="37" s="1"/>
  <c r="AS155" i="38"/>
  <c r="AG155" i="38"/>
  <c r="AQ155" i="38"/>
  <c r="AR155" i="38" s="1"/>
  <c r="Z154" i="38"/>
  <c r="AB154" i="38" s="1"/>
  <c r="AD154" i="38" s="1"/>
  <c r="AJ133" i="32"/>
  <c r="Y133" i="32" s="1"/>
  <c r="Z133" i="32" s="1"/>
  <c r="AB133" i="32" s="1"/>
  <c r="AD133" i="32" s="1"/>
  <c r="Z155" i="41"/>
  <c r="AB155" i="41" s="1"/>
  <c r="AD155" i="41" s="1"/>
  <c r="AQ156" i="41"/>
  <c r="AR156" i="41" s="1"/>
  <c r="AQ151" i="39"/>
  <c r="AR151" i="39" s="1"/>
  <c r="AS151" i="39"/>
  <c r="Z150" i="39"/>
  <c r="AB150" i="39" s="1"/>
  <c r="AD150" i="39" s="1"/>
  <c r="AG151" i="39"/>
  <c r="AJ151" i="39" s="1"/>
  <c r="Y151" i="39" s="1"/>
  <c r="AS156" i="41"/>
  <c r="AJ156" i="41" s="1"/>
  <c r="Y156" i="41" s="1"/>
  <c r="AA155" i="41"/>
  <c r="AC155" i="41" s="1"/>
  <c r="AG151" i="42"/>
  <c r="AQ151" i="42"/>
  <c r="AR151" i="42" s="1"/>
  <c r="AS151" i="42"/>
  <c r="Z150" i="42"/>
  <c r="AB150" i="42" s="1"/>
  <c r="AD150" i="42" s="1"/>
  <c r="AJ156" i="40"/>
  <c r="Y156" i="40" s="1"/>
  <c r="AA156" i="40" s="1"/>
  <c r="AC156" i="40" s="1"/>
  <c r="AA157" i="43"/>
  <c r="AC157" i="43" s="1"/>
  <c r="AG158" i="43"/>
  <c r="Z157" i="43"/>
  <c r="AB157" i="43" s="1"/>
  <c r="AD157" i="43" s="1"/>
  <c r="AS158" i="43"/>
  <c r="AJ150" i="36"/>
  <c r="Y150" i="36" s="1"/>
  <c r="Z150" i="36" s="1"/>
  <c r="AB150" i="36" s="1"/>
  <c r="AD150" i="36" s="1"/>
  <c r="AQ110" i="23"/>
  <c r="AR110" i="23" s="1"/>
  <c r="AG110" i="23"/>
  <c r="Z109" i="23"/>
  <c r="AB109" i="23" s="1"/>
  <c r="AD109" i="23" s="1"/>
  <c r="AA109" i="23"/>
  <c r="AC109" i="23" s="1"/>
  <c r="AG109" i="29"/>
  <c r="Z108" i="29"/>
  <c r="AB108" i="29" s="1"/>
  <c r="AD108" i="29" s="1"/>
  <c r="AA108" i="29"/>
  <c r="AC108" i="29" s="1"/>
  <c r="AQ109" i="29"/>
  <c r="AR109" i="29" s="1"/>
  <c r="Z117" i="20"/>
  <c r="AB117" i="20" s="1"/>
  <c r="AD117" i="20" s="1"/>
  <c r="AS118" i="20"/>
  <c r="AQ118" i="20"/>
  <c r="AR118" i="20" s="1"/>
  <c r="AA117" i="20"/>
  <c r="AC117" i="20" s="1"/>
  <c r="AG118" i="20"/>
  <c r="Z148" i="37" l="1"/>
  <c r="AB148" i="37" s="1"/>
  <c r="AD148" i="37" s="1"/>
  <c r="AG149" i="37"/>
  <c r="AA148" i="37"/>
  <c r="AC148" i="37" s="1"/>
  <c r="AQ149" i="37"/>
  <c r="AR149" i="37" s="1"/>
  <c r="AJ149" i="37" s="1"/>
  <c r="Y149" i="37" s="1"/>
  <c r="AJ155" i="38"/>
  <c r="Y155" i="38" s="1"/>
  <c r="AA155" i="38" s="1"/>
  <c r="AC155" i="38" s="1"/>
  <c r="AS134" i="32"/>
  <c r="AA133" i="32"/>
  <c r="AC133" i="32" s="1"/>
  <c r="AG134" i="32"/>
  <c r="AQ134" i="32"/>
  <c r="AR134" i="32" s="1"/>
  <c r="AJ158" i="43"/>
  <c r="Y158" i="43" s="1"/>
  <c r="Z158" i="43" s="1"/>
  <c r="AB158" i="43" s="1"/>
  <c r="AD158" i="43" s="1"/>
  <c r="AJ151" i="42"/>
  <c r="Y151" i="42" s="1"/>
  <c r="AG152" i="42" s="1"/>
  <c r="Z156" i="40"/>
  <c r="AB156" i="40" s="1"/>
  <c r="AD156" i="40" s="1"/>
  <c r="AA156" i="41"/>
  <c r="AC156" i="41" s="1"/>
  <c r="AG157" i="41"/>
  <c r="AQ157" i="41"/>
  <c r="AR157" i="41" s="1"/>
  <c r="AS157" i="41"/>
  <c r="Z156" i="41"/>
  <c r="AB156" i="41" s="1"/>
  <c r="AD156" i="41" s="1"/>
  <c r="AG151" i="36"/>
  <c r="AS151" i="36"/>
  <c r="AQ151" i="36"/>
  <c r="AR151" i="36" s="1"/>
  <c r="AA150" i="36"/>
  <c r="AC150" i="36" s="1"/>
  <c r="AG152" i="39"/>
  <c r="AS152" i="39"/>
  <c r="AQ152" i="39"/>
  <c r="AR152" i="39" s="1"/>
  <c r="AA151" i="39"/>
  <c r="AC151" i="39" s="1"/>
  <c r="Z151" i="39"/>
  <c r="AB151" i="39" s="1"/>
  <c r="AD151" i="39" s="1"/>
  <c r="AJ110" i="23"/>
  <c r="Y110" i="23" s="1"/>
  <c r="AQ111" i="23" s="1"/>
  <c r="AR111" i="23" s="1"/>
  <c r="AJ109" i="29"/>
  <c r="Y109" i="29" s="1"/>
  <c r="AS110" i="29" s="1"/>
  <c r="AJ118" i="20"/>
  <c r="Y118" i="20" s="1"/>
  <c r="AQ119" i="20" s="1"/>
  <c r="AR119" i="20" s="1"/>
  <c r="Z155" i="38" l="1"/>
  <c r="AB155" i="38" s="1"/>
  <c r="AD155" i="38" s="1"/>
  <c r="AQ156" i="38"/>
  <c r="AR156" i="38" s="1"/>
  <c r="AG156" i="38"/>
  <c r="AS156" i="38"/>
  <c r="AJ156" i="38" s="1"/>
  <c r="Y156" i="38" s="1"/>
  <c r="AA156" i="38" s="1"/>
  <c r="AC156" i="38" s="1"/>
  <c r="AJ134" i="32"/>
  <c r="Y134" i="32" s="1"/>
  <c r="AS135" i="32" s="1"/>
  <c r="AG159" i="43"/>
  <c r="AS159" i="43"/>
  <c r="AA158" i="43"/>
  <c r="AC158" i="43" s="1"/>
  <c r="AQ159" i="43"/>
  <c r="AR159" i="43" s="1"/>
  <c r="Z151" i="42"/>
  <c r="AB151" i="42" s="1"/>
  <c r="AD151" i="42" s="1"/>
  <c r="AQ152" i="42"/>
  <c r="AR152" i="42" s="1"/>
  <c r="AS152" i="42"/>
  <c r="AA151" i="42"/>
  <c r="AC151" i="42" s="1"/>
  <c r="AJ151" i="36"/>
  <c r="Y151" i="36" s="1"/>
  <c r="AG152" i="36" s="1"/>
  <c r="AJ157" i="41"/>
  <c r="Y157" i="41" s="1"/>
  <c r="AJ152" i="39"/>
  <c r="Y152" i="39" s="1"/>
  <c r="Z149" i="37"/>
  <c r="AB149" i="37" s="1"/>
  <c r="AD149" i="37" s="1"/>
  <c r="AS150" i="37"/>
  <c r="AQ150" i="37"/>
  <c r="AR150" i="37" s="1"/>
  <c r="AG150" i="37"/>
  <c r="AA149" i="37"/>
  <c r="AC149" i="37" s="1"/>
  <c r="Z110" i="23"/>
  <c r="AB110" i="23" s="1"/>
  <c r="AD110" i="23" s="1"/>
  <c r="AS111" i="23"/>
  <c r="AG111" i="23"/>
  <c r="AA110" i="23"/>
  <c r="AC110" i="23" s="1"/>
  <c r="AA109" i="29"/>
  <c r="AC109" i="29" s="1"/>
  <c r="AG110" i="29"/>
  <c r="Z109" i="29"/>
  <c r="AB109" i="29" s="1"/>
  <c r="AD109" i="29" s="1"/>
  <c r="AQ110" i="29"/>
  <c r="AR110" i="29" s="1"/>
  <c r="AA118" i="20"/>
  <c r="AC118" i="20" s="1"/>
  <c r="Z118" i="20"/>
  <c r="AB118" i="20" s="1"/>
  <c r="AD118" i="20" s="1"/>
  <c r="AG119" i="20"/>
  <c r="AS119" i="20"/>
  <c r="Z156" i="38" l="1"/>
  <c r="AB156" i="38" s="1"/>
  <c r="AD156" i="38" s="1"/>
  <c r="Z134" i="32"/>
  <c r="AB134" i="32" s="1"/>
  <c r="AD134" i="32" s="1"/>
  <c r="AQ135" i="32"/>
  <c r="AR135" i="32" s="1"/>
  <c r="AA134" i="32"/>
  <c r="AC134" i="32" s="1"/>
  <c r="AG135" i="32"/>
  <c r="AJ135" i="32" s="1"/>
  <c r="Y135" i="32" s="1"/>
  <c r="AA135" i="32" s="1"/>
  <c r="AC135" i="32" s="1"/>
  <c r="AJ152" i="42"/>
  <c r="Y152" i="42" s="1"/>
  <c r="AA152" i="42" s="1"/>
  <c r="AC152" i="42" s="1"/>
  <c r="AJ159" i="43"/>
  <c r="Y159" i="43" s="1"/>
  <c r="AS160" i="43" s="1"/>
  <c r="Z151" i="36"/>
  <c r="AB151" i="36" s="1"/>
  <c r="AD151" i="36" s="1"/>
  <c r="AQ152" i="36"/>
  <c r="AR152" i="36" s="1"/>
  <c r="AS152" i="36"/>
  <c r="AA151" i="36"/>
  <c r="AC151" i="36" s="1"/>
  <c r="AQ158" i="41"/>
  <c r="AR158" i="41" s="1"/>
  <c r="AA157" i="41"/>
  <c r="AC157" i="41" s="1"/>
  <c r="AG158" i="41"/>
  <c r="AS158" i="41"/>
  <c r="Z157" i="41"/>
  <c r="AB157" i="41" s="1"/>
  <c r="AD157" i="41" s="1"/>
  <c r="AJ111" i="23"/>
  <c r="Y111" i="23" s="1"/>
  <c r="Z111" i="23" s="1"/>
  <c r="AB111" i="23" s="1"/>
  <c r="AD111" i="23" s="1"/>
  <c r="Z152" i="39"/>
  <c r="AB152" i="39" s="1"/>
  <c r="AD152" i="39" s="1"/>
  <c r="AS153" i="39"/>
  <c r="AQ153" i="39"/>
  <c r="AR153" i="39" s="1"/>
  <c r="AA152" i="39"/>
  <c r="AC152" i="39" s="1"/>
  <c r="AG153" i="39"/>
  <c r="AJ150" i="37"/>
  <c r="Y150" i="37" s="1"/>
  <c r="Z150" i="37" s="1"/>
  <c r="AB150" i="37" s="1"/>
  <c r="AD150" i="37" s="1"/>
  <c r="AJ119" i="20"/>
  <c r="Y119" i="20" s="1"/>
  <c r="Z119" i="20" s="1"/>
  <c r="AB119" i="20" s="1"/>
  <c r="AD119" i="20" s="1"/>
  <c r="AJ110" i="29"/>
  <c r="Y110" i="29" s="1"/>
  <c r="AA110" i="29" s="1"/>
  <c r="AC110" i="29" s="1"/>
  <c r="AG153" i="42" l="1"/>
  <c r="AQ153" i="42"/>
  <c r="AR153" i="42" s="1"/>
  <c r="AS153" i="42"/>
  <c r="AJ152" i="36"/>
  <c r="Y152" i="36" s="1"/>
  <c r="AG153" i="36" s="1"/>
  <c r="Z152" i="42"/>
  <c r="AB152" i="42" s="1"/>
  <c r="AD152" i="42" s="1"/>
  <c r="AA159" i="43"/>
  <c r="AC159" i="43" s="1"/>
  <c r="Z159" i="43"/>
  <c r="AB159" i="43" s="1"/>
  <c r="AD159" i="43" s="1"/>
  <c r="AG160" i="43"/>
  <c r="AQ160" i="43"/>
  <c r="AR160" i="43" s="1"/>
  <c r="AJ158" i="41"/>
  <c r="Y158" i="41" s="1"/>
  <c r="AJ153" i="42"/>
  <c r="Y153" i="42" s="1"/>
  <c r="Z153" i="42" s="1"/>
  <c r="AB153" i="42" s="1"/>
  <c r="AD153" i="42" s="1"/>
  <c r="AS136" i="32"/>
  <c r="AQ136" i="32"/>
  <c r="AR136" i="32" s="1"/>
  <c r="AG136" i="32"/>
  <c r="Z135" i="32"/>
  <c r="AB135" i="32" s="1"/>
  <c r="AD135" i="32" s="1"/>
  <c r="AS112" i="23"/>
  <c r="AA111" i="23"/>
  <c r="AC111" i="23" s="1"/>
  <c r="AQ112" i="23"/>
  <c r="AR112" i="23" s="1"/>
  <c r="AG112" i="23"/>
  <c r="AJ153" i="39"/>
  <c r="Y153" i="39" s="1"/>
  <c r="AS151" i="37"/>
  <c r="AQ151" i="37"/>
  <c r="AR151" i="37" s="1"/>
  <c r="AA150" i="37"/>
  <c r="AC150" i="37" s="1"/>
  <c r="AG151" i="37"/>
  <c r="AS120" i="20"/>
  <c r="AG120" i="20"/>
  <c r="AQ120" i="20"/>
  <c r="AR120" i="20" s="1"/>
  <c r="AA119" i="20"/>
  <c r="AC119" i="20" s="1"/>
  <c r="Z110" i="29"/>
  <c r="AB110" i="29" s="1"/>
  <c r="AD110" i="29" s="1"/>
  <c r="AG111" i="29"/>
  <c r="AS111" i="29"/>
  <c r="AQ111" i="29"/>
  <c r="AR111" i="29" s="1"/>
  <c r="AQ153" i="36" l="1"/>
  <c r="AR153" i="36" s="1"/>
  <c r="Z152" i="36"/>
  <c r="AB152" i="36" s="1"/>
  <c r="AD152" i="36" s="1"/>
  <c r="AS153" i="36"/>
  <c r="AA152" i="36"/>
  <c r="AC152" i="36" s="1"/>
  <c r="AJ160" i="43"/>
  <c r="Y160" i="43" s="1"/>
  <c r="Z160" i="43" s="1"/>
  <c r="AB160" i="43" s="1"/>
  <c r="AD160" i="43" s="1"/>
  <c r="AA153" i="42"/>
  <c r="AC153" i="42" s="1"/>
  <c r="AG154" i="42"/>
  <c r="AS154" i="42"/>
  <c r="AQ154" i="42"/>
  <c r="AR154" i="42" s="1"/>
  <c r="AJ136" i="32"/>
  <c r="Y136" i="32" s="1"/>
  <c r="AA136" i="32" s="1"/>
  <c r="AC136" i="32" s="1"/>
  <c r="AQ159" i="41"/>
  <c r="AR159" i="41" s="1"/>
  <c r="AS159" i="41"/>
  <c r="Z158" i="41"/>
  <c r="AB158" i="41" s="1"/>
  <c r="AD158" i="41" s="1"/>
  <c r="AG159" i="41"/>
  <c r="AA158" i="41"/>
  <c r="AC158" i="41" s="1"/>
  <c r="AJ153" i="36"/>
  <c r="Y153" i="36" s="1"/>
  <c r="AA153" i="36" s="1"/>
  <c r="AC153" i="36" s="1"/>
  <c r="AJ112" i="23"/>
  <c r="Y112" i="23" s="1"/>
  <c r="AA112" i="23" s="1"/>
  <c r="AC112" i="23" s="1"/>
  <c r="AJ151" i="37"/>
  <c r="Y151" i="37" s="1"/>
  <c r="AS152" i="37" s="1"/>
  <c r="AG154" i="39"/>
  <c r="Z153" i="39"/>
  <c r="AB153" i="39" s="1"/>
  <c r="AD153" i="39" s="1"/>
  <c r="AS154" i="39"/>
  <c r="AQ154" i="39"/>
  <c r="AR154" i="39" s="1"/>
  <c r="AA153" i="39"/>
  <c r="AC153" i="39" s="1"/>
  <c r="AJ120" i="20"/>
  <c r="Y120" i="20" s="1"/>
  <c r="AG121" i="20" s="1"/>
  <c r="AJ111" i="29"/>
  <c r="Y111" i="29" s="1"/>
  <c r="AG161" i="43" l="1"/>
  <c r="AS161" i="43"/>
  <c r="AA160" i="43"/>
  <c r="AC160" i="43" s="1"/>
  <c r="AQ161" i="43"/>
  <c r="AR161" i="43" s="1"/>
  <c r="AJ154" i="42"/>
  <c r="Y154" i="42" s="1"/>
  <c r="AA154" i="42" s="1"/>
  <c r="AC154" i="42" s="1"/>
  <c r="AG137" i="32"/>
  <c r="AS137" i="32"/>
  <c r="Z136" i="32"/>
  <c r="AB136" i="32" s="1"/>
  <c r="AD136" i="32" s="1"/>
  <c r="AQ137" i="32"/>
  <c r="AR137" i="32" s="1"/>
  <c r="AJ159" i="41"/>
  <c r="Y159" i="41" s="1"/>
  <c r="AQ160" i="41" s="1"/>
  <c r="AR160" i="41" s="1"/>
  <c r="Z153" i="36"/>
  <c r="AB153" i="36" s="1"/>
  <c r="AD153" i="36" s="1"/>
  <c r="AG154" i="36"/>
  <c r="AQ154" i="36"/>
  <c r="AR154" i="36" s="1"/>
  <c r="AS154" i="36"/>
  <c r="AJ161" i="43"/>
  <c r="Y161" i="43" s="1"/>
  <c r="AA161" i="43" s="1"/>
  <c r="AC161" i="43" s="1"/>
  <c r="Z154" i="42"/>
  <c r="AB154" i="42" s="1"/>
  <c r="AD154" i="42" s="1"/>
  <c r="AQ113" i="23"/>
  <c r="AR113" i="23" s="1"/>
  <c r="AG113" i="23"/>
  <c r="AS113" i="23"/>
  <c r="Z112" i="23"/>
  <c r="AB112" i="23" s="1"/>
  <c r="AD112" i="23" s="1"/>
  <c r="AA151" i="37"/>
  <c r="AC151" i="37" s="1"/>
  <c r="Z151" i="37"/>
  <c r="AB151" i="37" s="1"/>
  <c r="AD151" i="37" s="1"/>
  <c r="AQ152" i="37"/>
  <c r="AR152" i="37" s="1"/>
  <c r="AG152" i="37"/>
  <c r="AJ154" i="39"/>
  <c r="Y154" i="39" s="1"/>
  <c r="AQ121" i="20"/>
  <c r="AR121" i="20" s="1"/>
  <c r="AA120" i="20"/>
  <c r="AC120" i="20" s="1"/>
  <c r="AS121" i="20"/>
  <c r="Z120" i="20"/>
  <c r="AB120" i="20" s="1"/>
  <c r="AD120" i="20" s="1"/>
  <c r="AA111" i="29"/>
  <c r="AC111" i="29" s="1"/>
  <c r="Z111" i="29"/>
  <c r="AB111" i="29" s="1"/>
  <c r="AD111" i="29" s="1"/>
  <c r="AS112" i="29"/>
  <c r="AQ112" i="29"/>
  <c r="AR112" i="29" s="1"/>
  <c r="AG112" i="29"/>
  <c r="AQ155" i="42" l="1"/>
  <c r="AR155" i="42" s="1"/>
  <c r="AG155" i="42"/>
  <c r="AS155" i="42"/>
  <c r="AJ155" i="42" s="1"/>
  <c r="Y155" i="42" s="1"/>
  <c r="AA159" i="41"/>
  <c r="AC159" i="41" s="1"/>
  <c r="AJ137" i="32"/>
  <c r="Y137" i="32" s="1"/>
  <c r="Z137" i="32" s="1"/>
  <c r="AB137" i="32" s="1"/>
  <c r="AD137" i="32" s="1"/>
  <c r="Z159" i="41"/>
  <c r="AB159" i="41" s="1"/>
  <c r="AD159" i="41" s="1"/>
  <c r="AS160" i="41"/>
  <c r="AG160" i="41"/>
  <c r="Z161" i="43"/>
  <c r="AB161" i="43" s="1"/>
  <c r="AD161" i="43" s="1"/>
  <c r="AS162" i="43"/>
  <c r="AG162" i="43"/>
  <c r="AQ162" i="43"/>
  <c r="AR162" i="43" s="1"/>
  <c r="AJ154" i="36"/>
  <c r="Y154" i="36" s="1"/>
  <c r="Z154" i="36" s="1"/>
  <c r="AB154" i="36" s="1"/>
  <c r="AD154" i="36" s="1"/>
  <c r="AJ113" i="23"/>
  <c r="Y113" i="23" s="1"/>
  <c r="AS114" i="23" s="1"/>
  <c r="AJ152" i="37"/>
  <c r="Y152" i="37" s="1"/>
  <c r="AG153" i="37" s="1"/>
  <c r="Z154" i="39"/>
  <c r="AB154" i="39" s="1"/>
  <c r="AD154" i="39" s="1"/>
  <c r="AS155" i="39"/>
  <c r="AQ155" i="39"/>
  <c r="AR155" i="39" s="1"/>
  <c r="AG155" i="39"/>
  <c r="AA154" i="39"/>
  <c r="AC154" i="39" s="1"/>
  <c r="AJ121" i="20"/>
  <c r="Y121" i="20" s="1"/>
  <c r="AG122" i="20" s="1"/>
  <c r="AJ112" i="29"/>
  <c r="Y112" i="29" s="1"/>
  <c r="AG138" i="32" l="1"/>
  <c r="AA137" i="32"/>
  <c r="AC137" i="32" s="1"/>
  <c r="AQ138" i="32"/>
  <c r="AR138" i="32" s="1"/>
  <c r="AS138" i="32"/>
  <c r="AJ160" i="41"/>
  <c r="Y160" i="41" s="1"/>
  <c r="AG161" i="41" s="1"/>
  <c r="AJ162" i="43"/>
  <c r="Y162" i="43" s="1"/>
  <c r="AG163" i="43" s="1"/>
  <c r="AG155" i="36"/>
  <c r="AA154" i="36"/>
  <c r="AC154" i="36" s="1"/>
  <c r="AQ155" i="36"/>
  <c r="AR155" i="36" s="1"/>
  <c r="AS155" i="36"/>
  <c r="AQ156" i="42"/>
  <c r="AR156" i="42" s="1"/>
  <c r="Z155" i="42"/>
  <c r="AB155" i="42" s="1"/>
  <c r="AD155" i="42" s="1"/>
  <c r="AS156" i="42"/>
  <c r="AA155" i="42"/>
  <c r="AC155" i="42" s="1"/>
  <c r="AG156" i="42"/>
  <c r="AA113" i="23"/>
  <c r="AC113" i="23" s="1"/>
  <c r="AG114" i="23"/>
  <c r="AQ114" i="23"/>
  <c r="AR114" i="23" s="1"/>
  <c r="Z113" i="23"/>
  <c r="AB113" i="23" s="1"/>
  <c r="AD113" i="23" s="1"/>
  <c r="Z152" i="37"/>
  <c r="AB152" i="37" s="1"/>
  <c r="AD152" i="37" s="1"/>
  <c r="AA152" i="37"/>
  <c r="AC152" i="37" s="1"/>
  <c r="AS153" i="37"/>
  <c r="AQ153" i="37"/>
  <c r="AR153" i="37" s="1"/>
  <c r="AJ155" i="39"/>
  <c r="Y155" i="39" s="1"/>
  <c r="AQ156" i="39" s="1"/>
  <c r="AR156" i="39" s="1"/>
  <c r="AA121" i="20"/>
  <c r="AC121" i="20" s="1"/>
  <c r="Z121" i="20"/>
  <c r="AB121" i="20" s="1"/>
  <c r="AD121" i="20" s="1"/>
  <c r="AS122" i="20"/>
  <c r="AQ122" i="20"/>
  <c r="AR122" i="20" s="1"/>
  <c r="Z112" i="29"/>
  <c r="AB112" i="29" s="1"/>
  <c r="AD112" i="29" s="1"/>
  <c r="AQ113" i="29"/>
  <c r="AR113" i="29" s="1"/>
  <c r="AG113" i="29"/>
  <c r="AS113" i="29"/>
  <c r="AA112" i="29"/>
  <c r="AC112" i="29" s="1"/>
  <c r="AQ161" i="41" l="1"/>
  <c r="AR161" i="41" s="1"/>
  <c r="Z160" i="41"/>
  <c r="AB160" i="41" s="1"/>
  <c r="AD160" i="41" s="1"/>
  <c r="AJ138" i="32"/>
  <c r="Y138" i="32" s="1"/>
  <c r="AQ139" i="32" s="1"/>
  <c r="AR139" i="32" s="1"/>
  <c r="AS161" i="41"/>
  <c r="AJ161" i="41" s="1"/>
  <c r="Y161" i="41" s="1"/>
  <c r="Z161" i="41" s="1"/>
  <c r="AB161" i="41" s="1"/>
  <c r="AD161" i="41" s="1"/>
  <c r="AA160" i="41"/>
  <c r="AC160" i="41" s="1"/>
  <c r="AA162" i="43"/>
  <c r="AC162" i="43" s="1"/>
  <c r="Z162" i="43"/>
  <c r="AB162" i="43" s="1"/>
  <c r="AD162" i="43" s="1"/>
  <c r="AQ163" i="43"/>
  <c r="AR163" i="43" s="1"/>
  <c r="AS163" i="43"/>
  <c r="AJ155" i="36"/>
  <c r="Y155" i="36" s="1"/>
  <c r="AJ156" i="42"/>
  <c r="Y156" i="42" s="1"/>
  <c r="AJ114" i="23"/>
  <c r="Y114" i="23" s="1"/>
  <c r="AA114" i="23" s="1"/>
  <c r="AC114" i="23" s="1"/>
  <c r="AJ153" i="37"/>
  <c r="Y153" i="37" s="1"/>
  <c r="AA153" i="37" s="1"/>
  <c r="AC153" i="37" s="1"/>
  <c r="Z155" i="39"/>
  <c r="AB155" i="39" s="1"/>
  <c r="AD155" i="39" s="1"/>
  <c r="AS156" i="39"/>
  <c r="AA155" i="39"/>
  <c r="AC155" i="39" s="1"/>
  <c r="AG156" i="39"/>
  <c r="AJ122" i="20"/>
  <c r="Y122" i="20" s="1"/>
  <c r="AQ123" i="20" s="1"/>
  <c r="AR123" i="20" s="1"/>
  <c r="AJ113" i="29"/>
  <c r="Y113" i="29" s="1"/>
  <c r="Z113" i="29" s="1"/>
  <c r="AB113" i="29" s="1"/>
  <c r="AD113" i="29" s="1"/>
  <c r="AA138" i="32" l="1"/>
  <c r="AC138" i="32" s="1"/>
  <c r="Z138" i="32"/>
  <c r="AB138" i="32" s="1"/>
  <c r="AD138" i="32" s="1"/>
  <c r="AS139" i="32"/>
  <c r="AG139" i="32"/>
  <c r="AA161" i="41"/>
  <c r="AC161" i="41" s="1"/>
  <c r="AQ162" i="41"/>
  <c r="AR162" i="41" s="1"/>
  <c r="AG162" i="41"/>
  <c r="AS162" i="41"/>
  <c r="AJ163" i="43"/>
  <c r="Y163" i="43" s="1"/>
  <c r="AQ164" i="43" s="1"/>
  <c r="AR164" i="43" s="1"/>
  <c r="Z155" i="36"/>
  <c r="AB155" i="36" s="1"/>
  <c r="AD155" i="36" s="1"/>
  <c r="AQ156" i="36"/>
  <c r="AR156" i="36" s="1"/>
  <c r="AS156" i="36"/>
  <c r="AG156" i="36"/>
  <c r="AA155" i="36"/>
  <c r="AC155" i="36" s="1"/>
  <c r="AQ157" i="42"/>
  <c r="AR157" i="42" s="1"/>
  <c r="AG157" i="42"/>
  <c r="AA156" i="42"/>
  <c r="AC156" i="42" s="1"/>
  <c r="AS157" i="42"/>
  <c r="Z156" i="42"/>
  <c r="AB156" i="42" s="1"/>
  <c r="AD156" i="42" s="1"/>
  <c r="AG115" i="23"/>
  <c r="AQ115" i="23"/>
  <c r="AR115" i="23" s="1"/>
  <c r="AS115" i="23"/>
  <c r="Z114" i="23"/>
  <c r="AB114" i="23" s="1"/>
  <c r="AD114" i="23" s="1"/>
  <c r="AQ154" i="37"/>
  <c r="AR154" i="37" s="1"/>
  <c r="Z153" i="37"/>
  <c r="AB153" i="37" s="1"/>
  <c r="AD153" i="37" s="1"/>
  <c r="AG154" i="37"/>
  <c r="AS154" i="37"/>
  <c r="AJ156" i="39"/>
  <c r="Y156" i="39" s="1"/>
  <c r="Z156" i="39" s="1"/>
  <c r="AB156" i="39" s="1"/>
  <c r="AD156" i="39" s="1"/>
  <c r="AA122" i="20"/>
  <c r="AC122" i="20" s="1"/>
  <c r="AS123" i="20"/>
  <c r="Z122" i="20"/>
  <c r="AB122" i="20" s="1"/>
  <c r="AD122" i="20" s="1"/>
  <c r="AG123" i="20"/>
  <c r="AA113" i="29"/>
  <c r="AC113" i="29" s="1"/>
  <c r="AG114" i="29"/>
  <c r="AS114" i="29"/>
  <c r="AQ114" i="29"/>
  <c r="AR114" i="29" s="1"/>
  <c r="AJ139" i="32" l="1"/>
  <c r="Y139" i="32" s="1"/>
  <c r="Z139" i="32" s="1"/>
  <c r="AB139" i="32" s="1"/>
  <c r="AD139" i="32" s="1"/>
  <c r="AA163" i="43"/>
  <c r="AC163" i="43" s="1"/>
  <c r="AG164" i="43"/>
  <c r="AS164" i="43"/>
  <c r="Z163" i="43"/>
  <c r="AB163" i="43" s="1"/>
  <c r="AD163" i="43" s="1"/>
  <c r="AJ162" i="41"/>
  <c r="Y162" i="41" s="1"/>
  <c r="AJ156" i="36"/>
  <c r="Y156" i="36" s="1"/>
  <c r="Z156" i="36" s="1"/>
  <c r="AB156" i="36" s="1"/>
  <c r="AD156" i="36" s="1"/>
  <c r="AJ157" i="42"/>
  <c r="Y157" i="42" s="1"/>
  <c r="AJ115" i="23"/>
  <c r="Y115" i="23" s="1"/>
  <c r="AA115" i="23" s="1"/>
  <c r="AC115" i="23" s="1"/>
  <c r="AJ154" i="37"/>
  <c r="Y154" i="37" s="1"/>
  <c r="AS155" i="37" s="1"/>
  <c r="AA156" i="39"/>
  <c r="AC156" i="39" s="1"/>
  <c r="AJ123" i="20"/>
  <c r="Y123" i="20" s="1"/>
  <c r="Z123" i="20" s="1"/>
  <c r="AB123" i="20" s="1"/>
  <c r="AD123" i="20" s="1"/>
  <c r="AJ114" i="29"/>
  <c r="Y114" i="29" s="1"/>
  <c r="AS115" i="29" s="1"/>
  <c r="AA139" i="32" l="1"/>
  <c r="AC139" i="32" s="1"/>
  <c r="AS140" i="32"/>
  <c r="AQ140" i="32"/>
  <c r="AR140" i="32" s="1"/>
  <c r="AG140" i="32"/>
  <c r="AJ140" i="32" s="1"/>
  <c r="Y140" i="32" s="1"/>
  <c r="AG141" i="32" s="1"/>
  <c r="AJ164" i="43"/>
  <c r="Y164" i="43" s="1"/>
  <c r="AS165" i="43" s="1"/>
  <c r="AA162" i="41"/>
  <c r="AC162" i="41" s="1"/>
  <c r="AG163" i="41"/>
  <c r="Z162" i="41"/>
  <c r="AB162" i="41" s="1"/>
  <c r="AD162" i="41" s="1"/>
  <c r="AQ163" i="41"/>
  <c r="AR163" i="41" s="1"/>
  <c r="AS163" i="41"/>
  <c r="AG157" i="36"/>
  <c r="AA156" i="36"/>
  <c r="AC156" i="36" s="1"/>
  <c r="AS157" i="36"/>
  <c r="AQ157" i="36"/>
  <c r="AR157" i="36" s="1"/>
  <c r="AG158" i="42"/>
  <c r="AA157" i="42"/>
  <c r="AC157" i="42" s="1"/>
  <c r="AS158" i="42"/>
  <c r="Z157" i="42"/>
  <c r="AB157" i="42" s="1"/>
  <c r="AD157" i="42" s="1"/>
  <c r="AQ158" i="42"/>
  <c r="AR158" i="42" s="1"/>
  <c r="Z115" i="23"/>
  <c r="AB115" i="23" s="1"/>
  <c r="AD115" i="23" s="1"/>
  <c r="AG116" i="23"/>
  <c r="AQ116" i="23"/>
  <c r="AR116" i="23" s="1"/>
  <c r="AS116" i="23"/>
  <c r="Z154" i="37"/>
  <c r="AB154" i="37" s="1"/>
  <c r="AD154" i="37" s="1"/>
  <c r="AG155" i="37"/>
  <c r="AQ155" i="37"/>
  <c r="AR155" i="37" s="1"/>
  <c r="AA154" i="37"/>
  <c r="AC154" i="37" s="1"/>
  <c r="AG124" i="20"/>
  <c r="AA123" i="20"/>
  <c r="AC123" i="20" s="1"/>
  <c r="AQ124" i="20"/>
  <c r="AR124" i="20" s="1"/>
  <c r="AS124" i="20"/>
  <c r="AQ115" i="29"/>
  <c r="AR115" i="29" s="1"/>
  <c r="Z114" i="29"/>
  <c r="AB114" i="29" s="1"/>
  <c r="AD114" i="29" s="1"/>
  <c r="AA114" i="29"/>
  <c r="AC114" i="29" s="1"/>
  <c r="AG115" i="29"/>
  <c r="AG165" i="43" l="1"/>
  <c r="Z164" i="43"/>
  <c r="AB164" i="43" s="1"/>
  <c r="AD164" i="43" s="1"/>
  <c r="AA164" i="43"/>
  <c r="AC164" i="43" s="1"/>
  <c r="AQ165" i="43"/>
  <c r="AR165" i="43" s="1"/>
  <c r="AJ157" i="36"/>
  <c r="Y157" i="36" s="1"/>
  <c r="AQ158" i="36" s="1"/>
  <c r="AR158" i="36" s="1"/>
  <c r="AJ163" i="41"/>
  <c r="Y163" i="41" s="1"/>
  <c r="AJ158" i="42"/>
  <c r="Y158" i="42" s="1"/>
  <c r="AQ159" i="42" s="1"/>
  <c r="AR159" i="42" s="1"/>
  <c r="AA140" i="32"/>
  <c r="AC140" i="32" s="1"/>
  <c r="AS141" i="32"/>
  <c r="AQ141" i="32"/>
  <c r="AR141" i="32" s="1"/>
  <c r="Z140" i="32"/>
  <c r="AB140" i="32" s="1"/>
  <c r="AD140" i="32" s="1"/>
  <c r="AJ116" i="23"/>
  <c r="Y116" i="23" s="1"/>
  <c r="AQ117" i="23" s="1"/>
  <c r="AR117" i="23" s="1"/>
  <c r="AJ155" i="37"/>
  <c r="Y155" i="37" s="1"/>
  <c r="AG156" i="37" s="1"/>
  <c r="AJ124" i="20"/>
  <c r="Y124" i="20" s="1"/>
  <c r="AS125" i="20" s="1"/>
  <c r="AJ115" i="29"/>
  <c r="Y115" i="29" s="1"/>
  <c r="Z115" i="29" s="1"/>
  <c r="AB115" i="29" s="1"/>
  <c r="AD115" i="29" s="1"/>
  <c r="AJ165" i="43" l="1"/>
  <c r="Y165" i="43" s="1"/>
  <c r="AA157" i="36"/>
  <c r="AC157" i="36" s="1"/>
  <c r="AS158" i="36"/>
  <c r="AG158" i="36"/>
  <c r="Z157" i="36"/>
  <c r="AB157" i="36" s="1"/>
  <c r="AD157" i="36" s="1"/>
  <c r="AA163" i="41"/>
  <c r="AC163" i="41" s="1"/>
  <c r="AS164" i="41"/>
  <c r="AQ164" i="41"/>
  <c r="AR164" i="41" s="1"/>
  <c r="AG164" i="41"/>
  <c r="Z163" i="41"/>
  <c r="AB163" i="41" s="1"/>
  <c r="AD163" i="41" s="1"/>
  <c r="AA158" i="42"/>
  <c r="AC158" i="42" s="1"/>
  <c r="Z158" i="42"/>
  <c r="AB158" i="42" s="1"/>
  <c r="AD158" i="42" s="1"/>
  <c r="AG159" i="42"/>
  <c r="AS159" i="42"/>
  <c r="Z165" i="43"/>
  <c r="AB165" i="43" s="1"/>
  <c r="AD165" i="43" s="1"/>
  <c r="AS166" i="43"/>
  <c r="AA165" i="43"/>
  <c r="AC165" i="43" s="1"/>
  <c r="AG166" i="43"/>
  <c r="AQ166" i="43"/>
  <c r="AR166" i="43" s="1"/>
  <c r="AJ141" i="32"/>
  <c r="Y141" i="32" s="1"/>
  <c r="Z141" i="32" s="1"/>
  <c r="AB141" i="32" s="1"/>
  <c r="AD141" i="32" s="1"/>
  <c r="AS156" i="37"/>
  <c r="Z155" i="37"/>
  <c r="AB155" i="37" s="1"/>
  <c r="AD155" i="37" s="1"/>
  <c r="AG117" i="23"/>
  <c r="AA155" i="37"/>
  <c r="AC155" i="37" s="1"/>
  <c r="Z116" i="23"/>
  <c r="AB116" i="23" s="1"/>
  <c r="AD116" i="23" s="1"/>
  <c r="AA116" i="23"/>
  <c r="AC116" i="23" s="1"/>
  <c r="AQ156" i="37"/>
  <c r="AR156" i="37" s="1"/>
  <c r="AS117" i="23"/>
  <c r="AG125" i="20"/>
  <c r="AQ125" i="20"/>
  <c r="AR125" i="20" s="1"/>
  <c r="Z124" i="20"/>
  <c r="AB124" i="20" s="1"/>
  <c r="AD124" i="20" s="1"/>
  <c r="AA124" i="20"/>
  <c r="AC124" i="20" s="1"/>
  <c r="AS116" i="29"/>
  <c r="AQ116" i="29"/>
  <c r="AR116" i="29" s="1"/>
  <c r="AA115" i="29"/>
  <c r="AC115" i="29" s="1"/>
  <c r="AG116" i="29"/>
  <c r="AJ158" i="36" l="1"/>
  <c r="Y158" i="36" s="1"/>
  <c r="Z158" i="36" s="1"/>
  <c r="AB158" i="36" s="1"/>
  <c r="AD158" i="36" s="1"/>
  <c r="AJ164" i="41"/>
  <c r="Y164" i="41" s="1"/>
  <c r="AG165" i="41" s="1"/>
  <c r="AJ159" i="42"/>
  <c r="Y159" i="42" s="1"/>
  <c r="AA159" i="42" s="1"/>
  <c r="AC159" i="42" s="1"/>
  <c r="AJ117" i="23"/>
  <c r="Y117" i="23" s="1"/>
  <c r="Z117" i="23" s="1"/>
  <c r="AB117" i="23" s="1"/>
  <c r="AD117" i="23" s="1"/>
  <c r="AJ166" i="43"/>
  <c r="Y166" i="43" s="1"/>
  <c r="Z166" i="43" s="1"/>
  <c r="AB166" i="43" s="1"/>
  <c r="AD166" i="43" s="1"/>
  <c r="AJ156" i="37"/>
  <c r="Y156" i="37" s="1"/>
  <c r="Z156" i="37" s="1"/>
  <c r="AB156" i="37" s="1"/>
  <c r="AD156" i="37" s="1"/>
  <c r="AA141" i="32"/>
  <c r="AC141" i="32" s="1"/>
  <c r="AS142" i="32"/>
  <c r="AG142" i="32"/>
  <c r="AQ142" i="32"/>
  <c r="AR142" i="32" s="1"/>
  <c r="AJ125" i="20"/>
  <c r="Y125" i="20" s="1"/>
  <c r="AJ116" i="29"/>
  <c r="Y116" i="29" s="1"/>
  <c r="Z164" i="41" l="1"/>
  <c r="AB164" i="41" s="1"/>
  <c r="AD164" i="41" s="1"/>
  <c r="AA164" i="41"/>
  <c r="AC164" i="41" s="1"/>
  <c r="AG159" i="36"/>
  <c r="AQ159" i="36"/>
  <c r="AR159" i="36" s="1"/>
  <c r="AS159" i="36"/>
  <c r="AA158" i="36"/>
  <c r="AC158" i="36" s="1"/>
  <c r="AQ165" i="41"/>
  <c r="AR165" i="41" s="1"/>
  <c r="AS165" i="41"/>
  <c r="AJ165" i="41" s="1"/>
  <c r="Y165" i="41" s="1"/>
  <c r="AG160" i="42"/>
  <c r="Z159" i="42"/>
  <c r="AB159" i="42" s="1"/>
  <c r="AD159" i="42" s="1"/>
  <c r="AS160" i="42"/>
  <c r="AQ160" i="42"/>
  <c r="AR160" i="42" s="1"/>
  <c r="AG118" i="23"/>
  <c r="AA117" i="23"/>
  <c r="AC117" i="23" s="1"/>
  <c r="AQ118" i="23"/>
  <c r="AR118" i="23" s="1"/>
  <c r="AS118" i="23"/>
  <c r="AQ167" i="43"/>
  <c r="AR167" i="43" s="1"/>
  <c r="AG167" i="43"/>
  <c r="AS167" i="43"/>
  <c r="AA166" i="43"/>
  <c r="AC166" i="43" s="1"/>
  <c r="AQ157" i="37"/>
  <c r="AR157" i="37" s="1"/>
  <c r="AG157" i="37"/>
  <c r="AS157" i="37"/>
  <c r="AA156" i="37"/>
  <c r="AC156" i="37" s="1"/>
  <c r="AJ142" i="32"/>
  <c r="Y142" i="32" s="1"/>
  <c r="AQ143" i="32" s="1"/>
  <c r="AR143" i="32" s="1"/>
  <c r="AS117" i="29"/>
  <c r="AG117" i="29"/>
  <c r="AA116" i="29"/>
  <c r="AC116" i="29" s="1"/>
  <c r="AQ117" i="29"/>
  <c r="AR117" i="29" s="1"/>
  <c r="Z116" i="29"/>
  <c r="AB116" i="29" s="1"/>
  <c r="AD116" i="29" s="1"/>
  <c r="AA125" i="20"/>
  <c r="AC125" i="20" s="1"/>
  <c r="AS126" i="20"/>
  <c r="Z125" i="20"/>
  <c r="AB125" i="20" s="1"/>
  <c r="AD125" i="20" s="1"/>
  <c r="AG126" i="20"/>
  <c r="AQ126" i="20"/>
  <c r="AR126" i="20" s="1"/>
  <c r="AJ159" i="36" l="1"/>
  <c r="Y159" i="36" s="1"/>
  <c r="AG160" i="36" s="1"/>
  <c r="AQ166" i="41"/>
  <c r="AR166" i="41" s="1"/>
  <c r="Z165" i="41"/>
  <c r="AB165" i="41" s="1"/>
  <c r="AD165" i="41" s="1"/>
  <c r="AS166" i="41"/>
  <c r="AA165" i="41"/>
  <c r="AC165" i="41" s="1"/>
  <c r="AG166" i="41"/>
  <c r="AJ160" i="42"/>
  <c r="Y160" i="42" s="1"/>
  <c r="Z160" i="42" s="1"/>
  <c r="AB160" i="42" s="1"/>
  <c r="AD160" i="42" s="1"/>
  <c r="AJ118" i="23"/>
  <c r="Y118" i="23" s="1"/>
  <c r="AS119" i="23" s="1"/>
  <c r="AJ167" i="43"/>
  <c r="Y167" i="43" s="1"/>
  <c r="AQ168" i="43" s="1"/>
  <c r="AR168" i="43" s="1"/>
  <c r="AJ157" i="37"/>
  <c r="Y157" i="37" s="1"/>
  <c r="AG158" i="37" s="1"/>
  <c r="AA142" i="32"/>
  <c r="AC142" i="32" s="1"/>
  <c r="Z142" i="32"/>
  <c r="AB142" i="32" s="1"/>
  <c r="AD142" i="32" s="1"/>
  <c r="AS143" i="32"/>
  <c r="AG143" i="32"/>
  <c r="AJ117" i="29"/>
  <c r="Y117" i="29" s="1"/>
  <c r="AQ118" i="29" s="1"/>
  <c r="AR118" i="29" s="1"/>
  <c r="AJ126" i="20"/>
  <c r="Y126" i="20" s="1"/>
  <c r="AA159" i="36" l="1"/>
  <c r="AC159" i="36" s="1"/>
  <c r="Z159" i="36"/>
  <c r="AB159" i="36" s="1"/>
  <c r="AD159" i="36" s="1"/>
  <c r="AQ160" i="36"/>
  <c r="AR160" i="36" s="1"/>
  <c r="AS160" i="36"/>
  <c r="AJ166" i="41"/>
  <c r="Y166" i="41" s="1"/>
  <c r="AG167" i="41" s="1"/>
  <c r="AQ161" i="42"/>
  <c r="AR161" i="42" s="1"/>
  <c r="AS161" i="42"/>
  <c r="AG161" i="42"/>
  <c r="AA160" i="42"/>
  <c r="AC160" i="42" s="1"/>
  <c r="AS168" i="43"/>
  <c r="Z167" i="43"/>
  <c r="AB167" i="43" s="1"/>
  <c r="AD167" i="43" s="1"/>
  <c r="AS158" i="37"/>
  <c r="AG168" i="43"/>
  <c r="Z157" i="37"/>
  <c r="AB157" i="37" s="1"/>
  <c r="AD157" i="37" s="1"/>
  <c r="AA167" i="43"/>
  <c r="AC167" i="43" s="1"/>
  <c r="AG119" i="23"/>
  <c r="AA118" i="23"/>
  <c r="AC118" i="23" s="1"/>
  <c r="AQ119" i="23"/>
  <c r="AR119" i="23" s="1"/>
  <c r="Z118" i="23"/>
  <c r="AB118" i="23" s="1"/>
  <c r="AD118" i="23" s="1"/>
  <c r="AA157" i="37"/>
  <c r="AC157" i="37" s="1"/>
  <c r="AQ158" i="37"/>
  <c r="AR158" i="37" s="1"/>
  <c r="AJ143" i="32"/>
  <c r="Y143" i="32" s="1"/>
  <c r="AG144" i="32" s="1"/>
  <c r="Z117" i="29"/>
  <c r="AB117" i="29" s="1"/>
  <c r="AD117" i="29" s="1"/>
  <c r="AG118" i="29"/>
  <c r="AS118" i="29"/>
  <c r="AA117" i="29"/>
  <c r="AC117" i="29" s="1"/>
  <c r="AG127" i="20"/>
  <c r="Z126" i="20"/>
  <c r="AB126" i="20" s="1"/>
  <c r="AD126" i="20" s="1"/>
  <c r="AS127" i="20"/>
  <c r="AA126" i="20"/>
  <c r="AC126" i="20" s="1"/>
  <c r="AQ127" i="20"/>
  <c r="AR127" i="20" s="1"/>
  <c r="AQ167" i="41" l="1"/>
  <c r="AR167" i="41" s="1"/>
  <c r="AJ160" i="36"/>
  <c r="Y160" i="36" s="1"/>
  <c r="AS161" i="36" s="1"/>
  <c r="Z166" i="41"/>
  <c r="AB166" i="41" s="1"/>
  <c r="AD166" i="41" s="1"/>
  <c r="AA166" i="41"/>
  <c r="AC166" i="41" s="1"/>
  <c r="AS167" i="41"/>
  <c r="AJ161" i="42"/>
  <c r="Y161" i="42" s="1"/>
  <c r="Z161" i="42" s="1"/>
  <c r="AB161" i="42" s="1"/>
  <c r="AD161" i="42" s="1"/>
  <c r="AJ167" i="41"/>
  <c r="Y167" i="41" s="1"/>
  <c r="AJ168" i="43"/>
  <c r="Y168" i="43" s="1"/>
  <c r="AS169" i="43" s="1"/>
  <c r="AJ158" i="37"/>
  <c r="Y158" i="37" s="1"/>
  <c r="AG159" i="37" s="1"/>
  <c r="AJ119" i="23"/>
  <c r="Y119" i="23" s="1"/>
  <c r="AA119" i="23" s="1"/>
  <c r="AC119" i="23" s="1"/>
  <c r="AA143" i="32"/>
  <c r="AC143" i="32" s="1"/>
  <c r="AS144" i="32"/>
  <c r="Z143" i="32"/>
  <c r="AB143" i="32" s="1"/>
  <c r="AD143" i="32" s="1"/>
  <c r="AQ144" i="32"/>
  <c r="AR144" i="32" s="1"/>
  <c r="AJ118" i="29"/>
  <c r="Y118" i="29" s="1"/>
  <c r="AA118" i="29" s="1"/>
  <c r="AC118" i="29" s="1"/>
  <c r="AJ127" i="20"/>
  <c r="AG161" i="36" l="1"/>
  <c r="AA160" i="36"/>
  <c r="AC160" i="36" s="1"/>
  <c r="Z160" i="36"/>
  <c r="AB160" i="36" s="1"/>
  <c r="AD160" i="36" s="1"/>
  <c r="AQ161" i="36"/>
  <c r="AR161" i="36" s="1"/>
  <c r="AQ169" i="43"/>
  <c r="AR169" i="43" s="1"/>
  <c r="AS162" i="42"/>
  <c r="AA161" i="42"/>
  <c r="AC161" i="42" s="1"/>
  <c r="AQ162" i="42"/>
  <c r="AR162" i="42" s="1"/>
  <c r="AG162" i="42"/>
  <c r="Z158" i="37"/>
  <c r="AB158" i="37" s="1"/>
  <c r="AD158" i="37" s="1"/>
  <c r="AG169" i="43"/>
  <c r="AQ159" i="37"/>
  <c r="AR159" i="37" s="1"/>
  <c r="AA168" i="43"/>
  <c r="AC168" i="43" s="1"/>
  <c r="AA158" i="37"/>
  <c r="AC158" i="37" s="1"/>
  <c r="AS159" i="37"/>
  <c r="Z168" i="43"/>
  <c r="AB168" i="43" s="1"/>
  <c r="AD168" i="43" s="1"/>
  <c r="AS168" i="41"/>
  <c r="AG168" i="41"/>
  <c r="AA167" i="41"/>
  <c r="AC167" i="41" s="1"/>
  <c r="AQ168" i="41"/>
  <c r="AR168" i="41" s="1"/>
  <c r="Z167" i="41"/>
  <c r="AB167" i="41" s="1"/>
  <c r="AD167" i="41" s="1"/>
  <c r="AQ120" i="23"/>
  <c r="AR120" i="23" s="1"/>
  <c r="AS120" i="23"/>
  <c r="AG120" i="23"/>
  <c r="Z119" i="23"/>
  <c r="AB119" i="23" s="1"/>
  <c r="AD119" i="23" s="1"/>
  <c r="AJ144" i="32"/>
  <c r="Y144" i="32" s="1"/>
  <c r="AG145" i="32" s="1"/>
  <c r="Z118" i="29"/>
  <c r="AB118" i="29" s="1"/>
  <c r="AD118" i="29" s="1"/>
  <c r="AS119" i="29"/>
  <c r="AG119" i="29"/>
  <c r="AQ119" i="29"/>
  <c r="AR119" i="29" s="1"/>
  <c r="Y127" i="20"/>
  <c r="AJ169" i="43" l="1"/>
  <c r="Y169" i="43" s="1"/>
  <c r="AJ161" i="36"/>
  <c r="Y161" i="36" s="1"/>
  <c r="AQ162" i="36" s="1"/>
  <c r="AR162" i="36" s="1"/>
  <c r="AJ162" i="42"/>
  <c r="Y162" i="42" s="1"/>
  <c r="AG163" i="42" s="1"/>
  <c r="AJ159" i="37"/>
  <c r="Y159" i="37" s="1"/>
  <c r="Z159" i="37" s="1"/>
  <c r="AB159" i="37" s="1"/>
  <c r="AD159" i="37" s="1"/>
  <c r="AJ168" i="41"/>
  <c r="Y168" i="41" s="1"/>
  <c r="AQ169" i="41" s="1"/>
  <c r="AR169" i="41" s="1"/>
  <c r="AJ120" i="23"/>
  <c r="Y120" i="23" s="1"/>
  <c r="Z120" i="23" s="1"/>
  <c r="AB120" i="23" s="1"/>
  <c r="AD120" i="23" s="1"/>
  <c r="AA144" i="32"/>
  <c r="AC144" i="32" s="1"/>
  <c r="Z144" i="32"/>
  <c r="AB144" i="32" s="1"/>
  <c r="AD144" i="32" s="1"/>
  <c r="AS145" i="32"/>
  <c r="AQ145" i="32"/>
  <c r="AR145" i="32" s="1"/>
  <c r="AG170" i="43"/>
  <c r="AS170" i="43"/>
  <c r="Z169" i="43"/>
  <c r="AB169" i="43" s="1"/>
  <c r="AD169" i="43" s="1"/>
  <c r="AA169" i="43"/>
  <c r="AC169" i="43" s="1"/>
  <c r="AQ170" i="43"/>
  <c r="AR170" i="43" s="1"/>
  <c r="AJ119" i="29"/>
  <c r="Y119" i="29" s="1"/>
  <c r="AS120" i="29" s="1"/>
  <c r="Z127" i="20"/>
  <c r="AB127" i="20" s="1"/>
  <c r="AD127" i="20" s="1"/>
  <c r="AS128" i="20"/>
  <c r="AQ128" i="20"/>
  <c r="AR128" i="20" s="1"/>
  <c r="AA127" i="20"/>
  <c r="AC127" i="20" s="1"/>
  <c r="AG128" i="20"/>
  <c r="AS162" i="36" l="1"/>
  <c r="AG162" i="36"/>
  <c r="AJ162" i="36" s="1"/>
  <c r="Y162" i="36" s="1"/>
  <c r="AS163" i="36" s="1"/>
  <c r="AA161" i="36"/>
  <c r="AC161" i="36" s="1"/>
  <c r="Z161" i="36"/>
  <c r="AB161" i="36" s="1"/>
  <c r="AD161" i="36" s="1"/>
  <c r="AQ163" i="36"/>
  <c r="AR163" i="36" s="1"/>
  <c r="Z162" i="36"/>
  <c r="AB162" i="36" s="1"/>
  <c r="AD162" i="36" s="1"/>
  <c r="AG163" i="36"/>
  <c r="AJ163" i="36" s="1"/>
  <c r="Y163" i="36" s="1"/>
  <c r="AA163" i="36" s="1"/>
  <c r="AC163" i="36" s="1"/>
  <c r="AA162" i="36"/>
  <c r="AC162" i="36" s="1"/>
  <c r="AQ163" i="42"/>
  <c r="AR163" i="42" s="1"/>
  <c r="AA162" i="42"/>
  <c r="AC162" i="42" s="1"/>
  <c r="AS163" i="42"/>
  <c r="AQ160" i="37"/>
  <c r="AR160" i="37" s="1"/>
  <c r="AG160" i="37"/>
  <c r="Z162" i="42"/>
  <c r="AB162" i="42" s="1"/>
  <c r="AD162" i="42" s="1"/>
  <c r="AA159" i="37"/>
  <c r="AC159" i="37" s="1"/>
  <c r="AS160" i="37"/>
  <c r="AG169" i="41"/>
  <c r="AS169" i="41"/>
  <c r="AA168" i="41"/>
  <c r="AC168" i="41" s="1"/>
  <c r="Z168" i="41"/>
  <c r="AB168" i="41" s="1"/>
  <c r="AD168" i="41" s="1"/>
  <c r="AA120" i="23"/>
  <c r="AC120" i="23" s="1"/>
  <c r="AQ121" i="23"/>
  <c r="AR121" i="23" s="1"/>
  <c r="AS121" i="23"/>
  <c r="AG121" i="23"/>
  <c r="AJ145" i="32"/>
  <c r="Y145" i="32" s="1"/>
  <c r="AG146" i="32" s="1"/>
  <c r="AJ170" i="43"/>
  <c r="Y170" i="43" s="1"/>
  <c r="AQ120" i="29"/>
  <c r="AR120" i="29" s="1"/>
  <c r="Z119" i="29"/>
  <c r="AB119" i="29" s="1"/>
  <c r="AD119" i="29" s="1"/>
  <c r="AA119" i="29"/>
  <c r="AC119" i="29" s="1"/>
  <c r="AG120" i="29"/>
  <c r="AJ128" i="20"/>
  <c r="AJ163" i="42" l="1"/>
  <c r="Y163" i="42" s="1"/>
  <c r="AS164" i="42" s="1"/>
  <c r="AJ160" i="37"/>
  <c r="Y160" i="37" s="1"/>
  <c r="Z160" i="37" s="1"/>
  <c r="AB160" i="37" s="1"/>
  <c r="AD160" i="37" s="1"/>
  <c r="AG164" i="36"/>
  <c r="Z163" i="36"/>
  <c r="AB163" i="36" s="1"/>
  <c r="AD163" i="36" s="1"/>
  <c r="AQ164" i="36"/>
  <c r="AR164" i="36" s="1"/>
  <c r="AS164" i="36"/>
  <c r="AJ169" i="41"/>
  <c r="Y169" i="41" s="1"/>
  <c r="AJ121" i="23"/>
  <c r="Y121" i="23" s="1"/>
  <c r="AG122" i="23" s="1"/>
  <c r="AG164" i="42"/>
  <c r="AA163" i="42"/>
  <c r="AC163" i="42" s="1"/>
  <c r="AQ164" i="42"/>
  <c r="AR164" i="42" s="1"/>
  <c r="Z163" i="42"/>
  <c r="AB163" i="42" s="1"/>
  <c r="AD163" i="42" s="1"/>
  <c r="AS146" i="32"/>
  <c r="AA145" i="32"/>
  <c r="AC145" i="32" s="1"/>
  <c r="Z145" i="32"/>
  <c r="AB145" i="32" s="1"/>
  <c r="AD145" i="32" s="1"/>
  <c r="AQ146" i="32"/>
  <c r="AR146" i="32" s="1"/>
  <c r="AG171" i="43"/>
  <c r="AQ171" i="43"/>
  <c r="AR171" i="43" s="1"/>
  <c r="Z170" i="43"/>
  <c r="AB170" i="43" s="1"/>
  <c r="AD170" i="43" s="1"/>
  <c r="AA170" i="43"/>
  <c r="AC170" i="43" s="1"/>
  <c r="AS171" i="43"/>
  <c r="AJ120" i="29"/>
  <c r="Y120" i="29" s="1"/>
  <c r="Z120" i="29" s="1"/>
  <c r="AB120" i="29" s="1"/>
  <c r="AD120" i="29" s="1"/>
  <c r="Y128" i="20"/>
  <c r="AG161" i="37" l="1"/>
  <c r="AQ161" i="37"/>
  <c r="AR161" i="37" s="1"/>
  <c r="AS161" i="37"/>
  <c r="AJ164" i="36"/>
  <c r="Y164" i="36" s="1"/>
  <c r="AS165" i="36" s="1"/>
  <c r="AA160" i="37"/>
  <c r="AC160" i="37" s="1"/>
  <c r="AQ122" i="23"/>
  <c r="AR122" i="23" s="1"/>
  <c r="AA169" i="41"/>
  <c r="AC169" i="41" s="1"/>
  <c r="AQ170" i="41"/>
  <c r="AR170" i="41" s="1"/>
  <c r="AS170" i="41"/>
  <c r="Z169" i="41"/>
  <c r="AB169" i="41" s="1"/>
  <c r="AD169" i="41" s="1"/>
  <c r="AG170" i="41"/>
  <c r="AA121" i="23"/>
  <c r="AC121" i="23" s="1"/>
  <c r="Z121" i="23"/>
  <c r="AB121" i="23" s="1"/>
  <c r="AD121" i="23" s="1"/>
  <c r="AS122" i="23"/>
  <c r="AJ164" i="42"/>
  <c r="Y164" i="42" s="1"/>
  <c r="AJ146" i="32"/>
  <c r="Y146" i="32" s="1"/>
  <c r="AA146" i="32" s="1"/>
  <c r="AC146" i="32" s="1"/>
  <c r="AJ171" i="43"/>
  <c r="Y171" i="43" s="1"/>
  <c r="AA120" i="29"/>
  <c r="AC120" i="29" s="1"/>
  <c r="AS121" i="29"/>
  <c r="AG121" i="29"/>
  <c r="AQ121" i="29"/>
  <c r="AR121" i="29" s="1"/>
  <c r="AQ129" i="20"/>
  <c r="AR129" i="20" s="1"/>
  <c r="AS129" i="20"/>
  <c r="AA128" i="20"/>
  <c r="AC128" i="20" s="1"/>
  <c r="Z128" i="20"/>
  <c r="AB128" i="20" s="1"/>
  <c r="AD128" i="20" s="1"/>
  <c r="AG129" i="20"/>
  <c r="AJ161" i="37" l="1"/>
  <c r="Y161" i="37" s="1"/>
  <c r="AG162" i="37" s="1"/>
  <c r="AA164" i="36"/>
  <c r="AC164" i="36" s="1"/>
  <c r="Z164" i="36"/>
  <c r="AB164" i="36" s="1"/>
  <c r="AD164" i="36" s="1"/>
  <c r="AG165" i="36"/>
  <c r="AQ165" i="36"/>
  <c r="AR165" i="36" s="1"/>
  <c r="AJ122" i="23"/>
  <c r="Y122" i="23" s="1"/>
  <c r="Z122" i="23" s="1"/>
  <c r="AB122" i="23" s="1"/>
  <c r="AD122" i="23" s="1"/>
  <c r="AJ170" i="41"/>
  <c r="Y170" i="41" s="1"/>
  <c r="AA164" i="42"/>
  <c r="AC164" i="42" s="1"/>
  <c r="AS165" i="42"/>
  <c r="Z164" i="42"/>
  <c r="AB164" i="42" s="1"/>
  <c r="AD164" i="42" s="1"/>
  <c r="AG165" i="42"/>
  <c r="AQ165" i="42"/>
  <c r="AR165" i="42" s="1"/>
  <c r="AQ147" i="32"/>
  <c r="AR147" i="32" s="1"/>
  <c r="AG147" i="32"/>
  <c r="AS147" i="32"/>
  <c r="Z146" i="32"/>
  <c r="AB146" i="32" s="1"/>
  <c r="AD146" i="32" s="1"/>
  <c r="Z171" i="43"/>
  <c r="AB171" i="43" s="1"/>
  <c r="AD171" i="43" s="1"/>
  <c r="AG172" i="43"/>
  <c r="AS172" i="43"/>
  <c r="AA171" i="43"/>
  <c r="AC171" i="43" s="1"/>
  <c r="AQ172" i="43"/>
  <c r="AR172" i="43" s="1"/>
  <c r="AJ121" i="29"/>
  <c r="Y121" i="29" s="1"/>
  <c r="AA121" i="29" s="1"/>
  <c r="AC121" i="29" s="1"/>
  <c r="AJ129" i="20"/>
  <c r="Y129" i="20" s="1"/>
  <c r="AS130" i="20" s="1"/>
  <c r="AQ162" i="37" l="1"/>
  <c r="AR162" i="37" s="1"/>
  <c r="AA161" i="37"/>
  <c r="AC161" i="37" s="1"/>
  <c r="Z161" i="37"/>
  <c r="AB161" i="37" s="1"/>
  <c r="AD161" i="37" s="1"/>
  <c r="AS162" i="37"/>
  <c r="AJ165" i="36"/>
  <c r="Y165" i="36" s="1"/>
  <c r="AA165" i="36" s="1"/>
  <c r="AC165" i="36" s="1"/>
  <c r="AQ123" i="23"/>
  <c r="AR123" i="23" s="1"/>
  <c r="AG123" i="23"/>
  <c r="AA122" i="23"/>
  <c r="AC122" i="23" s="1"/>
  <c r="AS123" i="23"/>
  <c r="Z170" i="41"/>
  <c r="AB170" i="41" s="1"/>
  <c r="AD170" i="41" s="1"/>
  <c r="AQ171" i="41"/>
  <c r="AR171" i="41" s="1"/>
  <c r="AS171" i="41"/>
  <c r="AA170" i="41"/>
  <c r="AC170" i="41" s="1"/>
  <c r="AG171" i="41"/>
  <c r="AJ165" i="42"/>
  <c r="Y165" i="42" s="1"/>
  <c r="AA165" i="42" s="1"/>
  <c r="AC165" i="42" s="1"/>
  <c r="AJ147" i="32"/>
  <c r="Y147" i="32" s="1"/>
  <c r="AA147" i="32" s="1"/>
  <c r="AC147" i="32" s="1"/>
  <c r="AJ172" i="43"/>
  <c r="Y172" i="43" s="1"/>
  <c r="AQ122" i="29"/>
  <c r="AR122" i="29" s="1"/>
  <c r="AS122" i="29"/>
  <c r="Z121" i="29"/>
  <c r="AB121" i="29" s="1"/>
  <c r="AD121" i="29" s="1"/>
  <c r="AG122" i="29"/>
  <c r="Z129" i="20"/>
  <c r="AB129" i="20" s="1"/>
  <c r="AD129" i="20" s="1"/>
  <c r="AQ130" i="20"/>
  <c r="AR130" i="20" s="1"/>
  <c r="AG130" i="20"/>
  <c r="AA129" i="20"/>
  <c r="AC129" i="20" s="1"/>
  <c r="AJ162" i="37" l="1"/>
  <c r="Y162" i="37" s="1"/>
  <c r="Z162" i="37" s="1"/>
  <c r="AB162" i="37" s="1"/>
  <c r="AD162" i="37" s="1"/>
  <c r="AG166" i="36"/>
  <c r="AQ166" i="36"/>
  <c r="AR166" i="36" s="1"/>
  <c r="Z165" i="36"/>
  <c r="AB165" i="36" s="1"/>
  <c r="AD165" i="36" s="1"/>
  <c r="AS166" i="36"/>
  <c r="AG163" i="37"/>
  <c r="AA162" i="37"/>
  <c r="AC162" i="37" s="1"/>
  <c r="AQ163" i="37"/>
  <c r="AR163" i="37" s="1"/>
  <c r="AS163" i="37"/>
  <c r="AJ123" i="23"/>
  <c r="Y123" i="23" s="1"/>
  <c r="AA123" i="23" s="1"/>
  <c r="AC123" i="23" s="1"/>
  <c r="AJ171" i="41"/>
  <c r="Y171" i="41" s="1"/>
  <c r="AG166" i="42"/>
  <c r="Z165" i="42"/>
  <c r="AB165" i="42" s="1"/>
  <c r="AD165" i="42" s="1"/>
  <c r="AQ166" i="42"/>
  <c r="AR166" i="42" s="1"/>
  <c r="AS166" i="42"/>
  <c r="AS148" i="32"/>
  <c r="Z147" i="32"/>
  <c r="AB147" i="32" s="1"/>
  <c r="AD147" i="32" s="1"/>
  <c r="AG148" i="32"/>
  <c r="AQ148" i="32"/>
  <c r="AR148" i="32" s="1"/>
  <c r="AG173" i="43"/>
  <c r="AQ173" i="43"/>
  <c r="AR173" i="43" s="1"/>
  <c r="Z172" i="43"/>
  <c r="AB172" i="43" s="1"/>
  <c r="AD172" i="43" s="1"/>
  <c r="AS173" i="43"/>
  <c r="AA172" i="43"/>
  <c r="AC172" i="43" s="1"/>
  <c r="AJ122" i="29"/>
  <c r="Y122" i="29" s="1"/>
  <c r="AA122" i="29" s="1"/>
  <c r="AC122" i="29" s="1"/>
  <c r="AJ130" i="20"/>
  <c r="Y130" i="20" s="1"/>
  <c r="AJ166" i="36" l="1"/>
  <c r="Y166" i="36" s="1"/>
  <c r="AG167" i="36" s="1"/>
  <c r="AJ163" i="37"/>
  <c r="Y163" i="37" s="1"/>
  <c r="AG164" i="37" s="1"/>
  <c r="Z123" i="23"/>
  <c r="AB123" i="23" s="1"/>
  <c r="AD123" i="23" s="1"/>
  <c r="AG124" i="23"/>
  <c r="AQ124" i="23"/>
  <c r="AR124" i="23" s="1"/>
  <c r="AS124" i="23"/>
  <c r="Z171" i="41"/>
  <c r="AB171" i="41" s="1"/>
  <c r="AD171" i="41" s="1"/>
  <c r="AQ172" i="41"/>
  <c r="AR172" i="41" s="1"/>
  <c r="AS172" i="41"/>
  <c r="AA171" i="41"/>
  <c r="AC171" i="41" s="1"/>
  <c r="AG172" i="41"/>
  <c r="AJ148" i="32"/>
  <c r="Y148" i="32" s="1"/>
  <c r="Z148" i="32" s="1"/>
  <c r="AB148" i="32" s="1"/>
  <c r="AD148" i="32" s="1"/>
  <c r="AJ166" i="42"/>
  <c r="Y166" i="42" s="1"/>
  <c r="AJ173" i="43"/>
  <c r="Y173" i="43" s="1"/>
  <c r="AA173" i="43" s="1"/>
  <c r="AC173" i="43" s="1"/>
  <c r="AG123" i="29"/>
  <c r="AQ123" i="29"/>
  <c r="AR123" i="29" s="1"/>
  <c r="Z122" i="29"/>
  <c r="AB122" i="29" s="1"/>
  <c r="AD122" i="29" s="1"/>
  <c r="AS123" i="29"/>
  <c r="AS131" i="20"/>
  <c r="AQ131" i="20"/>
  <c r="AR131" i="20" s="1"/>
  <c r="AA130" i="20"/>
  <c r="AC130" i="20" s="1"/>
  <c r="AG131" i="20"/>
  <c r="Z130" i="20"/>
  <c r="AB130" i="20" s="1"/>
  <c r="AD130" i="20" s="1"/>
  <c r="AQ167" i="36" l="1"/>
  <c r="AR167" i="36" s="1"/>
  <c r="Z166" i="36"/>
  <c r="AB166" i="36" s="1"/>
  <c r="AD166" i="36" s="1"/>
  <c r="AA166" i="36"/>
  <c r="AC166" i="36" s="1"/>
  <c r="AS167" i="36"/>
  <c r="AA163" i="37"/>
  <c r="AC163" i="37" s="1"/>
  <c r="Z163" i="37"/>
  <c r="AB163" i="37" s="1"/>
  <c r="AD163" i="37" s="1"/>
  <c r="AS164" i="37"/>
  <c r="AQ164" i="37"/>
  <c r="AR164" i="37" s="1"/>
  <c r="AJ124" i="23"/>
  <c r="Y124" i="23" s="1"/>
  <c r="AG125" i="23" s="1"/>
  <c r="AJ172" i="41"/>
  <c r="Y172" i="41" s="1"/>
  <c r="AQ149" i="32"/>
  <c r="AR149" i="32" s="1"/>
  <c r="AS149" i="32"/>
  <c r="AA148" i="32"/>
  <c r="AC148" i="32" s="1"/>
  <c r="AG149" i="32"/>
  <c r="Z166" i="42"/>
  <c r="AB166" i="42" s="1"/>
  <c r="AD166" i="42" s="1"/>
  <c r="AS167" i="42"/>
  <c r="AA166" i="42"/>
  <c r="AC166" i="42" s="1"/>
  <c r="AQ167" i="42"/>
  <c r="AR167" i="42" s="1"/>
  <c r="AG167" i="42"/>
  <c r="AQ174" i="43"/>
  <c r="AR174" i="43" s="1"/>
  <c r="AG174" i="43"/>
  <c r="Z173" i="43"/>
  <c r="AB173" i="43" s="1"/>
  <c r="AD173" i="43" s="1"/>
  <c r="AS174" i="43"/>
  <c r="AJ123" i="29"/>
  <c r="Y123" i="29" s="1"/>
  <c r="AQ124" i="29" s="1"/>
  <c r="AR124" i="29" s="1"/>
  <c r="AJ131" i="20"/>
  <c r="Y131" i="20" s="1"/>
  <c r="AJ167" i="36" l="1"/>
  <c r="Y167" i="36" s="1"/>
  <c r="Z167" i="36" s="1"/>
  <c r="AB167" i="36" s="1"/>
  <c r="AD167" i="36" s="1"/>
  <c r="AJ164" i="37"/>
  <c r="Y164" i="37" s="1"/>
  <c r="AQ165" i="37" s="1"/>
  <c r="AR165" i="37" s="1"/>
  <c r="AA124" i="23"/>
  <c r="AC124" i="23" s="1"/>
  <c r="AS125" i="23"/>
  <c r="Z124" i="23"/>
  <c r="AB124" i="23" s="1"/>
  <c r="AD124" i="23" s="1"/>
  <c r="AQ125" i="23"/>
  <c r="AR125" i="23" s="1"/>
  <c r="AJ149" i="32"/>
  <c r="Y149" i="32" s="1"/>
  <c r="AA149" i="32" s="1"/>
  <c r="AC149" i="32" s="1"/>
  <c r="Z172" i="41"/>
  <c r="AB172" i="41" s="1"/>
  <c r="AD172" i="41" s="1"/>
  <c r="AA172" i="41"/>
  <c r="AC172" i="41" s="1"/>
  <c r="AG173" i="41"/>
  <c r="AQ173" i="41"/>
  <c r="AR173" i="41" s="1"/>
  <c r="AS173" i="41"/>
  <c r="AJ167" i="42"/>
  <c r="Y167" i="42" s="1"/>
  <c r="AQ168" i="42" s="1"/>
  <c r="AR168" i="42" s="1"/>
  <c r="AJ174" i="43"/>
  <c r="Y174" i="43" s="1"/>
  <c r="AG175" i="43" s="1"/>
  <c r="AS124" i="29"/>
  <c r="AG124" i="29"/>
  <c r="Z123" i="29"/>
  <c r="AB123" i="29" s="1"/>
  <c r="AD123" i="29" s="1"/>
  <c r="AA123" i="29"/>
  <c r="AC123" i="29" s="1"/>
  <c r="AG132" i="20"/>
  <c r="AQ132" i="20"/>
  <c r="AR132" i="20" s="1"/>
  <c r="Z131" i="20"/>
  <c r="AB131" i="20" s="1"/>
  <c r="AD131" i="20" s="1"/>
  <c r="AS132" i="20"/>
  <c r="AA131" i="20"/>
  <c r="AC131" i="20" s="1"/>
  <c r="AG168" i="36" l="1"/>
  <c r="AQ168" i="36"/>
  <c r="AR168" i="36" s="1"/>
  <c r="AA167" i="36"/>
  <c r="AC167" i="36" s="1"/>
  <c r="AS168" i="36"/>
  <c r="AS165" i="37"/>
  <c r="Z164" i="37"/>
  <c r="AB164" i="37" s="1"/>
  <c r="AD164" i="37" s="1"/>
  <c r="AG165" i="37"/>
  <c r="AA164" i="37"/>
  <c r="AC164" i="37" s="1"/>
  <c r="AJ125" i="23"/>
  <c r="Y125" i="23" s="1"/>
  <c r="AS126" i="23" s="1"/>
  <c r="AG150" i="32"/>
  <c r="AS150" i="32"/>
  <c r="AQ150" i="32"/>
  <c r="AR150" i="32" s="1"/>
  <c r="Z149" i="32"/>
  <c r="AB149" i="32" s="1"/>
  <c r="AD149" i="32" s="1"/>
  <c r="AJ173" i="41"/>
  <c r="Y173" i="41" s="1"/>
  <c r="AA173" i="41" s="1"/>
  <c r="AC173" i="41" s="1"/>
  <c r="AA167" i="42"/>
  <c r="AC167" i="42" s="1"/>
  <c r="AG168" i="42"/>
  <c r="Z167" i="42"/>
  <c r="AB167" i="42" s="1"/>
  <c r="AD167" i="42" s="1"/>
  <c r="AS168" i="42"/>
  <c r="Z174" i="43"/>
  <c r="AB174" i="43" s="1"/>
  <c r="AD174" i="43" s="1"/>
  <c r="AS175" i="43"/>
  <c r="AA174" i="43"/>
  <c r="AC174" i="43" s="1"/>
  <c r="AQ175" i="43"/>
  <c r="AR175" i="43" s="1"/>
  <c r="AJ124" i="29"/>
  <c r="Y124" i="29" s="1"/>
  <c r="AA124" i="29" s="1"/>
  <c r="AC124" i="29" s="1"/>
  <c r="AJ132" i="20"/>
  <c r="Y132" i="20" s="1"/>
  <c r="AJ168" i="36" l="1"/>
  <c r="Y168" i="36" s="1"/>
  <c r="AQ169" i="36" s="1"/>
  <c r="AR169" i="36" s="1"/>
  <c r="AJ165" i="37"/>
  <c r="Y165" i="37" s="1"/>
  <c r="AA165" i="37" s="1"/>
  <c r="AC165" i="37" s="1"/>
  <c r="Z125" i="23"/>
  <c r="AB125" i="23" s="1"/>
  <c r="AD125" i="23" s="1"/>
  <c r="AQ126" i="23"/>
  <c r="AR126" i="23" s="1"/>
  <c r="AA125" i="23"/>
  <c r="AC125" i="23" s="1"/>
  <c r="AG126" i="23"/>
  <c r="AJ150" i="32"/>
  <c r="Y150" i="32" s="1"/>
  <c r="AA150" i="32" s="1"/>
  <c r="AC150" i="32" s="1"/>
  <c r="AQ174" i="41"/>
  <c r="AR174" i="41" s="1"/>
  <c r="AG174" i="41"/>
  <c r="AS174" i="41"/>
  <c r="Z173" i="41"/>
  <c r="AB173" i="41" s="1"/>
  <c r="AD173" i="41" s="1"/>
  <c r="AJ168" i="42"/>
  <c r="Y168" i="42" s="1"/>
  <c r="AQ169" i="42" s="1"/>
  <c r="AR169" i="42" s="1"/>
  <c r="AJ175" i="43"/>
  <c r="Y175" i="43" s="1"/>
  <c r="AA175" i="43" s="1"/>
  <c r="AC175" i="43" s="1"/>
  <c r="AS125" i="29"/>
  <c r="Z124" i="29"/>
  <c r="AB124" i="29" s="1"/>
  <c r="AD124" i="29" s="1"/>
  <c r="AQ125" i="29"/>
  <c r="AR125" i="29" s="1"/>
  <c r="AG125" i="29"/>
  <c r="Z132" i="20"/>
  <c r="AB132" i="20" s="1"/>
  <c r="AD132" i="20" s="1"/>
  <c r="AS133" i="20"/>
  <c r="AQ133" i="20"/>
  <c r="AR133" i="20" s="1"/>
  <c r="AG133" i="20"/>
  <c r="AA132" i="20"/>
  <c r="AC132" i="20" s="1"/>
  <c r="AS169" i="36" l="1"/>
  <c r="Z168" i="36"/>
  <c r="AB168" i="36" s="1"/>
  <c r="AD168" i="36" s="1"/>
  <c r="AA168" i="36"/>
  <c r="AC168" i="36" s="1"/>
  <c r="AG169" i="36"/>
  <c r="AJ169" i="36" s="1"/>
  <c r="Y169" i="36" s="1"/>
  <c r="AG170" i="36" s="1"/>
  <c r="AJ126" i="23"/>
  <c r="Y126" i="23" s="1"/>
  <c r="AG127" i="23" s="1"/>
  <c r="AS166" i="37"/>
  <c r="AG166" i="37"/>
  <c r="Z165" i="37"/>
  <c r="AB165" i="37" s="1"/>
  <c r="AD165" i="37" s="1"/>
  <c r="AQ166" i="37"/>
  <c r="AR166" i="37" s="1"/>
  <c r="AQ151" i="32"/>
  <c r="AR151" i="32" s="1"/>
  <c r="AG151" i="32"/>
  <c r="AS151" i="32"/>
  <c r="Z150" i="32"/>
  <c r="AB150" i="32" s="1"/>
  <c r="AD150" i="32" s="1"/>
  <c r="AJ174" i="41"/>
  <c r="Y174" i="41" s="1"/>
  <c r="Z174" i="41" s="1"/>
  <c r="AB174" i="41" s="1"/>
  <c r="AD174" i="41" s="1"/>
  <c r="AS169" i="42"/>
  <c r="AA168" i="42"/>
  <c r="AC168" i="42" s="1"/>
  <c r="Z168" i="42"/>
  <c r="AB168" i="42" s="1"/>
  <c r="AD168" i="42" s="1"/>
  <c r="AG169" i="42"/>
  <c r="AQ176" i="43"/>
  <c r="AR176" i="43" s="1"/>
  <c r="AG176" i="43"/>
  <c r="Z175" i="43"/>
  <c r="AB175" i="43" s="1"/>
  <c r="AD175" i="43" s="1"/>
  <c r="AS176" i="43"/>
  <c r="AJ125" i="29"/>
  <c r="Y125" i="29" s="1"/>
  <c r="AA125" i="29" s="1"/>
  <c r="AC125" i="29" s="1"/>
  <c r="AJ133" i="20"/>
  <c r="Y133" i="20" s="1"/>
  <c r="Z133" i="20" s="1"/>
  <c r="AB133" i="20" s="1"/>
  <c r="AD133" i="20" s="1"/>
  <c r="AJ166" i="37" l="1"/>
  <c r="Y166" i="37" s="1"/>
  <c r="Z166" i="37" s="1"/>
  <c r="AB166" i="37" s="1"/>
  <c r="AD166" i="37" s="1"/>
  <c r="AQ127" i="23"/>
  <c r="AR127" i="23" s="1"/>
  <c r="AA126" i="23"/>
  <c r="AC126" i="23" s="1"/>
  <c r="AS127" i="23"/>
  <c r="Z126" i="23"/>
  <c r="AB126" i="23" s="1"/>
  <c r="AD126" i="23" s="1"/>
  <c r="AJ151" i="32"/>
  <c r="Y151" i="32" s="1"/>
  <c r="Z151" i="32" s="1"/>
  <c r="AB151" i="32" s="1"/>
  <c r="AD151" i="32" s="1"/>
  <c r="AJ169" i="42"/>
  <c r="Y169" i="42" s="1"/>
  <c r="Z169" i="42" s="1"/>
  <c r="AB169" i="42" s="1"/>
  <c r="AD169" i="42" s="1"/>
  <c r="AS175" i="41"/>
  <c r="AG175" i="41"/>
  <c r="AA174" i="41"/>
  <c r="AC174" i="41" s="1"/>
  <c r="AQ175" i="41"/>
  <c r="AR175" i="41" s="1"/>
  <c r="AJ176" i="43"/>
  <c r="Y176" i="43" s="1"/>
  <c r="AQ177" i="43" s="1"/>
  <c r="AR177" i="43" s="1"/>
  <c r="Z169" i="36"/>
  <c r="AB169" i="36" s="1"/>
  <c r="AD169" i="36" s="1"/>
  <c r="AA169" i="36"/>
  <c r="AC169" i="36" s="1"/>
  <c r="AS170" i="36"/>
  <c r="AQ167" i="37"/>
  <c r="AR167" i="37" s="1"/>
  <c r="AQ170" i="36"/>
  <c r="AR170" i="36" s="1"/>
  <c r="AG167" i="37"/>
  <c r="AS167" i="37"/>
  <c r="AA166" i="37"/>
  <c r="AC166" i="37" s="1"/>
  <c r="AQ126" i="29"/>
  <c r="AR126" i="29" s="1"/>
  <c r="AS126" i="29"/>
  <c r="AG126" i="29"/>
  <c r="Z125" i="29"/>
  <c r="AB125" i="29" s="1"/>
  <c r="AD125" i="29" s="1"/>
  <c r="AA133" i="20"/>
  <c r="AC133" i="20" s="1"/>
  <c r="AS134" i="20"/>
  <c r="AG134" i="20"/>
  <c r="AQ134" i="20"/>
  <c r="AR134" i="20" s="1"/>
  <c r="AJ127" i="23" l="1"/>
  <c r="Y127" i="23" s="1"/>
  <c r="AA151" i="32"/>
  <c r="AC151" i="32" s="1"/>
  <c r="AS152" i="32"/>
  <c r="AQ152" i="32"/>
  <c r="AR152" i="32" s="1"/>
  <c r="AG152" i="32"/>
  <c r="AQ170" i="42"/>
  <c r="AR170" i="42" s="1"/>
  <c r="AA169" i="42"/>
  <c r="AC169" i="42" s="1"/>
  <c r="AS170" i="42"/>
  <c r="AG170" i="42"/>
  <c r="AG177" i="43"/>
  <c r="AJ175" i="41"/>
  <c r="Y175" i="41" s="1"/>
  <c r="AS177" i="43"/>
  <c r="Z176" i="43"/>
  <c r="AB176" i="43" s="1"/>
  <c r="AD176" i="43" s="1"/>
  <c r="AA176" i="43"/>
  <c r="AC176" i="43" s="1"/>
  <c r="AJ170" i="36"/>
  <c r="Y170" i="36" s="1"/>
  <c r="AA170" i="36" s="1"/>
  <c r="AC170" i="36" s="1"/>
  <c r="AJ167" i="37"/>
  <c r="Y167" i="37" s="1"/>
  <c r="Z167" i="37" s="1"/>
  <c r="AB167" i="37" s="1"/>
  <c r="AD167" i="37" s="1"/>
  <c r="AJ126" i="29"/>
  <c r="Y126" i="29" s="1"/>
  <c r="AG127" i="29" s="1"/>
  <c r="AJ134" i="20"/>
  <c r="Y134" i="20" s="1"/>
  <c r="AG128" i="23" l="1"/>
  <c r="Z127" i="23"/>
  <c r="AB127" i="23" s="1"/>
  <c r="AD127" i="23" s="1"/>
  <c r="AQ128" i="23"/>
  <c r="AR128" i="23" s="1"/>
  <c r="AA127" i="23"/>
  <c r="AC127" i="23" s="1"/>
  <c r="AS128" i="23"/>
  <c r="AJ152" i="32"/>
  <c r="Y152" i="32" s="1"/>
  <c r="AQ153" i="32" s="1"/>
  <c r="AR153" i="32" s="1"/>
  <c r="AJ177" i="43"/>
  <c r="Y177" i="43" s="1"/>
  <c r="AQ178" i="43" s="1"/>
  <c r="AR178" i="43" s="1"/>
  <c r="AJ170" i="42"/>
  <c r="Y170" i="42" s="1"/>
  <c r="AQ171" i="42" s="1"/>
  <c r="AR171" i="42" s="1"/>
  <c r="Z175" i="41"/>
  <c r="AB175" i="41" s="1"/>
  <c r="AD175" i="41" s="1"/>
  <c r="AG176" i="41"/>
  <c r="AS176" i="41"/>
  <c r="AQ176" i="41"/>
  <c r="AR176" i="41" s="1"/>
  <c r="AA175" i="41"/>
  <c r="AC175" i="41" s="1"/>
  <c r="Z170" i="36"/>
  <c r="AB170" i="36" s="1"/>
  <c r="AD170" i="36" s="1"/>
  <c r="AS171" i="36"/>
  <c r="AG171" i="36"/>
  <c r="AQ171" i="36"/>
  <c r="AR171" i="36" s="1"/>
  <c r="AQ168" i="37"/>
  <c r="AR168" i="37" s="1"/>
  <c r="AS168" i="37"/>
  <c r="AG168" i="37"/>
  <c r="AA167" i="37"/>
  <c r="AC167" i="37" s="1"/>
  <c r="AS127" i="29"/>
  <c r="Z126" i="29"/>
  <c r="AB126" i="29" s="1"/>
  <c r="AD126" i="29" s="1"/>
  <c r="AQ127" i="29"/>
  <c r="AR127" i="29" s="1"/>
  <c r="AA126" i="29"/>
  <c r="AC126" i="29" s="1"/>
  <c r="AQ135" i="20"/>
  <c r="AR135" i="20" s="1"/>
  <c r="AS135" i="20"/>
  <c r="AA134" i="20"/>
  <c r="AC134" i="20" s="1"/>
  <c r="AG135" i="20"/>
  <c r="Z134" i="20"/>
  <c r="AB134" i="20" s="1"/>
  <c r="AD134" i="20" s="1"/>
  <c r="Z177" i="43" l="1"/>
  <c r="AB177" i="43" s="1"/>
  <c r="AD177" i="43" s="1"/>
  <c r="AJ128" i="23"/>
  <c r="Y128" i="23" s="1"/>
  <c r="Z152" i="32"/>
  <c r="AB152" i="32" s="1"/>
  <c r="AD152" i="32" s="1"/>
  <c r="AG153" i="32"/>
  <c r="AS153" i="32"/>
  <c r="AG178" i="43"/>
  <c r="AA152" i="32"/>
  <c r="AC152" i="32" s="1"/>
  <c r="AS178" i="43"/>
  <c r="AA177" i="43"/>
  <c r="AC177" i="43" s="1"/>
  <c r="AA170" i="42"/>
  <c r="AC170" i="42" s="1"/>
  <c r="Z170" i="42"/>
  <c r="AB170" i="42" s="1"/>
  <c r="AD170" i="42" s="1"/>
  <c r="AS171" i="42"/>
  <c r="AG171" i="42"/>
  <c r="AJ176" i="41"/>
  <c r="Y176" i="41" s="1"/>
  <c r="AJ171" i="36"/>
  <c r="Y171" i="36" s="1"/>
  <c r="AQ172" i="36" s="1"/>
  <c r="AR172" i="36" s="1"/>
  <c r="AJ168" i="37"/>
  <c r="Y168" i="37" s="1"/>
  <c r="AG169" i="37" s="1"/>
  <c r="AJ127" i="29"/>
  <c r="Y127" i="29" s="1"/>
  <c r="AS128" i="29" s="1"/>
  <c r="AJ135" i="20"/>
  <c r="Y135" i="20" s="1"/>
  <c r="AJ153" i="32" l="1"/>
  <c r="Y153" i="32" s="1"/>
  <c r="AA153" i="32" s="1"/>
  <c r="AC153" i="32" s="1"/>
  <c r="AA128" i="23"/>
  <c r="AC128" i="23" s="1"/>
  <c r="AS129" i="23"/>
  <c r="AQ129" i="23"/>
  <c r="AR129" i="23" s="1"/>
  <c r="Z128" i="23"/>
  <c r="AB128" i="23" s="1"/>
  <c r="AD128" i="23" s="1"/>
  <c r="AG129" i="23"/>
  <c r="AJ178" i="43"/>
  <c r="Y178" i="43" s="1"/>
  <c r="AA178" i="43" s="1"/>
  <c r="AC178" i="43" s="1"/>
  <c r="AJ171" i="42"/>
  <c r="Y171" i="42" s="1"/>
  <c r="AS172" i="36"/>
  <c r="AH22" i="47" s="1"/>
  <c r="C44" i="34" s="1"/>
  <c r="Z171" i="36"/>
  <c r="AB171" i="36" s="1"/>
  <c r="AD171" i="36" s="1"/>
  <c r="AG172" i="36"/>
  <c r="AA171" i="36"/>
  <c r="AC171" i="36" s="1"/>
  <c r="AS177" i="41"/>
  <c r="AQ177" i="41"/>
  <c r="AR177" i="41" s="1"/>
  <c r="Z176" i="41"/>
  <c r="AB176" i="41" s="1"/>
  <c r="AD176" i="41" s="1"/>
  <c r="AA176" i="41"/>
  <c r="AC176" i="41" s="1"/>
  <c r="AG177" i="41"/>
  <c r="AA168" i="37"/>
  <c r="AC168" i="37" s="1"/>
  <c r="AS169" i="37"/>
  <c r="AQ169" i="37"/>
  <c r="AR169" i="37" s="1"/>
  <c r="Z168" i="37"/>
  <c r="AB168" i="37" s="1"/>
  <c r="AD168" i="37" s="1"/>
  <c r="AA127" i="29"/>
  <c r="AC127" i="29" s="1"/>
  <c r="Z127" i="29"/>
  <c r="AB127" i="29" s="1"/>
  <c r="AD127" i="29" s="1"/>
  <c r="AQ128" i="29"/>
  <c r="AR128" i="29" s="1"/>
  <c r="AG128" i="29"/>
  <c r="AA135" i="20"/>
  <c r="AC135" i="20" s="1"/>
  <c r="Z135" i="20"/>
  <c r="AB135" i="20" s="1"/>
  <c r="AD135" i="20" s="1"/>
  <c r="AQ136" i="20"/>
  <c r="AR136" i="20" s="1"/>
  <c r="AS136" i="20"/>
  <c r="AG136" i="20"/>
  <c r="AS179" i="43" l="1"/>
  <c r="AG179" i="43"/>
  <c r="Z178" i="43"/>
  <c r="AB178" i="43" s="1"/>
  <c r="AD178" i="43" s="1"/>
  <c r="AQ179" i="43"/>
  <c r="AR179" i="43" s="1"/>
  <c r="Z153" i="32"/>
  <c r="AB153" i="32" s="1"/>
  <c r="AD153" i="32" s="1"/>
  <c r="AQ154" i="32"/>
  <c r="AR154" i="32" s="1"/>
  <c r="AS154" i="32"/>
  <c r="AG154" i="32"/>
  <c r="AJ172" i="36"/>
  <c r="Y172" i="36" s="1"/>
  <c r="C75" i="47" s="1"/>
  <c r="AJ129" i="23"/>
  <c r="Y129" i="23" s="1"/>
  <c r="AG130" i="23" s="1"/>
  <c r="Y22" i="47"/>
  <c r="B44" i="34" s="1"/>
  <c r="AG172" i="42"/>
  <c r="AA171" i="42"/>
  <c r="AC171" i="42" s="1"/>
  <c r="AS172" i="42"/>
  <c r="Z171" i="42"/>
  <c r="AB171" i="42" s="1"/>
  <c r="AD171" i="42" s="1"/>
  <c r="AQ172" i="42"/>
  <c r="AR172" i="42" s="1"/>
  <c r="AJ169" i="37"/>
  <c r="Y169" i="37" s="1"/>
  <c r="Z169" i="37" s="1"/>
  <c r="AB169" i="37" s="1"/>
  <c r="AD169" i="37" s="1"/>
  <c r="AJ177" i="41"/>
  <c r="Y177" i="41" s="1"/>
  <c r="AJ128" i="29"/>
  <c r="Y128" i="29" s="1"/>
  <c r="Z128" i="29" s="1"/>
  <c r="AB128" i="29" s="1"/>
  <c r="AD128" i="29" s="1"/>
  <c r="AJ136" i="20"/>
  <c r="Y136" i="20" s="1"/>
  <c r="AJ179" i="43" l="1"/>
  <c r="Y179" i="43" s="1"/>
  <c r="Z179" i="43" s="1"/>
  <c r="AB179" i="43" s="1"/>
  <c r="AD179" i="43" s="1"/>
  <c r="AJ154" i="32"/>
  <c r="Y154" i="32" s="1"/>
  <c r="AS155" i="32" s="1"/>
  <c r="AA129" i="23"/>
  <c r="AC129" i="23" s="1"/>
  <c r="AQ130" i="23"/>
  <c r="AR130" i="23" s="1"/>
  <c r="Z129" i="23"/>
  <c r="AB129" i="23" s="1"/>
  <c r="AD129" i="23" s="1"/>
  <c r="AS130" i="23"/>
  <c r="AQ173" i="36"/>
  <c r="AR173" i="36" s="1"/>
  <c r="AS173" i="36"/>
  <c r="AA172" i="36"/>
  <c r="AC172" i="36" s="1"/>
  <c r="Z172" i="36"/>
  <c r="E75" i="47" s="1"/>
  <c r="D75" i="47" s="1"/>
  <c r="AG173" i="36"/>
  <c r="AQ155" i="32"/>
  <c r="AR155" i="32" s="1"/>
  <c r="AA179" i="43"/>
  <c r="AC179" i="43" s="1"/>
  <c r="AQ180" i="43"/>
  <c r="AR180" i="43" s="1"/>
  <c r="AS180" i="43"/>
  <c r="AJ172" i="42"/>
  <c r="Y172" i="42" s="1"/>
  <c r="AG170" i="37"/>
  <c r="AG180" i="43"/>
  <c r="AS170" i="37"/>
  <c r="AQ170" i="37"/>
  <c r="AR170" i="37" s="1"/>
  <c r="AA169" i="37"/>
  <c r="AC169" i="37" s="1"/>
  <c r="AG178" i="41"/>
  <c r="Z177" i="41"/>
  <c r="AB177" i="41" s="1"/>
  <c r="AD177" i="41" s="1"/>
  <c r="AQ178" i="41"/>
  <c r="AR178" i="41" s="1"/>
  <c r="AA177" i="41"/>
  <c r="AC177" i="41" s="1"/>
  <c r="AS178" i="41"/>
  <c r="AG129" i="29"/>
  <c r="AQ129" i="29"/>
  <c r="AR129" i="29" s="1"/>
  <c r="AA128" i="29"/>
  <c r="AC128" i="29" s="1"/>
  <c r="AS129" i="29"/>
  <c r="AS137" i="20"/>
  <c r="Z136" i="20"/>
  <c r="AB136" i="20" s="1"/>
  <c r="AD136" i="20" s="1"/>
  <c r="AQ137" i="20"/>
  <c r="AR137" i="20" s="1"/>
  <c r="AA136" i="20"/>
  <c r="AC136" i="20" s="1"/>
  <c r="AG137" i="20"/>
  <c r="AJ173" i="36" l="1"/>
  <c r="Y173" i="36" s="1"/>
  <c r="AA173" i="36" s="1"/>
  <c r="AC173" i="36" s="1"/>
  <c r="AA154" i="32"/>
  <c r="AC154" i="32" s="1"/>
  <c r="Z154" i="32"/>
  <c r="AB154" i="32" s="1"/>
  <c r="AD154" i="32" s="1"/>
  <c r="AG155" i="32"/>
  <c r="AJ155" i="32" s="1"/>
  <c r="Y155" i="32" s="1"/>
  <c r="AG156" i="32" s="1"/>
  <c r="AB172" i="36"/>
  <c r="AD172" i="36" s="1"/>
  <c r="AJ130" i="23"/>
  <c r="Y130" i="23" s="1"/>
  <c r="AG131" i="23" s="1"/>
  <c r="O21" i="47"/>
  <c r="O22" i="47" s="1"/>
  <c r="C25" i="34" s="1"/>
  <c r="AJ180" i="43"/>
  <c r="Y180" i="43" s="1"/>
  <c r="AQ181" i="43" s="1"/>
  <c r="AR181" i="43" s="1"/>
  <c r="AA172" i="42"/>
  <c r="AC172" i="42" s="1"/>
  <c r="AS173" i="42"/>
  <c r="AG173" i="42"/>
  <c r="Z172" i="42"/>
  <c r="AB172" i="42" s="1"/>
  <c r="AD172" i="42" s="1"/>
  <c r="AQ173" i="42"/>
  <c r="AR173" i="42" s="1"/>
  <c r="AJ170" i="37"/>
  <c r="Y170" i="37" s="1"/>
  <c r="Z170" i="37" s="1"/>
  <c r="AB170" i="37" s="1"/>
  <c r="AD170" i="37" s="1"/>
  <c r="AJ178" i="41"/>
  <c r="Y178" i="41" s="1"/>
  <c r="AJ129" i="29"/>
  <c r="Y129" i="29" s="1"/>
  <c r="AQ130" i="29" s="1"/>
  <c r="AR130" i="29" s="1"/>
  <c r="Z173" i="36"/>
  <c r="AB173" i="36" s="1"/>
  <c r="AD173" i="36" s="1"/>
  <c r="AJ137" i="20"/>
  <c r="Y137" i="20" s="1"/>
  <c r="AQ131" i="23" l="1"/>
  <c r="AR131" i="23" s="1"/>
  <c r="AA130" i="23"/>
  <c r="AC130" i="23" s="1"/>
  <c r="AS131" i="23"/>
  <c r="Z130" i="23"/>
  <c r="AB130" i="23" s="1"/>
  <c r="AD130" i="23" s="1"/>
  <c r="AS156" i="32"/>
  <c r="AQ156" i="32"/>
  <c r="AR156" i="32" s="1"/>
  <c r="AJ156" i="32" s="1"/>
  <c r="Y156" i="32" s="1"/>
  <c r="AS157" i="32" s="1"/>
  <c r="AA155" i="32"/>
  <c r="AC155" i="32" s="1"/>
  <c r="Z155" i="32"/>
  <c r="AB155" i="32" s="1"/>
  <c r="AD155" i="32" s="1"/>
  <c r="Z180" i="43"/>
  <c r="AB180" i="43" s="1"/>
  <c r="AD180" i="43" s="1"/>
  <c r="AA180" i="43"/>
  <c r="AC180" i="43" s="1"/>
  <c r="AS181" i="43"/>
  <c r="AG181" i="43"/>
  <c r="AJ173" i="42"/>
  <c r="Y173" i="42" s="1"/>
  <c r="AA173" i="42" s="1"/>
  <c r="AC173" i="42" s="1"/>
  <c r="AS171" i="37"/>
  <c r="AA170" i="37"/>
  <c r="AC170" i="37" s="1"/>
  <c r="AG171" i="37"/>
  <c r="AQ171" i="37"/>
  <c r="AR171" i="37" s="1"/>
  <c r="AQ179" i="41"/>
  <c r="AR179" i="41" s="1"/>
  <c r="Z178" i="41"/>
  <c r="AB178" i="41" s="1"/>
  <c r="AD178" i="41" s="1"/>
  <c r="AA178" i="41"/>
  <c r="AC178" i="41" s="1"/>
  <c r="AG179" i="41"/>
  <c r="AS179" i="41"/>
  <c r="AS130" i="29"/>
  <c r="AG130" i="29"/>
  <c r="Z129" i="29"/>
  <c r="AB129" i="29" s="1"/>
  <c r="AD129" i="29" s="1"/>
  <c r="AA129" i="29"/>
  <c r="AC129" i="29" s="1"/>
  <c r="AA137" i="20"/>
  <c r="AC137" i="20" s="1"/>
  <c r="AS138" i="20"/>
  <c r="AQ138" i="20"/>
  <c r="AR138" i="20" s="1"/>
  <c r="AG138" i="20"/>
  <c r="Z137" i="20"/>
  <c r="AB137" i="20" s="1"/>
  <c r="AD137" i="20" s="1"/>
  <c r="AJ131" i="23" l="1"/>
  <c r="Y131" i="23" s="1"/>
  <c r="AA131" i="23" s="1"/>
  <c r="AC131" i="23" s="1"/>
  <c r="AJ181" i="43"/>
  <c r="Y181" i="43" s="1"/>
  <c r="AA181" i="43" s="1"/>
  <c r="AC181" i="43" s="1"/>
  <c r="AQ174" i="42"/>
  <c r="AR174" i="42" s="1"/>
  <c r="AG174" i="42"/>
  <c r="Z173" i="42"/>
  <c r="AB173" i="42" s="1"/>
  <c r="AD173" i="42" s="1"/>
  <c r="AS174" i="42"/>
  <c r="AJ171" i="37"/>
  <c r="Y171" i="37" s="1"/>
  <c r="AG172" i="37" s="1"/>
  <c r="AJ179" i="41"/>
  <c r="Y179" i="41" s="1"/>
  <c r="AA179" i="41" s="1"/>
  <c r="AC179" i="41" s="1"/>
  <c r="AG157" i="32"/>
  <c r="AQ157" i="32"/>
  <c r="AR157" i="32" s="1"/>
  <c r="Z156" i="32"/>
  <c r="AB156" i="32" s="1"/>
  <c r="AD156" i="32" s="1"/>
  <c r="AA156" i="32"/>
  <c r="AC156" i="32" s="1"/>
  <c r="AJ130" i="29"/>
  <c r="Y130" i="29" s="1"/>
  <c r="AA130" i="29" s="1"/>
  <c r="AC130" i="29" s="1"/>
  <c r="AJ138" i="20"/>
  <c r="Y138" i="20" s="1"/>
  <c r="AS139" i="20" s="1"/>
  <c r="AQ132" i="23" l="1"/>
  <c r="AR132" i="23" s="1"/>
  <c r="AS132" i="23"/>
  <c r="AG132" i="23"/>
  <c r="Z131" i="23"/>
  <c r="AB131" i="23" s="1"/>
  <c r="AD131" i="23" s="1"/>
  <c r="AS172" i="37"/>
  <c r="AK22" i="47" s="1"/>
  <c r="C45" i="34" s="1"/>
  <c r="Z181" i="43"/>
  <c r="AB181" i="43" s="1"/>
  <c r="AD181" i="43" s="1"/>
  <c r="AG182" i="43"/>
  <c r="AQ182" i="43"/>
  <c r="AR182" i="43" s="1"/>
  <c r="AS182" i="43"/>
  <c r="AJ174" i="42"/>
  <c r="Y174" i="42" s="1"/>
  <c r="AG175" i="42" s="1"/>
  <c r="Z171" i="37"/>
  <c r="AB171" i="37" s="1"/>
  <c r="AD171" i="37" s="1"/>
  <c r="AG180" i="41"/>
  <c r="AQ180" i="41"/>
  <c r="AR180" i="41" s="1"/>
  <c r="Z179" i="41"/>
  <c r="AB179" i="41" s="1"/>
  <c r="AD179" i="41" s="1"/>
  <c r="AA171" i="37"/>
  <c r="AC171" i="37" s="1"/>
  <c r="AJ157" i="32"/>
  <c r="Y157" i="32" s="1"/>
  <c r="Z157" i="32" s="1"/>
  <c r="AB157" i="32" s="1"/>
  <c r="AD157" i="32" s="1"/>
  <c r="AQ172" i="37"/>
  <c r="AR172" i="37" s="1"/>
  <c r="AS180" i="41"/>
  <c r="Z130" i="29"/>
  <c r="AB130" i="29" s="1"/>
  <c r="AD130" i="29" s="1"/>
  <c r="AS131" i="29"/>
  <c r="AQ131" i="29"/>
  <c r="AR131" i="29" s="1"/>
  <c r="AG131" i="29"/>
  <c r="AG139" i="20"/>
  <c r="AA138" i="20"/>
  <c r="AC138" i="20" s="1"/>
  <c r="Z138" i="20"/>
  <c r="AB138" i="20" s="1"/>
  <c r="AD138" i="20" s="1"/>
  <c r="AQ139" i="20"/>
  <c r="AR139" i="20" s="1"/>
  <c r="AJ132" i="23" l="1"/>
  <c r="Y132" i="23" s="1"/>
  <c r="AQ133" i="23" s="1"/>
  <c r="AR133" i="23" s="1"/>
  <c r="AJ172" i="37"/>
  <c r="AS175" i="42"/>
  <c r="AJ182" i="43"/>
  <c r="Y182" i="43" s="1"/>
  <c r="AS183" i="43" s="1"/>
  <c r="AQ175" i="42"/>
  <c r="AR175" i="42" s="1"/>
  <c r="AA174" i="42"/>
  <c r="AC174" i="42" s="1"/>
  <c r="Y172" i="37"/>
  <c r="AB22" i="47"/>
  <c r="B45" i="34" s="1"/>
  <c r="Z174" i="42"/>
  <c r="AB174" i="42" s="1"/>
  <c r="AD174" i="42" s="1"/>
  <c r="AQ158" i="32"/>
  <c r="AR158" i="32" s="1"/>
  <c r="AA157" i="32"/>
  <c r="AC157" i="32" s="1"/>
  <c r="AS158" i="32"/>
  <c r="AG158" i="32"/>
  <c r="AJ175" i="42"/>
  <c r="Y175" i="42" s="1"/>
  <c r="AA175" i="42" s="1"/>
  <c r="AC175" i="42" s="1"/>
  <c r="AJ180" i="41"/>
  <c r="Y180" i="41" s="1"/>
  <c r="Z180" i="41" s="1"/>
  <c r="AB180" i="41" s="1"/>
  <c r="AD180" i="41" s="1"/>
  <c r="AJ131" i="29"/>
  <c r="Y131" i="29" s="1"/>
  <c r="AG132" i="29" s="1"/>
  <c r="AJ139" i="20"/>
  <c r="Y139" i="20" s="1"/>
  <c r="AS140" i="20" s="1"/>
  <c r="AS133" i="23" l="1"/>
  <c r="AA132" i="23"/>
  <c r="AC132" i="23" s="1"/>
  <c r="Z132" i="23"/>
  <c r="AB132" i="23" s="1"/>
  <c r="AD132" i="23" s="1"/>
  <c r="AG133" i="23"/>
  <c r="AJ133" i="23" s="1"/>
  <c r="Y133" i="23" s="1"/>
  <c r="AA133" i="23" s="1"/>
  <c r="AC133" i="23" s="1"/>
  <c r="AG173" i="37"/>
  <c r="C83" i="47"/>
  <c r="AG183" i="43"/>
  <c r="Z182" i="43"/>
  <c r="AB182" i="43" s="1"/>
  <c r="AD182" i="43" s="1"/>
  <c r="AA182" i="43"/>
  <c r="AC182" i="43" s="1"/>
  <c r="AQ183" i="43"/>
  <c r="AR183" i="43" s="1"/>
  <c r="AA172" i="37"/>
  <c r="AC172" i="37" s="1"/>
  <c r="AS173" i="37"/>
  <c r="Z172" i="37"/>
  <c r="E83" i="47" s="1"/>
  <c r="D83" i="47" s="1"/>
  <c r="AQ173" i="37"/>
  <c r="AR173" i="37" s="1"/>
  <c r="AJ173" i="37" s="1"/>
  <c r="Y173" i="37" s="1"/>
  <c r="AJ158" i="32"/>
  <c r="Y158" i="32" s="1"/>
  <c r="AG159" i="32" s="1"/>
  <c r="AG176" i="42"/>
  <c r="AS176" i="42"/>
  <c r="Z175" i="42"/>
  <c r="AB175" i="42" s="1"/>
  <c r="AD175" i="42" s="1"/>
  <c r="AQ181" i="41"/>
  <c r="AR181" i="41" s="1"/>
  <c r="AQ176" i="42"/>
  <c r="AR176" i="42" s="1"/>
  <c r="AS181" i="41"/>
  <c r="AG181" i="41"/>
  <c r="AA180" i="41"/>
  <c r="AC180" i="41" s="1"/>
  <c r="Z131" i="29"/>
  <c r="AB131" i="29" s="1"/>
  <c r="AD131" i="29" s="1"/>
  <c r="AA131" i="29"/>
  <c r="AC131" i="29" s="1"/>
  <c r="AQ132" i="29"/>
  <c r="AR132" i="29" s="1"/>
  <c r="AS132" i="29"/>
  <c r="AQ140" i="20"/>
  <c r="AR140" i="20" s="1"/>
  <c r="AA139" i="20"/>
  <c r="AC139" i="20" s="1"/>
  <c r="Z139" i="20"/>
  <c r="AB139" i="20" s="1"/>
  <c r="AD139" i="20" s="1"/>
  <c r="AG140" i="20"/>
  <c r="AJ183" i="43" l="1"/>
  <c r="Y183" i="43" s="1"/>
  <c r="AA183" i="43" s="1"/>
  <c r="AC183" i="43" s="1"/>
  <c r="AB172" i="37"/>
  <c r="AD172" i="37" s="1"/>
  <c r="AG134" i="23"/>
  <c r="AS134" i="23"/>
  <c r="AQ134" i="23"/>
  <c r="AR134" i="23" s="1"/>
  <c r="Z133" i="23"/>
  <c r="AB133" i="23" s="1"/>
  <c r="AD133" i="23" s="1"/>
  <c r="R21" i="47"/>
  <c r="R22" i="47" s="1"/>
  <c r="C26" i="34" s="1"/>
  <c r="AG184" i="43"/>
  <c r="Z183" i="43"/>
  <c r="AB183" i="43" s="1"/>
  <c r="AD183" i="43" s="1"/>
  <c r="AQ184" i="43"/>
  <c r="AR184" i="43" s="1"/>
  <c r="AS184" i="43"/>
  <c r="AJ176" i="42"/>
  <c r="Y176" i="42" s="1"/>
  <c r="AG177" i="42" s="1"/>
  <c r="AJ181" i="41"/>
  <c r="Y181" i="41" s="1"/>
  <c r="AG182" i="41" s="1"/>
  <c r="AQ159" i="32"/>
  <c r="AR159" i="32" s="1"/>
  <c r="AS159" i="32"/>
  <c r="Z158" i="32"/>
  <c r="AB158" i="32" s="1"/>
  <c r="AD158" i="32" s="1"/>
  <c r="AA158" i="32"/>
  <c r="AC158" i="32" s="1"/>
  <c r="AA173" i="37"/>
  <c r="AC173" i="37" s="1"/>
  <c r="Z173" i="37"/>
  <c r="AB173" i="37" s="1"/>
  <c r="AD173" i="37" s="1"/>
  <c r="AJ132" i="29"/>
  <c r="Y132" i="29" s="1"/>
  <c r="Z132" i="29" s="1"/>
  <c r="AB132" i="29" s="1"/>
  <c r="AD132" i="29" s="1"/>
  <c r="AJ140" i="20"/>
  <c r="Y140" i="20" s="1"/>
  <c r="AA140" i="20" s="1"/>
  <c r="AC140" i="20" s="1"/>
  <c r="AJ184" i="43" l="1"/>
  <c r="Y184" i="43" s="1"/>
  <c r="AS185" i="43" s="1"/>
  <c r="AJ134" i="23"/>
  <c r="Y134" i="23" s="1"/>
  <c r="AS135" i="23" s="1"/>
  <c r="AJ159" i="32"/>
  <c r="Y159" i="32" s="1"/>
  <c r="AA159" i="32" s="1"/>
  <c r="AC159" i="32" s="1"/>
  <c r="Z184" i="43"/>
  <c r="AB184" i="43" s="1"/>
  <c r="AD184" i="43" s="1"/>
  <c r="AA184" i="43"/>
  <c r="AC184" i="43" s="1"/>
  <c r="AG185" i="43"/>
  <c r="AA176" i="42"/>
  <c r="AC176" i="42" s="1"/>
  <c r="AS177" i="42"/>
  <c r="AQ177" i="42"/>
  <c r="AR177" i="42" s="1"/>
  <c r="AQ182" i="41"/>
  <c r="AR182" i="41" s="1"/>
  <c r="AA181" i="41"/>
  <c r="AC181" i="41" s="1"/>
  <c r="Z176" i="42"/>
  <c r="AB176" i="42" s="1"/>
  <c r="AD176" i="42" s="1"/>
  <c r="Z181" i="41"/>
  <c r="AB181" i="41" s="1"/>
  <c r="AD181" i="41" s="1"/>
  <c r="AQ185" i="43"/>
  <c r="AR185" i="43" s="1"/>
  <c r="AS182" i="41"/>
  <c r="AG133" i="29"/>
  <c r="AA132" i="29"/>
  <c r="AC132" i="29" s="1"/>
  <c r="AS133" i="29"/>
  <c r="AQ133" i="29"/>
  <c r="AR133" i="29" s="1"/>
  <c r="AG141" i="20"/>
  <c r="AQ141" i="20"/>
  <c r="AR141" i="20" s="1"/>
  <c r="AS141" i="20"/>
  <c r="Z140" i="20"/>
  <c r="AB140" i="20" s="1"/>
  <c r="AD140" i="20" s="1"/>
  <c r="Z134" i="23" l="1"/>
  <c r="AB134" i="23" s="1"/>
  <c r="AD134" i="23" s="1"/>
  <c r="AG135" i="23"/>
  <c r="AA134" i="23"/>
  <c r="AC134" i="23" s="1"/>
  <c r="AQ135" i="23"/>
  <c r="AR135" i="23" s="1"/>
  <c r="AQ160" i="32"/>
  <c r="AR160" i="32" s="1"/>
  <c r="AS160" i="32"/>
  <c r="AJ177" i="42"/>
  <c r="Y177" i="42" s="1"/>
  <c r="AG178" i="42" s="1"/>
  <c r="AG160" i="32"/>
  <c r="Z159" i="32"/>
  <c r="AB159" i="32" s="1"/>
  <c r="AD159" i="32" s="1"/>
  <c r="AJ182" i="41"/>
  <c r="Y182" i="41" s="1"/>
  <c r="AQ183" i="41" s="1"/>
  <c r="AR183" i="41" s="1"/>
  <c r="AJ185" i="43"/>
  <c r="Y185" i="43" s="1"/>
  <c r="AG186" i="43" s="1"/>
  <c r="Z182" i="41"/>
  <c r="AB182" i="41" s="1"/>
  <c r="AD182" i="41" s="1"/>
  <c r="AA182" i="41"/>
  <c r="AC182" i="41" s="1"/>
  <c r="AJ133" i="29"/>
  <c r="Y133" i="29" s="1"/>
  <c r="AS134" i="29" s="1"/>
  <c r="AJ141" i="20"/>
  <c r="Y141" i="20" s="1"/>
  <c r="AA141" i="20" s="1"/>
  <c r="AC141" i="20" s="1"/>
  <c r="AA177" i="42" l="1"/>
  <c r="AC177" i="42" s="1"/>
  <c r="Z177" i="42"/>
  <c r="AB177" i="42" s="1"/>
  <c r="AD177" i="42" s="1"/>
  <c r="AQ178" i="42"/>
  <c r="AR178" i="42" s="1"/>
  <c r="AS178" i="42"/>
  <c r="AS183" i="41"/>
  <c r="AG183" i="41"/>
  <c r="AJ135" i="23"/>
  <c r="Y135" i="23" s="1"/>
  <c r="Z135" i="23" s="1"/>
  <c r="AB135" i="23" s="1"/>
  <c r="AD135" i="23" s="1"/>
  <c r="AJ160" i="32"/>
  <c r="Y160" i="32" s="1"/>
  <c r="AQ161" i="32" s="1"/>
  <c r="AR161" i="32" s="1"/>
  <c r="AQ186" i="43"/>
  <c r="AR186" i="43" s="1"/>
  <c r="Z185" i="43"/>
  <c r="AB185" i="43" s="1"/>
  <c r="AD185" i="43" s="1"/>
  <c r="AA185" i="43"/>
  <c r="AC185" i="43" s="1"/>
  <c r="AS186" i="43"/>
  <c r="AJ186" i="43" s="1"/>
  <c r="Y186" i="43" s="1"/>
  <c r="AQ187" i="43" s="1"/>
  <c r="AR187" i="43" s="1"/>
  <c r="AJ178" i="42"/>
  <c r="Y178" i="42" s="1"/>
  <c r="AG179" i="42" s="1"/>
  <c r="AJ183" i="41"/>
  <c r="Y183" i="41" s="1"/>
  <c r="AA183" i="41" s="1"/>
  <c r="AC183" i="41" s="1"/>
  <c r="AG134" i="29"/>
  <c r="AA133" i="29"/>
  <c r="AC133" i="29" s="1"/>
  <c r="Z133" i="29"/>
  <c r="AB133" i="29" s="1"/>
  <c r="AD133" i="29" s="1"/>
  <c r="AQ134" i="29"/>
  <c r="AR134" i="29" s="1"/>
  <c r="AQ142" i="20"/>
  <c r="AR142" i="20" s="1"/>
  <c r="AS142" i="20"/>
  <c r="AG142" i="20"/>
  <c r="Z141" i="20"/>
  <c r="AB141" i="20" s="1"/>
  <c r="AD141" i="20" s="1"/>
  <c r="AA160" i="32" l="1"/>
  <c r="AC160" i="32" s="1"/>
  <c r="AG136" i="23"/>
  <c r="AQ136" i="23"/>
  <c r="AR136" i="23" s="1"/>
  <c r="AS136" i="23"/>
  <c r="AA135" i="23"/>
  <c r="AC135" i="23" s="1"/>
  <c r="Z160" i="32"/>
  <c r="AB160" i="32" s="1"/>
  <c r="AD160" i="32" s="1"/>
  <c r="AS161" i="32"/>
  <c r="AG161" i="32"/>
  <c r="AQ179" i="42"/>
  <c r="AR179" i="42" s="1"/>
  <c r="Z178" i="42"/>
  <c r="AB178" i="42" s="1"/>
  <c r="AD178" i="42" s="1"/>
  <c r="AA178" i="42"/>
  <c r="AC178" i="42" s="1"/>
  <c r="AS179" i="42"/>
  <c r="AG184" i="41"/>
  <c r="AQ184" i="41"/>
  <c r="AR184" i="41" s="1"/>
  <c r="Z183" i="41"/>
  <c r="AB183" i="41" s="1"/>
  <c r="AD183" i="41" s="1"/>
  <c r="AS184" i="41"/>
  <c r="Z186" i="43"/>
  <c r="AB186" i="43" s="1"/>
  <c r="AD186" i="43" s="1"/>
  <c r="AS187" i="43"/>
  <c r="AG187" i="43"/>
  <c r="AA186" i="43"/>
  <c r="AC186" i="43" s="1"/>
  <c r="AJ134" i="29"/>
  <c r="Y134" i="29" s="1"/>
  <c r="AS135" i="29" s="1"/>
  <c r="AJ142" i="20"/>
  <c r="Y142" i="20" s="1"/>
  <c r="Z142" i="20" s="1"/>
  <c r="AB142" i="20" s="1"/>
  <c r="AD142" i="20" s="1"/>
  <c r="AJ179" i="42" l="1"/>
  <c r="Y179" i="42" s="1"/>
  <c r="AJ136" i="23"/>
  <c r="Y136" i="23" s="1"/>
  <c r="AQ137" i="23" s="1"/>
  <c r="AR137" i="23" s="1"/>
  <c r="AJ161" i="32"/>
  <c r="Y161" i="32" s="1"/>
  <c r="AQ162" i="32" s="1"/>
  <c r="AR162" i="32" s="1"/>
  <c r="AJ184" i="41"/>
  <c r="Y184" i="41" s="1"/>
  <c r="AQ185" i="41" s="1"/>
  <c r="AR185" i="41" s="1"/>
  <c r="AA179" i="42"/>
  <c r="AC179" i="42" s="1"/>
  <c r="AS180" i="42"/>
  <c r="Z179" i="42"/>
  <c r="AB179" i="42" s="1"/>
  <c r="AD179" i="42" s="1"/>
  <c r="AQ180" i="42"/>
  <c r="AR180" i="42" s="1"/>
  <c r="AG180" i="42"/>
  <c r="AG137" i="23"/>
  <c r="AA136" i="23"/>
  <c r="AC136" i="23" s="1"/>
  <c r="AS137" i="23"/>
  <c r="Z136" i="23"/>
  <c r="AB136" i="23" s="1"/>
  <c r="AD136" i="23" s="1"/>
  <c r="AJ187" i="43"/>
  <c r="Y187" i="43" s="1"/>
  <c r="AS188" i="43" s="1"/>
  <c r="AQ135" i="29"/>
  <c r="AR135" i="29" s="1"/>
  <c r="AA134" i="29"/>
  <c r="AC134" i="29" s="1"/>
  <c r="Z134" i="29"/>
  <c r="AB134" i="29" s="1"/>
  <c r="AD134" i="29" s="1"/>
  <c r="AG135" i="29"/>
  <c r="Z161" i="32"/>
  <c r="AB161" i="32" s="1"/>
  <c r="AD161" i="32" s="1"/>
  <c r="AS162" i="32"/>
  <c r="AA161" i="32"/>
  <c r="AC161" i="32" s="1"/>
  <c r="AG162" i="32"/>
  <c r="AG143" i="20"/>
  <c r="AQ143" i="20"/>
  <c r="AR143" i="20" s="1"/>
  <c r="AS143" i="20"/>
  <c r="AA142" i="20"/>
  <c r="AC142" i="20" s="1"/>
  <c r="AS185" i="41" l="1"/>
  <c r="Z184" i="41"/>
  <c r="AB184" i="41" s="1"/>
  <c r="AD184" i="41" s="1"/>
  <c r="AA184" i="41"/>
  <c r="AC184" i="41" s="1"/>
  <c r="AG185" i="41"/>
  <c r="AJ185" i="41" s="1"/>
  <c r="Y185" i="41" s="1"/>
  <c r="AA185" i="41" s="1"/>
  <c r="AC185" i="41" s="1"/>
  <c r="AG188" i="43"/>
  <c r="AJ180" i="42"/>
  <c r="Y180" i="42" s="1"/>
  <c r="AJ137" i="23"/>
  <c r="Y137" i="23" s="1"/>
  <c r="AS138" i="23" s="1"/>
  <c r="AQ188" i="43"/>
  <c r="AR188" i="43" s="1"/>
  <c r="Z187" i="43"/>
  <c r="AB187" i="43" s="1"/>
  <c r="AD187" i="43" s="1"/>
  <c r="AA187" i="43"/>
  <c r="AC187" i="43" s="1"/>
  <c r="AJ135" i="29"/>
  <c r="Y135" i="29" s="1"/>
  <c r="AA135" i="29" s="1"/>
  <c r="AC135" i="29" s="1"/>
  <c r="AJ162" i="32"/>
  <c r="Y162" i="32" s="1"/>
  <c r="AA162" i="32" s="1"/>
  <c r="AC162" i="32" s="1"/>
  <c r="AJ143" i="20"/>
  <c r="Y143" i="20" s="1"/>
  <c r="AA143" i="20" s="1"/>
  <c r="AC143" i="20" s="1"/>
  <c r="AQ186" i="41" l="1"/>
  <c r="AR186" i="41" s="1"/>
  <c r="AS186" i="41"/>
  <c r="AG186" i="41"/>
  <c r="Z185" i="41"/>
  <c r="AB185" i="41" s="1"/>
  <c r="AD185" i="41" s="1"/>
  <c r="AJ188" i="43"/>
  <c r="Y188" i="43" s="1"/>
  <c r="AQ189" i="43" s="1"/>
  <c r="AR189" i="43" s="1"/>
  <c r="Z180" i="42"/>
  <c r="AB180" i="42" s="1"/>
  <c r="AD180" i="42" s="1"/>
  <c r="AA180" i="42"/>
  <c r="AC180" i="42" s="1"/>
  <c r="AS181" i="42"/>
  <c r="AQ181" i="42"/>
  <c r="AR181" i="42" s="1"/>
  <c r="AG181" i="42"/>
  <c r="AA137" i="23"/>
  <c r="AC137" i="23" s="1"/>
  <c r="Z137" i="23"/>
  <c r="AB137" i="23" s="1"/>
  <c r="AD137" i="23" s="1"/>
  <c r="AG138" i="23"/>
  <c r="AQ138" i="23"/>
  <c r="AR138" i="23" s="1"/>
  <c r="Z135" i="29"/>
  <c r="AB135" i="29" s="1"/>
  <c r="AD135" i="29" s="1"/>
  <c r="AG136" i="29"/>
  <c r="AQ136" i="29"/>
  <c r="AR136" i="29" s="1"/>
  <c r="AS136" i="29"/>
  <c r="AG163" i="32"/>
  <c r="Z162" i="32"/>
  <c r="AB162" i="32" s="1"/>
  <c r="AD162" i="32" s="1"/>
  <c r="AQ163" i="32"/>
  <c r="AR163" i="32" s="1"/>
  <c r="AS163" i="32"/>
  <c r="AQ144" i="20"/>
  <c r="AR144" i="20" s="1"/>
  <c r="AS144" i="20"/>
  <c r="AG144" i="20"/>
  <c r="Z143" i="20"/>
  <c r="AB143" i="20" s="1"/>
  <c r="AD143" i="20" s="1"/>
  <c r="AJ186" i="41" l="1"/>
  <c r="Y186" i="41" s="1"/>
  <c r="AS187" i="41" s="1"/>
  <c r="AS189" i="43"/>
  <c r="AA186" i="41"/>
  <c r="AC186" i="41" s="1"/>
  <c r="AQ187" i="41"/>
  <c r="AR187" i="41" s="1"/>
  <c r="Z188" i="43"/>
  <c r="AB188" i="43" s="1"/>
  <c r="AD188" i="43" s="1"/>
  <c r="AG189" i="43"/>
  <c r="AJ189" i="43" s="1"/>
  <c r="Y189" i="43" s="1"/>
  <c r="AG190" i="43" s="1"/>
  <c r="AG187" i="41"/>
  <c r="Z186" i="41"/>
  <c r="AB186" i="41" s="1"/>
  <c r="AD186" i="41" s="1"/>
  <c r="AA188" i="43"/>
  <c r="AC188" i="43" s="1"/>
  <c r="AJ181" i="42"/>
  <c r="Y181" i="42" s="1"/>
  <c r="AG182" i="42" s="1"/>
  <c r="AJ138" i="23"/>
  <c r="Y138" i="23" s="1"/>
  <c r="AS139" i="23" s="1"/>
  <c r="AJ136" i="29"/>
  <c r="Y136" i="29" s="1"/>
  <c r="AG137" i="29" s="1"/>
  <c r="AJ163" i="32"/>
  <c r="Y163" i="32" s="1"/>
  <c r="AJ144" i="20"/>
  <c r="Y144" i="20" s="1"/>
  <c r="AJ187" i="41" l="1"/>
  <c r="Y187" i="41" s="1"/>
  <c r="AG188" i="41" s="1"/>
  <c r="AS190" i="43"/>
  <c r="AQ190" i="43"/>
  <c r="AR190" i="43" s="1"/>
  <c r="AA189" i="43"/>
  <c r="AC189" i="43" s="1"/>
  <c r="Z189" i="43"/>
  <c r="AB189" i="43" s="1"/>
  <c r="AD189" i="43" s="1"/>
  <c r="AQ182" i="42"/>
  <c r="AR182" i="42" s="1"/>
  <c r="Z181" i="42"/>
  <c r="AB181" i="42" s="1"/>
  <c r="AD181" i="42" s="1"/>
  <c r="AS182" i="42"/>
  <c r="AJ182" i="42" s="1"/>
  <c r="Y182" i="42" s="1"/>
  <c r="AA181" i="42"/>
  <c r="AC181" i="42" s="1"/>
  <c r="Z138" i="23"/>
  <c r="AB138" i="23" s="1"/>
  <c r="AD138" i="23" s="1"/>
  <c r="AG139" i="23"/>
  <c r="AA138" i="23"/>
  <c r="AC138" i="23" s="1"/>
  <c r="AQ139" i="23"/>
  <c r="AR139" i="23" s="1"/>
  <c r="Z136" i="29"/>
  <c r="AB136" i="29" s="1"/>
  <c r="AD136" i="29" s="1"/>
  <c r="AS137" i="29"/>
  <c r="AA136" i="29"/>
  <c r="AC136" i="29" s="1"/>
  <c r="AQ137" i="29"/>
  <c r="AR137" i="29" s="1"/>
  <c r="Z163" i="32"/>
  <c r="AB163" i="32" s="1"/>
  <c r="AD163" i="32" s="1"/>
  <c r="AA163" i="32"/>
  <c r="AC163" i="32" s="1"/>
  <c r="AQ164" i="32"/>
  <c r="AR164" i="32" s="1"/>
  <c r="AG164" i="32"/>
  <c r="AS164" i="32"/>
  <c r="AS145" i="20"/>
  <c r="AQ145" i="20"/>
  <c r="AR145" i="20" s="1"/>
  <c r="AG145" i="20"/>
  <c r="Z144" i="20"/>
  <c r="AB144" i="20" s="1"/>
  <c r="AD144" i="20" s="1"/>
  <c r="AA144" i="20"/>
  <c r="AC144" i="20" s="1"/>
  <c r="AS188" i="41" l="1"/>
  <c r="Z187" i="41"/>
  <c r="AB187" i="41" s="1"/>
  <c r="AD187" i="41" s="1"/>
  <c r="AJ190" i="43"/>
  <c r="Y190" i="43" s="1"/>
  <c r="Z190" i="43" s="1"/>
  <c r="AB190" i="43" s="1"/>
  <c r="AD190" i="43" s="1"/>
  <c r="AA187" i="41"/>
  <c r="AC187" i="41" s="1"/>
  <c r="AQ188" i="41"/>
  <c r="AR188" i="41" s="1"/>
  <c r="AJ188" i="41" s="1"/>
  <c r="Y188" i="41" s="1"/>
  <c r="AA182" i="42"/>
  <c r="AC182" i="42" s="1"/>
  <c r="AG183" i="42"/>
  <c r="AQ183" i="42"/>
  <c r="AR183" i="42" s="1"/>
  <c r="AS183" i="42"/>
  <c r="Z182" i="42"/>
  <c r="AB182" i="42" s="1"/>
  <c r="AD182" i="42" s="1"/>
  <c r="AJ139" i="23"/>
  <c r="Y139" i="23" s="1"/>
  <c r="AS140" i="23" s="1"/>
  <c r="AJ137" i="29"/>
  <c r="Y137" i="29" s="1"/>
  <c r="AA137" i="29" s="1"/>
  <c r="AC137" i="29" s="1"/>
  <c r="AJ164" i="32"/>
  <c r="Y164" i="32" s="1"/>
  <c r="AG165" i="32" s="1"/>
  <c r="AJ145" i="20"/>
  <c r="Y145" i="20" s="1"/>
  <c r="AA190" i="43" l="1"/>
  <c r="AC190" i="43" s="1"/>
  <c r="AQ191" i="43"/>
  <c r="AR191" i="43" s="1"/>
  <c r="AS191" i="43"/>
  <c r="AG191" i="43"/>
  <c r="Z188" i="41"/>
  <c r="AB188" i="41" s="1"/>
  <c r="AD188" i="41" s="1"/>
  <c r="AQ189" i="41"/>
  <c r="AR189" i="41" s="1"/>
  <c r="AG189" i="41"/>
  <c r="AA188" i="41"/>
  <c r="AC188" i="41" s="1"/>
  <c r="AS189" i="41"/>
  <c r="AJ183" i="42"/>
  <c r="Y183" i="42" s="1"/>
  <c r="Z139" i="23"/>
  <c r="AB139" i="23" s="1"/>
  <c r="AD139" i="23" s="1"/>
  <c r="AQ140" i="23"/>
  <c r="AR140" i="23" s="1"/>
  <c r="AG140" i="23"/>
  <c r="AA139" i="23"/>
  <c r="AC139" i="23" s="1"/>
  <c r="Z137" i="29"/>
  <c r="AB137" i="29" s="1"/>
  <c r="AD137" i="29" s="1"/>
  <c r="AQ138" i="29"/>
  <c r="AR138" i="29" s="1"/>
  <c r="AG138" i="29"/>
  <c r="AS138" i="29"/>
  <c r="Z164" i="32"/>
  <c r="AB164" i="32" s="1"/>
  <c r="AD164" i="32" s="1"/>
  <c r="AS165" i="32"/>
  <c r="AQ165" i="32"/>
  <c r="AR165" i="32" s="1"/>
  <c r="AA164" i="32"/>
  <c r="AC164" i="32" s="1"/>
  <c r="AG146" i="20"/>
  <c r="AA145" i="20"/>
  <c r="AC145" i="20" s="1"/>
  <c r="Z145" i="20"/>
  <c r="AB145" i="20" s="1"/>
  <c r="AD145" i="20" s="1"/>
  <c r="AS146" i="20"/>
  <c r="AQ146" i="20"/>
  <c r="AR146" i="20" s="1"/>
  <c r="AJ191" i="43" l="1"/>
  <c r="Y191" i="43" s="1"/>
  <c r="AQ192" i="43" s="1"/>
  <c r="AR192" i="43" s="1"/>
  <c r="AJ189" i="41"/>
  <c r="Y189" i="41" s="1"/>
  <c r="AS190" i="41" s="1"/>
  <c r="AG184" i="42"/>
  <c r="AQ184" i="42"/>
  <c r="AR184" i="42" s="1"/>
  <c r="AA183" i="42"/>
  <c r="AC183" i="42" s="1"/>
  <c r="AS184" i="42"/>
  <c r="Z183" i="42"/>
  <c r="AB183" i="42" s="1"/>
  <c r="AD183" i="42" s="1"/>
  <c r="AJ140" i="23"/>
  <c r="Y140" i="23" s="1"/>
  <c r="AG141" i="23" s="1"/>
  <c r="AJ138" i="29"/>
  <c r="Y138" i="29" s="1"/>
  <c r="AQ139" i="29" s="1"/>
  <c r="AR139" i="29" s="1"/>
  <c r="AJ165" i="32"/>
  <c r="Y165" i="32" s="1"/>
  <c r="AQ166" i="32" s="1"/>
  <c r="AR166" i="32" s="1"/>
  <c r="AJ146" i="20"/>
  <c r="AG192" i="43" l="1"/>
  <c r="AA191" i="43"/>
  <c r="AC191" i="43" s="1"/>
  <c r="Z191" i="43"/>
  <c r="AB191" i="43" s="1"/>
  <c r="AD191" i="43" s="1"/>
  <c r="AS192" i="43"/>
  <c r="AJ192" i="43" s="1"/>
  <c r="Y192" i="43" s="1"/>
  <c r="AA189" i="41"/>
  <c r="AC189" i="41" s="1"/>
  <c r="Z189" i="41"/>
  <c r="AB189" i="41" s="1"/>
  <c r="AD189" i="41" s="1"/>
  <c r="AG190" i="41"/>
  <c r="AQ190" i="41"/>
  <c r="AR190" i="41" s="1"/>
  <c r="AJ184" i="42"/>
  <c r="Y184" i="42" s="1"/>
  <c r="AQ141" i="23"/>
  <c r="AR141" i="23" s="1"/>
  <c r="Z140" i="23"/>
  <c r="AB140" i="23" s="1"/>
  <c r="AD140" i="23" s="1"/>
  <c r="AS141" i="23"/>
  <c r="AJ141" i="23" s="1"/>
  <c r="Y141" i="23" s="1"/>
  <c r="Z141" i="23" s="1"/>
  <c r="AB141" i="23" s="1"/>
  <c r="AD141" i="23" s="1"/>
  <c r="AA140" i="23"/>
  <c r="AC140" i="23" s="1"/>
  <c r="AS139" i="29"/>
  <c r="AG139" i="29"/>
  <c r="Z138" i="29"/>
  <c r="AB138" i="29" s="1"/>
  <c r="AD138" i="29" s="1"/>
  <c r="AA138" i="29"/>
  <c r="AC138" i="29" s="1"/>
  <c r="Z165" i="32"/>
  <c r="AB165" i="32" s="1"/>
  <c r="AD165" i="32" s="1"/>
  <c r="AG166" i="32"/>
  <c r="AA165" i="32"/>
  <c r="AC165" i="32" s="1"/>
  <c r="AS166" i="32"/>
  <c r="Y146" i="20"/>
  <c r="AA192" i="43" l="1"/>
  <c r="AC192" i="43" s="1"/>
  <c r="Z192" i="43"/>
  <c r="AB192" i="43" s="1"/>
  <c r="AD192" i="43" s="1"/>
  <c r="AQ193" i="43"/>
  <c r="AR193" i="43" s="1"/>
  <c r="AS193" i="43"/>
  <c r="AG193" i="43"/>
  <c r="AJ193" i="43" s="1"/>
  <c r="Y193" i="43" s="1"/>
  <c r="AA193" i="43" s="1"/>
  <c r="AC193" i="43" s="1"/>
  <c r="AJ190" i="41"/>
  <c r="Y190" i="41" s="1"/>
  <c r="Z190" i="41" s="1"/>
  <c r="AB190" i="41" s="1"/>
  <c r="AD190" i="41" s="1"/>
  <c r="AS185" i="42"/>
  <c r="AQ185" i="42"/>
  <c r="AR185" i="42" s="1"/>
  <c r="AG185" i="42"/>
  <c r="Z184" i="42"/>
  <c r="AB184" i="42" s="1"/>
  <c r="AD184" i="42" s="1"/>
  <c r="AA184" i="42"/>
  <c r="AC184" i="42" s="1"/>
  <c r="AS142" i="23"/>
  <c r="AQ142" i="23"/>
  <c r="AR142" i="23" s="1"/>
  <c r="AG142" i="23"/>
  <c r="AA141" i="23"/>
  <c r="AC141" i="23" s="1"/>
  <c r="AJ139" i="29"/>
  <c r="Y139" i="29" s="1"/>
  <c r="AS140" i="29" s="1"/>
  <c r="AJ166" i="32"/>
  <c r="Y166" i="32" s="1"/>
  <c r="Z166" i="32" s="1"/>
  <c r="AB166" i="32" s="1"/>
  <c r="AD166" i="32" s="1"/>
  <c r="AS147" i="20"/>
  <c r="AA146" i="20"/>
  <c r="AC146" i="20" s="1"/>
  <c r="AG147" i="20"/>
  <c r="Z146" i="20"/>
  <c r="AB146" i="20" s="1"/>
  <c r="AD146" i="20" s="1"/>
  <c r="AQ147" i="20"/>
  <c r="AR147" i="20" s="1"/>
  <c r="AG191" i="41" l="1"/>
  <c r="AQ191" i="41"/>
  <c r="AR191" i="41" s="1"/>
  <c r="AJ191" i="41" s="1"/>
  <c r="Y191" i="41" s="1"/>
  <c r="AQ192" i="41" s="1"/>
  <c r="AR192" i="41" s="1"/>
  <c r="AA190" i="41"/>
  <c r="AC190" i="41" s="1"/>
  <c r="AS191" i="41"/>
  <c r="AQ194" i="43"/>
  <c r="AR194" i="43" s="1"/>
  <c r="AS194" i="43"/>
  <c r="AG194" i="43"/>
  <c r="AJ194" i="43" s="1"/>
  <c r="Y194" i="43" s="1"/>
  <c r="Z193" i="43"/>
  <c r="AB193" i="43" s="1"/>
  <c r="AD193" i="43" s="1"/>
  <c r="AJ185" i="42"/>
  <c r="Y185" i="42" s="1"/>
  <c r="AS186" i="42" s="1"/>
  <c r="AA166" i="32"/>
  <c r="AC166" i="32" s="1"/>
  <c r="AG167" i="32"/>
  <c r="AQ167" i="32"/>
  <c r="AR167" i="32" s="1"/>
  <c r="AS167" i="32"/>
  <c r="AJ142" i="23"/>
  <c r="Y142" i="23" s="1"/>
  <c r="AS143" i="23" s="1"/>
  <c r="AG140" i="29"/>
  <c r="AQ140" i="29"/>
  <c r="AR140" i="29" s="1"/>
  <c r="AA139" i="29"/>
  <c r="AC139" i="29" s="1"/>
  <c r="Z139" i="29"/>
  <c r="AB139" i="29" s="1"/>
  <c r="AD139" i="29" s="1"/>
  <c r="AJ147" i="20"/>
  <c r="AS192" i="41" l="1"/>
  <c r="AA191" i="41"/>
  <c r="AC191" i="41" s="1"/>
  <c r="AG192" i="41"/>
  <c r="Z191" i="41"/>
  <c r="AB191" i="41" s="1"/>
  <c r="AD191" i="41" s="1"/>
  <c r="Z185" i="42"/>
  <c r="AB185" i="42" s="1"/>
  <c r="AD185" i="42" s="1"/>
  <c r="AG186" i="42"/>
  <c r="AQ186" i="42"/>
  <c r="AR186" i="42" s="1"/>
  <c r="AA185" i="42"/>
  <c r="AC185" i="42" s="1"/>
  <c r="AJ167" i="32"/>
  <c r="Y167" i="32" s="1"/>
  <c r="AG168" i="32" s="1"/>
  <c r="AA142" i="23"/>
  <c r="AC142" i="23" s="1"/>
  <c r="AQ143" i="23"/>
  <c r="AR143" i="23" s="1"/>
  <c r="AG143" i="23"/>
  <c r="Z142" i="23"/>
  <c r="AB142" i="23" s="1"/>
  <c r="AD142" i="23" s="1"/>
  <c r="AJ140" i="29"/>
  <c r="Y140" i="29" s="1"/>
  <c r="AG141" i="29" s="1"/>
  <c r="AJ192" i="41"/>
  <c r="Y192" i="41" s="1"/>
  <c r="AS195" i="43"/>
  <c r="Z194" i="43"/>
  <c r="AB194" i="43" s="1"/>
  <c r="AD194" i="43" s="1"/>
  <c r="AQ195" i="43"/>
  <c r="AR195" i="43" s="1"/>
  <c r="AA194" i="43"/>
  <c r="AC194" i="43" s="1"/>
  <c r="AG195" i="43"/>
  <c r="Y147" i="20"/>
  <c r="AJ186" i="42" l="1"/>
  <c r="Y186" i="42" s="1"/>
  <c r="AA186" i="42" s="1"/>
  <c r="AC186" i="42" s="1"/>
  <c r="AQ168" i="32"/>
  <c r="AR168" i="32" s="1"/>
  <c r="AS168" i="32"/>
  <c r="AJ168" i="32" s="1"/>
  <c r="Y168" i="32" s="1"/>
  <c r="AS169" i="32" s="1"/>
  <c r="Z167" i="32"/>
  <c r="AB167" i="32" s="1"/>
  <c r="AD167" i="32" s="1"/>
  <c r="AA167" i="32"/>
  <c r="AC167" i="32" s="1"/>
  <c r="AJ143" i="23"/>
  <c r="Y143" i="23" s="1"/>
  <c r="AA143" i="23" s="1"/>
  <c r="AC143" i="23" s="1"/>
  <c r="AS141" i="29"/>
  <c r="AQ141" i="29"/>
  <c r="AR141" i="29" s="1"/>
  <c r="AA140" i="29"/>
  <c r="AC140" i="29" s="1"/>
  <c r="Z140" i="29"/>
  <c r="AB140" i="29" s="1"/>
  <c r="AD140" i="29" s="1"/>
  <c r="AA192" i="41"/>
  <c r="AC192" i="41" s="1"/>
  <c r="AQ193" i="41"/>
  <c r="AR193" i="41" s="1"/>
  <c r="Z192" i="41"/>
  <c r="AB192" i="41" s="1"/>
  <c r="AD192" i="41" s="1"/>
  <c r="AG193" i="41"/>
  <c r="AS193" i="41"/>
  <c r="AJ195" i="43"/>
  <c r="Y195" i="43" s="1"/>
  <c r="Z195" i="43" s="1"/>
  <c r="AB195" i="43" s="1"/>
  <c r="AD195" i="43" s="1"/>
  <c r="AQ148" i="20"/>
  <c r="AR148" i="20" s="1"/>
  <c r="AA147" i="20"/>
  <c r="AC147" i="20" s="1"/>
  <c r="AS148" i="20"/>
  <c r="Z147" i="20"/>
  <c r="AB147" i="20" s="1"/>
  <c r="AD147" i="20" s="1"/>
  <c r="AG148" i="20"/>
  <c r="Z186" i="42" l="1"/>
  <c r="AB186" i="42" s="1"/>
  <c r="AD186" i="42" s="1"/>
  <c r="AS187" i="42"/>
  <c r="AG187" i="42"/>
  <c r="AQ187" i="42"/>
  <c r="AR187" i="42" s="1"/>
  <c r="AJ141" i="29"/>
  <c r="Y141" i="29" s="1"/>
  <c r="AQ142" i="29" s="1"/>
  <c r="AR142" i="29" s="1"/>
  <c r="AQ144" i="23"/>
  <c r="AR144" i="23" s="1"/>
  <c r="AG144" i="23"/>
  <c r="Z143" i="23"/>
  <c r="AB143" i="23" s="1"/>
  <c r="AD143" i="23" s="1"/>
  <c r="AS144" i="23"/>
  <c r="AJ193" i="41"/>
  <c r="Y193" i="41" s="1"/>
  <c r="AA168" i="32"/>
  <c r="AC168" i="32" s="1"/>
  <c r="Z168" i="32"/>
  <c r="AB168" i="32" s="1"/>
  <c r="AD168" i="32" s="1"/>
  <c r="AS196" i="43"/>
  <c r="AQ196" i="43"/>
  <c r="AR196" i="43" s="1"/>
  <c r="AG169" i="32"/>
  <c r="AA195" i="43"/>
  <c r="AC195" i="43" s="1"/>
  <c r="AG196" i="43"/>
  <c r="AQ169" i="32"/>
  <c r="AR169" i="32" s="1"/>
  <c r="AJ148" i="20"/>
  <c r="AJ187" i="42" l="1"/>
  <c r="Y187" i="42" s="1"/>
  <c r="AA187" i="42" s="1"/>
  <c r="AC187" i="42" s="1"/>
  <c r="AA141" i="29"/>
  <c r="AC141" i="29" s="1"/>
  <c r="AG142" i="29"/>
  <c r="Z141" i="29"/>
  <c r="AB141" i="29" s="1"/>
  <c r="AD141" i="29" s="1"/>
  <c r="AS142" i="29"/>
  <c r="AJ144" i="23"/>
  <c r="Y144" i="23" s="1"/>
  <c r="AS145" i="23" s="1"/>
  <c r="AG194" i="41"/>
  <c r="AQ194" i="41"/>
  <c r="AR194" i="41" s="1"/>
  <c r="AS194" i="41"/>
  <c r="Z193" i="41"/>
  <c r="AB193" i="41" s="1"/>
  <c r="AD193" i="41" s="1"/>
  <c r="AA193" i="41"/>
  <c r="AC193" i="41" s="1"/>
  <c r="AJ196" i="43"/>
  <c r="Y196" i="43" s="1"/>
  <c r="AQ197" i="43" s="1"/>
  <c r="AR197" i="43" s="1"/>
  <c r="AJ169" i="32"/>
  <c r="Y169" i="32" s="1"/>
  <c r="Z169" i="32" s="1"/>
  <c r="AB169" i="32" s="1"/>
  <c r="AD169" i="32" s="1"/>
  <c r="Y148" i="20"/>
  <c r="AQ188" i="42" l="1"/>
  <c r="AR188" i="42" s="1"/>
  <c r="Z187" i="42"/>
  <c r="AB187" i="42" s="1"/>
  <c r="AD187" i="42" s="1"/>
  <c r="AS188" i="42"/>
  <c r="AG188" i="42"/>
  <c r="AJ142" i="29"/>
  <c r="Y142" i="29" s="1"/>
  <c r="AA142" i="29" s="1"/>
  <c r="AC142" i="29" s="1"/>
  <c r="AG145" i="23"/>
  <c r="AQ145" i="23"/>
  <c r="AR145" i="23" s="1"/>
  <c r="AA144" i="23"/>
  <c r="AC144" i="23" s="1"/>
  <c r="Z144" i="23"/>
  <c r="AB144" i="23" s="1"/>
  <c r="AD144" i="23" s="1"/>
  <c r="Z196" i="43"/>
  <c r="AB196" i="43" s="1"/>
  <c r="AD196" i="43" s="1"/>
  <c r="AA196" i="43"/>
  <c r="AC196" i="43" s="1"/>
  <c r="AG197" i="43"/>
  <c r="AA169" i="32"/>
  <c r="AC169" i="32" s="1"/>
  <c r="AS170" i="32"/>
  <c r="AS197" i="43"/>
  <c r="AQ170" i="32"/>
  <c r="AR170" i="32" s="1"/>
  <c r="AJ194" i="41"/>
  <c r="Y194" i="41" s="1"/>
  <c r="AG170" i="32"/>
  <c r="AG149" i="20"/>
  <c r="AS149" i="20"/>
  <c r="AA148" i="20"/>
  <c r="AC148" i="20" s="1"/>
  <c r="Z148" i="20"/>
  <c r="AB148" i="20" s="1"/>
  <c r="AD148" i="20" s="1"/>
  <c r="AQ149" i="20"/>
  <c r="AR149" i="20" s="1"/>
  <c r="AJ188" i="42" l="1"/>
  <c r="Y188" i="42" s="1"/>
  <c r="AS189" i="42"/>
  <c r="Z188" i="42"/>
  <c r="AB188" i="42" s="1"/>
  <c r="AD188" i="42" s="1"/>
  <c r="AA188" i="42"/>
  <c r="AC188" i="42" s="1"/>
  <c r="AQ189" i="42"/>
  <c r="AR189" i="42" s="1"/>
  <c r="AG189" i="42"/>
  <c r="Z142" i="29"/>
  <c r="AB142" i="29" s="1"/>
  <c r="AD142" i="29" s="1"/>
  <c r="AQ143" i="29"/>
  <c r="AR143" i="29" s="1"/>
  <c r="AG143" i="29"/>
  <c r="AS143" i="29"/>
  <c r="AJ145" i="23"/>
  <c r="Y145" i="23" s="1"/>
  <c r="AS146" i="23" s="1"/>
  <c r="AJ197" i="43"/>
  <c r="Y197" i="43" s="1"/>
  <c r="AA197" i="43" s="1"/>
  <c r="AC197" i="43" s="1"/>
  <c r="AJ170" i="32"/>
  <c r="Y170" i="32" s="1"/>
  <c r="Z170" i="32" s="1"/>
  <c r="AB170" i="32" s="1"/>
  <c r="AD170" i="32" s="1"/>
  <c r="AQ195" i="41"/>
  <c r="AR195" i="41" s="1"/>
  <c r="Z194" i="41"/>
  <c r="AB194" i="41" s="1"/>
  <c r="AD194" i="41" s="1"/>
  <c r="AG195" i="41"/>
  <c r="AA194" i="41"/>
  <c r="AC194" i="41" s="1"/>
  <c r="AS195" i="41"/>
  <c r="AJ149" i="20"/>
  <c r="AJ189" i="42" l="1"/>
  <c r="Y189" i="42" s="1"/>
  <c r="AQ190" i="42"/>
  <c r="AR190" i="42" s="1"/>
  <c r="Z189" i="42"/>
  <c r="AB189" i="42" s="1"/>
  <c r="AD189" i="42" s="1"/>
  <c r="AS190" i="42"/>
  <c r="AQ198" i="43"/>
  <c r="AR198" i="43" s="1"/>
  <c r="AG198" i="43"/>
  <c r="Z197" i="43"/>
  <c r="AB197" i="43" s="1"/>
  <c r="AD197" i="43" s="1"/>
  <c r="AJ143" i="29"/>
  <c r="Y143" i="29" s="1"/>
  <c r="AQ144" i="29" s="1"/>
  <c r="AR144" i="29" s="1"/>
  <c r="Z145" i="23"/>
  <c r="AB145" i="23" s="1"/>
  <c r="AD145" i="23" s="1"/>
  <c r="AQ146" i="23"/>
  <c r="AR146" i="23" s="1"/>
  <c r="AA145" i="23"/>
  <c r="AC145" i="23" s="1"/>
  <c r="AG146" i="23"/>
  <c r="AS198" i="43"/>
  <c r="AQ171" i="32"/>
  <c r="AR171" i="32" s="1"/>
  <c r="AA170" i="32"/>
  <c r="AC170" i="32" s="1"/>
  <c r="AS171" i="32"/>
  <c r="AG171" i="32"/>
  <c r="AJ195" i="41"/>
  <c r="Y195" i="41" s="1"/>
  <c r="Y149" i="20"/>
  <c r="AJ198" i="43" l="1"/>
  <c r="Y198" i="43" s="1"/>
  <c r="AA189" i="42"/>
  <c r="AC189" i="42" s="1"/>
  <c r="AG190" i="42"/>
  <c r="AJ190" i="42" s="1"/>
  <c r="Y190" i="42" s="1"/>
  <c r="Z190" i="42" s="1"/>
  <c r="AB190" i="42" s="1"/>
  <c r="AD190" i="42" s="1"/>
  <c r="AG144" i="29"/>
  <c r="AS144" i="29"/>
  <c r="Z143" i="29"/>
  <c r="AB143" i="29" s="1"/>
  <c r="AD143" i="29" s="1"/>
  <c r="AA143" i="29"/>
  <c r="AC143" i="29" s="1"/>
  <c r="AJ146" i="23"/>
  <c r="Y146" i="23" s="1"/>
  <c r="AJ171" i="32"/>
  <c r="Y171" i="32" s="1"/>
  <c r="AA171" i="32" s="1"/>
  <c r="AC171" i="32" s="1"/>
  <c r="AA195" i="41"/>
  <c r="AC195" i="41" s="1"/>
  <c r="AS196" i="41"/>
  <c r="Z195" i="41"/>
  <c r="AB195" i="41" s="1"/>
  <c r="AD195" i="41" s="1"/>
  <c r="AQ196" i="41"/>
  <c r="AR196" i="41" s="1"/>
  <c r="AG196" i="41"/>
  <c r="AA198" i="43"/>
  <c r="AC198" i="43" s="1"/>
  <c r="AG199" i="43"/>
  <c r="AS199" i="43"/>
  <c r="AQ199" i="43"/>
  <c r="AR199" i="43" s="1"/>
  <c r="Z198" i="43"/>
  <c r="AB198" i="43" s="1"/>
  <c r="AD198" i="43" s="1"/>
  <c r="AG150" i="20"/>
  <c r="AQ150" i="20"/>
  <c r="AR150" i="20" s="1"/>
  <c r="AA149" i="20"/>
  <c r="AC149" i="20" s="1"/>
  <c r="Z149" i="20"/>
  <c r="AB149" i="20" s="1"/>
  <c r="AD149" i="20" s="1"/>
  <c r="AS150" i="20"/>
  <c r="AG191" i="42" l="1"/>
  <c r="AS191" i="42"/>
  <c r="AQ191" i="42"/>
  <c r="AR191" i="42" s="1"/>
  <c r="AA190" i="42"/>
  <c r="AC190" i="42" s="1"/>
  <c r="AJ144" i="29"/>
  <c r="Y144" i="29" s="1"/>
  <c r="AG145" i="29" s="1"/>
  <c r="AJ191" i="42"/>
  <c r="Y191" i="42" s="1"/>
  <c r="Z191" i="42" s="1"/>
  <c r="AB191" i="42" s="1"/>
  <c r="AD191" i="42" s="1"/>
  <c r="AG147" i="23"/>
  <c r="Z146" i="23"/>
  <c r="AB146" i="23" s="1"/>
  <c r="AD146" i="23" s="1"/>
  <c r="AQ147" i="23"/>
  <c r="AR147" i="23" s="1"/>
  <c r="AA146" i="23"/>
  <c r="AC146" i="23" s="1"/>
  <c r="AS147" i="23"/>
  <c r="AS172" i="32"/>
  <c r="AE22" i="47" s="1"/>
  <c r="C43" i="34" s="1"/>
  <c r="Z171" i="32"/>
  <c r="AB171" i="32" s="1"/>
  <c r="AD171" i="32" s="1"/>
  <c r="AQ172" i="32"/>
  <c r="AR172" i="32" s="1"/>
  <c r="AG172" i="32"/>
  <c r="AJ196" i="41"/>
  <c r="Y196" i="41" s="1"/>
  <c r="AJ199" i="43"/>
  <c r="Y199" i="43" s="1"/>
  <c r="AJ150" i="20"/>
  <c r="AA191" i="42" l="1"/>
  <c r="AC191" i="42" s="1"/>
  <c r="AS192" i="42"/>
  <c r="AG192" i="42"/>
  <c r="Z144" i="29"/>
  <c r="AB144" i="29" s="1"/>
  <c r="AD144" i="29" s="1"/>
  <c r="AQ145" i="29"/>
  <c r="AR145" i="29" s="1"/>
  <c r="AA144" i="29"/>
  <c r="AC144" i="29" s="1"/>
  <c r="AS145" i="29"/>
  <c r="AQ192" i="42"/>
  <c r="AR192" i="42" s="1"/>
  <c r="AJ192" i="42" s="1"/>
  <c r="Y192" i="42" s="1"/>
  <c r="AJ147" i="23"/>
  <c r="Y147" i="23" s="1"/>
  <c r="AJ172" i="32"/>
  <c r="AG197" i="41"/>
  <c r="AA196" i="41"/>
  <c r="AC196" i="41" s="1"/>
  <c r="AS197" i="41"/>
  <c r="AQ197" i="41"/>
  <c r="AR197" i="41" s="1"/>
  <c r="Z196" i="41"/>
  <c r="AB196" i="41" s="1"/>
  <c r="AD196" i="41" s="1"/>
  <c r="AG200" i="43"/>
  <c r="AA199" i="43"/>
  <c r="AC199" i="43" s="1"/>
  <c r="Z199" i="43"/>
  <c r="AB199" i="43" s="1"/>
  <c r="AD199" i="43" s="1"/>
  <c r="AS200" i="43"/>
  <c r="AQ200" i="43"/>
  <c r="AR200" i="43" s="1"/>
  <c r="Y150" i="20"/>
  <c r="AJ145" i="29" l="1"/>
  <c r="Y145" i="29" s="1"/>
  <c r="Z145" i="29" s="1"/>
  <c r="AB145" i="29" s="1"/>
  <c r="AD145" i="29" s="1"/>
  <c r="AG193" i="42"/>
  <c r="Z192" i="42"/>
  <c r="AB192" i="42" s="1"/>
  <c r="AD192" i="42" s="1"/>
  <c r="AQ193" i="42"/>
  <c r="AR193" i="42" s="1"/>
  <c r="AA192" i="42"/>
  <c r="AC192" i="42" s="1"/>
  <c r="AS193" i="42"/>
  <c r="AJ193" i="42" s="1"/>
  <c r="Y193" i="42" s="1"/>
  <c r="Z193" i="42" s="1"/>
  <c r="AB193" i="42" s="1"/>
  <c r="AD193" i="42" s="1"/>
  <c r="Y172" i="32"/>
  <c r="V22" i="47"/>
  <c r="B43" i="34" s="1"/>
  <c r="AQ148" i="23"/>
  <c r="AR148" i="23" s="1"/>
  <c r="Z147" i="23"/>
  <c r="AB147" i="23" s="1"/>
  <c r="AD147" i="23" s="1"/>
  <c r="AA147" i="23"/>
  <c r="AC147" i="23" s="1"/>
  <c r="AG148" i="23"/>
  <c r="AS148" i="23"/>
  <c r="AJ197" i="41"/>
  <c r="Y197" i="41" s="1"/>
  <c r="AJ200" i="43"/>
  <c r="Y200" i="43" s="1"/>
  <c r="AS151" i="20"/>
  <c r="AA150" i="20"/>
  <c r="AC150" i="20" s="1"/>
  <c r="AG151" i="20"/>
  <c r="Z150" i="20"/>
  <c r="AB150" i="20" s="1"/>
  <c r="AD150" i="20" s="1"/>
  <c r="AQ151" i="20"/>
  <c r="AR151" i="20" s="1"/>
  <c r="AQ173" i="32" l="1"/>
  <c r="AR173" i="32" s="1"/>
  <c r="C67" i="47"/>
  <c r="AG146" i="29"/>
  <c r="AS146" i="29"/>
  <c r="AQ146" i="29"/>
  <c r="AR146" i="29" s="1"/>
  <c r="AA145" i="29"/>
  <c r="AC145" i="29" s="1"/>
  <c r="AA172" i="32"/>
  <c r="AC172" i="32" s="1"/>
  <c r="AS173" i="32"/>
  <c r="Z172" i="32"/>
  <c r="E67" i="47" s="1"/>
  <c r="D67" i="47" s="1"/>
  <c r="AG173" i="32"/>
  <c r="AJ148" i="23"/>
  <c r="Y148" i="23" s="1"/>
  <c r="AG194" i="42"/>
  <c r="AA193" i="42"/>
  <c r="AC193" i="42" s="1"/>
  <c r="AQ194" i="42"/>
  <c r="AR194" i="42" s="1"/>
  <c r="AS194" i="42"/>
  <c r="AQ198" i="41"/>
  <c r="AR198" i="41" s="1"/>
  <c r="AA197" i="41"/>
  <c r="AC197" i="41" s="1"/>
  <c r="AG198" i="41"/>
  <c r="Z197" i="41"/>
  <c r="AB197" i="41" s="1"/>
  <c r="AD197" i="41" s="1"/>
  <c r="AS198" i="41"/>
  <c r="AG201" i="43"/>
  <c r="AS201" i="43"/>
  <c r="Z200" i="43"/>
  <c r="AB200" i="43" s="1"/>
  <c r="AD200" i="43" s="1"/>
  <c r="AA200" i="43"/>
  <c r="AC200" i="43" s="1"/>
  <c r="AQ201" i="43"/>
  <c r="AR201" i="43" s="1"/>
  <c r="AJ151" i="20"/>
  <c r="Y151" i="20" s="1"/>
  <c r="AJ146" i="29" l="1"/>
  <c r="Y146" i="29" s="1"/>
  <c r="AQ147" i="29" s="1"/>
  <c r="AR147" i="29" s="1"/>
  <c r="AJ173" i="32"/>
  <c r="Y173" i="32" s="1"/>
  <c r="Z173" i="32" s="1"/>
  <c r="AB173" i="32" s="1"/>
  <c r="AD173" i="32" s="1"/>
  <c r="AB172" i="32"/>
  <c r="AD172" i="32" s="1"/>
  <c r="AA173" i="32"/>
  <c r="AC173" i="32" s="1"/>
  <c r="AA148" i="23"/>
  <c r="AC148" i="23" s="1"/>
  <c r="Z148" i="23"/>
  <c r="AB148" i="23" s="1"/>
  <c r="AD148" i="23" s="1"/>
  <c r="AG149" i="23"/>
  <c r="AS149" i="23"/>
  <c r="AQ149" i="23"/>
  <c r="AR149" i="23" s="1"/>
  <c r="AJ194" i="42"/>
  <c r="Y194" i="42" s="1"/>
  <c r="AA194" i="42" s="1"/>
  <c r="AC194" i="42" s="1"/>
  <c r="AJ198" i="41"/>
  <c r="Y198" i="41" s="1"/>
  <c r="AQ199" i="41" s="1"/>
  <c r="AR199" i="41" s="1"/>
  <c r="AJ201" i="43"/>
  <c r="Y201" i="43" s="1"/>
  <c r="AS152" i="20"/>
  <c r="Z151" i="20"/>
  <c r="AB151" i="20" s="1"/>
  <c r="AD151" i="20" s="1"/>
  <c r="AQ152" i="20"/>
  <c r="AR152" i="20" s="1"/>
  <c r="AA151" i="20"/>
  <c r="AC151" i="20" s="1"/>
  <c r="AG152" i="20"/>
  <c r="Z146" i="29" l="1"/>
  <c r="AB146" i="29" s="1"/>
  <c r="AD146" i="29" s="1"/>
  <c r="AS147" i="29"/>
  <c r="AG147" i="29"/>
  <c r="AA146" i="29"/>
  <c r="AC146" i="29" s="1"/>
  <c r="L21" i="47"/>
  <c r="L22" i="47" s="1"/>
  <c r="C24" i="34" s="1"/>
  <c r="Z194" i="42"/>
  <c r="AB194" i="42" s="1"/>
  <c r="AD194" i="42" s="1"/>
  <c r="AQ195" i="42"/>
  <c r="AR195" i="42" s="1"/>
  <c r="AJ149" i="23"/>
  <c r="Y149" i="23" s="1"/>
  <c r="AS195" i="42"/>
  <c r="AG195" i="42"/>
  <c r="AA198" i="41"/>
  <c r="AC198" i="41" s="1"/>
  <c r="AG199" i="41"/>
  <c r="AS199" i="41"/>
  <c r="Z198" i="41"/>
  <c r="AB198" i="41" s="1"/>
  <c r="AD198" i="41" s="1"/>
  <c r="AG202" i="43"/>
  <c r="AQ202" i="43"/>
  <c r="AR202" i="43" s="1"/>
  <c r="AS202" i="43"/>
  <c r="Z201" i="43"/>
  <c r="AB201" i="43" s="1"/>
  <c r="AD201" i="43" s="1"/>
  <c r="AA201" i="43"/>
  <c r="AC201" i="43" s="1"/>
  <c r="AJ152" i="20"/>
  <c r="AJ147" i="29" l="1"/>
  <c r="Y147" i="29" s="1"/>
  <c r="AQ148" i="29" s="1"/>
  <c r="AR148" i="29" s="1"/>
  <c r="AJ195" i="42"/>
  <c r="Y195" i="42" s="1"/>
  <c r="AS196" i="42" s="1"/>
  <c r="Z149" i="23"/>
  <c r="AB149" i="23" s="1"/>
  <c r="AD149" i="23" s="1"/>
  <c r="AG150" i="23"/>
  <c r="AS150" i="23"/>
  <c r="AA149" i="23"/>
  <c r="AC149" i="23" s="1"/>
  <c r="AQ150" i="23"/>
  <c r="AR150" i="23" s="1"/>
  <c r="AQ196" i="42"/>
  <c r="AR196" i="42" s="1"/>
  <c r="AJ199" i="41"/>
  <c r="Y199" i="41" s="1"/>
  <c r="AS200" i="41" s="1"/>
  <c r="AJ202" i="43"/>
  <c r="Y202" i="43" s="1"/>
  <c r="Y152" i="20"/>
  <c r="Z195" i="42" l="1"/>
  <c r="AB195" i="42" s="1"/>
  <c r="AD195" i="42" s="1"/>
  <c r="AG196" i="42"/>
  <c r="AA195" i="42"/>
  <c r="AC195" i="42" s="1"/>
  <c r="Z147" i="29"/>
  <c r="AB147" i="29" s="1"/>
  <c r="AD147" i="29" s="1"/>
  <c r="AS148" i="29"/>
  <c r="AA147" i="29"/>
  <c r="AC147" i="29" s="1"/>
  <c r="AG148" i="29"/>
  <c r="AJ148" i="29" s="1"/>
  <c r="Y148" i="29" s="1"/>
  <c r="AG149" i="29" s="1"/>
  <c r="AJ196" i="42"/>
  <c r="Y196" i="42" s="1"/>
  <c r="AS197" i="42" s="1"/>
  <c r="AJ150" i="23"/>
  <c r="Y150" i="23" s="1"/>
  <c r="AG200" i="41"/>
  <c r="AA199" i="41"/>
  <c r="AC199" i="41" s="1"/>
  <c r="Z199" i="41"/>
  <c r="AB199" i="41" s="1"/>
  <c r="AD199" i="41" s="1"/>
  <c r="AQ200" i="41"/>
  <c r="AR200" i="41" s="1"/>
  <c r="AA202" i="43"/>
  <c r="AC202" i="43" s="1"/>
  <c r="AS203" i="43"/>
  <c r="AQ203" i="43"/>
  <c r="AR203" i="43" s="1"/>
  <c r="Z202" i="43"/>
  <c r="AB202" i="43" s="1"/>
  <c r="AD202" i="43" s="1"/>
  <c r="AG203" i="43"/>
  <c r="AS153" i="20"/>
  <c r="Z152" i="20"/>
  <c r="AB152" i="20" s="1"/>
  <c r="AD152" i="20" s="1"/>
  <c r="AQ153" i="20"/>
  <c r="AR153" i="20" s="1"/>
  <c r="AG153" i="20"/>
  <c r="AA152" i="20"/>
  <c r="AC152" i="20" s="1"/>
  <c r="AA148" i="29" l="1"/>
  <c r="AC148" i="29" s="1"/>
  <c r="AS149" i="29"/>
  <c r="AQ149" i="29"/>
  <c r="AR149" i="29" s="1"/>
  <c r="Z148" i="29"/>
  <c r="AB148" i="29" s="1"/>
  <c r="AD148" i="29" s="1"/>
  <c r="AG197" i="42"/>
  <c r="AA196" i="42"/>
  <c r="AC196" i="42" s="1"/>
  <c r="AQ197" i="42"/>
  <c r="AR197" i="42" s="1"/>
  <c r="Z196" i="42"/>
  <c r="AB196" i="42" s="1"/>
  <c r="AD196" i="42" s="1"/>
  <c r="AG151" i="23"/>
  <c r="AS151" i="23"/>
  <c r="AA150" i="23"/>
  <c r="AC150" i="23" s="1"/>
  <c r="AQ151" i="23"/>
  <c r="AR151" i="23" s="1"/>
  <c r="Z150" i="23"/>
  <c r="AB150" i="23" s="1"/>
  <c r="AD150" i="23" s="1"/>
  <c r="AJ200" i="41"/>
  <c r="Y200" i="41" s="1"/>
  <c r="AG201" i="41" s="1"/>
  <c r="AJ203" i="43"/>
  <c r="Y203" i="43" s="1"/>
  <c r="AJ153" i="20"/>
  <c r="Y153" i="20" s="1"/>
  <c r="AJ197" i="42" l="1"/>
  <c r="Y197" i="42" s="1"/>
  <c r="AJ149" i="29"/>
  <c r="Y149" i="29" s="1"/>
  <c r="AA149" i="29" s="1"/>
  <c r="AC149" i="29" s="1"/>
  <c r="AJ151" i="23"/>
  <c r="Y151" i="23" s="1"/>
  <c r="AS201" i="41"/>
  <c r="Z200" i="41"/>
  <c r="AB200" i="41" s="1"/>
  <c r="AD200" i="41" s="1"/>
  <c r="AA200" i="41"/>
  <c r="AC200" i="41" s="1"/>
  <c r="AQ201" i="41"/>
  <c r="AR201" i="41" s="1"/>
  <c r="AJ201" i="41" s="1"/>
  <c r="Y201" i="41" s="1"/>
  <c r="Z201" i="41" s="1"/>
  <c r="AB201" i="41" s="1"/>
  <c r="AD201" i="41" s="1"/>
  <c r="AS198" i="42"/>
  <c r="Z197" i="42"/>
  <c r="AB197" i="42" s="1"/>
  <c r="AD197" i="42" s="1"/>
  <c r="AA197" i="42"/>
  <c r="AC197" i="42" s="1"/>
  <c r="AQ198" i="42"/>
  <c r="AR198" i="42" s="1"/>
  <c r="AG198" i="42"/>
  <c r="Z203" i="43"/>
  <c r="AB203" i="43" s="1"/>
  <c r="AD203" i="43" s="1"/>
  <c r="AG204" i="43"/>
  <c r="AQ204" i="43"/>
  <c r="AR204" i="43" s="1"/>
  <c r="AA203" i="43"/>
  <c r="AC203" i="43" s="1"/>
  <c r="AS204" i="43"/>
  <c r="AS154" i="20"/>
  <c r="AA153" i="20"/>
  <c r="AC153" i="20" s="1"/>
  <c r="AQ154" i="20"/>
  <c r="AR154" i="20" s="1"/>
  <c r="AG154" i="20"/>
  <c r="Z153" i="20"/>
  <c r="AB153" i="20" s="1"/>
  <c r="AD153" i="20" s="1"/>
  <c r="AG150" i="29" l="1"/>
  <c r="AQ150" i="29"/>
  <c r="AR150" i="29" s="1"/>
  <c r="AS150" i="29"/>
  <c r="Z149" i="29"/>
  <c r="AB149" i="29" s="1"/>
  <c r="AD149" i="29" s="1"/>
  <c r="Z151" i="23"/>
  <c r="AB151" i="23" s="1"/>
  <c r="AD151" i="23" s="1"/>
  <c r="AQ152" i="23"/>
  <c r="AR152" i="23" s="1"/>
  <c r="AG152" i="23"/>
  <c r="AS152" i="23"/>
  <c r="AA151" i="23"/>
  <c r="AC151" i="23" s="1"/>
  <c r="AJ198" i="42"/>
  <c r="Y198" i="42" s="1"/>
  <c r="AG202" i="41"/>
  <c r="AA201" i="41"/>
  <c r="AC201" i="41" s="1"/>
  <c r="AS202" i="41"/>
  <c r="AQ202" i="41"/>
  <c r="AR202" i="41" s="1"/>
  <c r="AJ204" i="43"/>
  <c r="Y204" i="43" s="1"/>
  <c r="AJ154" i="20"/>
  <c r="Y154" i="20" s="1"/>
  <c r="AJ150" i="29" l="1"/>
  <c r="Y150" i="29" s="1"/>
  <c r="AG151" i="29" s="1"/>
  <c r="AJ152" i="23"/>
  <c r="Y152" i="23" s="1"/>
  <c r="Z198" i="42"/>
  <c r="AB198" i="42" s="1"/>
  <c r="AD198" i="42" s="1"/>
  <c r="AG199" i="42"/>
  <c r="AA198" i="42"/>
  <c r="AC198" i="42" s="1"/>
  <c r="AQ199" i="42"/>
  <c r="AR199" i="42" s="1"/>
  <c r="AS199" i="42"/>
  <c r="AJ202" i="41"/>
  <c r="Y202" i="41" s="1"/>
  <c r="AQ203" i="41" s="1"/>
  <c r="AR203" i="41" s="1"/>
  <c r="AQ205" i="43"/>
  <c r="AR205" i="43" s="1"/>
  <c r="AG205" i="43"/>
  <c r="AA204" i="43"/>
  <c r="AC204" i="43" s="1"/>
  <c r="Z204" i="43"/>
  <c r="AB204" i="43" s="1"/>
  <c r="AD204" i="43" s="1"/>
  <c r="AS205" i="43"/>
  <c r="AA154" i="20"/>
  <c r="AC154" i="20" s="1"/>
  <c r="AG155" i="20"/>
  <c r="AQ155" i="20"/>
  <c r="AR155" i="20" s="1"/>
  <c r="AS155" i="20"/>
  <c r="Z154" i="20"/>
  <c r="AB154" i="20" s="1"/>
  <c r="AD154" i="20" s="1"/>
  <c r="AS151" i="29" l="1"/>
  <c r="AA150" i="29"/>
  <c r="AC150" i="29" s="1"/>
  <c r="AQ151" i="29"/>
  <c r="AR151" i="29" s="1"/>
  <c r="Z150" i="29"/>
  <c r="AB150" i="29" s="1"/>
  <c r="AD150" i="29" s="1"/>
  <c r="Z152" i="23"/>
  <c r="AB152" i="23" s="1"/>
  <c r="AD152" i="23" s="1"/>
  <c r="AG153" i="23"/>
  <c r="AQ153" i="23"/>
  <c r="AR153" i="23" s="1"/>
  <c r="AA152" i="23"/>
  <c r="AC152" i="23" s="1"/>
  <c r="AS153" i="23"/>
  <c r="AA202" i="41"/>
  <c r="AC202" i="41" s="1"/>
  <c r="AS203" i="41"/>
  <c r="AG203" i="41"/>
  <c r="Z202" i="41"/>
  <c r="AB202" i="41" s="1"/>
  <c r="AD202" i="41" s="1"/>
  <c r="AJ199" i="42"/>
  <c r="Y199" i="42" s="1"/>
  <c r="AJ205" i="43"/>
  <c r="Y205" i="43" s="1"/>
  <c r="AJ155" i="20"/>
  <c r="AJ151" i="29" l="1"/>
  <c r="Y151" i="29" s="1"/>
  <c r="AG152" i="29" s="1"/>
  <c r="AJ153" i="23"/>
  <c r="Y153" i="23" s="1"/>
  <c r="AJ203" i="41"/>
  <c r="Y203" i="41" s="1"/>
  <c r="AQ204" i="41" s="1"/>
  <c r="AR204" i="41" s="1"/>
  <c r="Z199" i="42"/>
  <c r="AB199" i="42" s="1"/>
  <c r="AD199" i="42" s="1"/>
  <c r="AG200" i="42"/>
  <c r="AQ200" i="42"/>
  <c r="AR200" i="42" s="1"/>
  <c r="AA199" i="42"/>
  <c r="AC199" i="42" s="1"/>
  <c r="AS200" i="42"/>
  <c r="Z205" i="43"/>
  <c r="AB205" i="43" s="1"/>
  <c r="AD205" i="43" s="1"/>
  <c r="AA205" i="43"/>
  <c r="AC205" i="43" s="1"/>
  <c r="AS206" i="43"/>
  <c r="AG206" i="43"/>
  <c r="AQ206" i="43"/>
  <c r="AR206" i="43" s="1"/>
  <c r="Y155" i="20"/>
  <c r="AA151" i="29" l="1"/>
  <c r="AC151" i="29" s="1"/>
  <c r="AS152" i="29"/>
  <c r="AQ152" i="29"/>
  <c r="AR152" i="29" s="1"/>
  <c r="AJ152" i="29" s="1"/>
  <c r="Y152" i="29" s="1"/>
  <c r="Z152" i="29" s="1"/>
  <c r="AB152" i="29" s="1"/>
  <c r="AD152" i="29" s="1"/>
  <c r="Z151" i="29"/>
  <c r="AB151" i="29" s="1"/>
  <c r="AD151" i="29" s="1"/>
  <c r="AA153" i="23"/>
  <c r="AC153" i="23" s="1"/>
  <c r="AG154" i="23"/>
  <c r="AS154" i="23"/>
  <c r="AQ154" i="23"/>
  <c r="AR154" i="23" s="1"/>
  <c r="Z153" i="23"/>
  <c r="AB153" i="23" s="1"/>
  <c r="AD153" i="23" s="1"/>
  <c r="Z203" i="41"/>
  <c r="AB203" i="41" s="1"/>
  <c r="AD203" i="41" s="1"/>
  <c r="AG204" i="41"/>
  <c r="AS204" i="41"/>
  <c r="AA203" i="41"/>
  <c r="AC203" i="41" s="1"/>
  <c r="AJ200" i="42"/>
  <c r="Y200" i="42" s="1"/>
  <c r="AJ206" i="43"/>
  <c r="Y206" i="43" s="1"/>
  <c r="Z206" i="43" s="1"/>
  <c r="AB206" i="43" s="1"/>
  <c r="AD206" i="43" s="1"/>
  <c r="Z155" i="20"/>
  <c r="AB155" i="20" s="1"/>
  <c r="AD155" i="20" s="1"/>
  <c r="AS156" i="20"/>
  <c r="AQ156" i="20"/>
  <c r="AR156" i="20" s="1"/>
  <c r="AG156" i="20"/>
  <c r="AA155" i="20"/>
  <c r="AC155" i="20" s="1"/>
  <c r="AG153" i="29" l="1"/>
  <c r="AJ154" i="23"/>
  <c r="Y154" i="23" s="1"/>
  <c r="AJ204" i="41"/>
  <c r="Y204" i="41" s="1"/>
  <c r="AQ205" i="41" s="1"/>
  <c r="AR205" i="41" s="1"/>
  <c r="AS153" i="29"/>
  <c r="AA152" i="29"/>
  <c r="AC152" i="29" s="1"/>
  <c r="AQ153" i="29"/>
  <c r="AR153" i="29" s="1"/>
  <c r="Z200" i="42"/>
  <c r="AB200" i="42" s="1"/>
  <c r="AD200" i="42" s="1"/>
  <c r="AA200" i="42"/>
  <c r="AC200" i="42" s="1"/>
  <c r="AG201" i="42"/>
  <c r="AQ201" i="42"/>
  <c r="AR201" i="42" s="1"/>
  <c r="AS201" i="42"/>
  <c r="AA206" i="43"/>
  <c r="AC206" i="43" s="1"/>
  <c r="AJ156" i="20"/>
  <c r="Y156" i="20" s="1"/>
  <c r="AA204" i="41" l="1"/>
  <c r="AC204" i="41" s="1"/>
  <c r="AG205" i="41"/>
  <c r="AJ153" i="29"/>
  <c r="Y153" i="29" s="1"/>
  <c r="Z153" i="29" s="1"/>
  <c r="AB153" i="29" s="1"/>
  <c r="AD153" i="29" s="1"/>
  <c r="AS155" i="23"/>
  <c r="AA154" i="23"/>
  <c r="AC154" i="23" s="1"/>
  <c r="AG155" i="23"/>
  <c r="AQ155" i="23"/>
  <c r="AR155" i="23" s="1"/>
  <c r="Z154" i="23"/>
  <c r="AB154" i="23" s="1"/>
  <c r="AD154" i="23" s="1"/>
  <c r="AS205" i="41"/>
  <c r="Z204" i="41"/>
  <c r="AB204" i="41" s="1"/>
  <c r="AD204" i="41" s="1"/>
  <c r="AJ201" i="42"/>
  <c r="Y201" i="42" s="1"/>
  <c r="AQ157" i="20"/>
  <c r="AR157" i="20" s="1"/>
  <c r="AS157" i="20"/>
  <c r="Z156" i="20"/>
  <c r="AB156" i="20" s="1"/>
  <c r="AD156" i="20" s="1"/>
  <c r="AA156" i="20"/>
  <c r="AC156" i="20" s="1"/>
  <c r="AG157" i="20"/>
  <c r="AJ205" i="41" l="1"/>
  <c r="Y205" i="41" s="1"/>
  <c r="AQ206" i="41" s="1"/>
  <c r="AR206" i="41" s="1"/>
  <c r="AA153" i="29"/>
  <c r="AC153" i="29" s="1"/>
  <c r="AS154" i="29"/>
  <c r="AQ154" i="29"/>
  <c r="AR154" i="29" s="1"/>
  <c r="AG154" i="29"/>
  <c r="AJ155" i="23"/>
  <c r="Y155" i="23" s="1"/>
  <c r="Z205" i="41"/>
  <c r="AB205" i="41" s="1"/>
  <c r="AD205" i="41" s="1"/>
  <c r="AG206" i="41"/>
  <c r="AA205" i="41"/>
  <c r="AC205" i="41" s="1"/>
  <c r="AS206" i="41"/>
  <c r="Z201" i="42"/>
  <c r="AB201" i="42" s="1"/>
  <c r="AD201" i="42" s="1"/>
  <c r="AS202" i="42"/>
  <c r="AA201" i="42"/>
  <c r="AC201" i="42" s="1"/>
  <c r="AG202" i="42"/>
  <c r="AQ202" i="42"/>
  <c r="AR202" i="42" s="1"/>
  <c r="AJ157" i="20"/>
  <c r="AJ206" i="41" l="1"/>
  <c r="Y206" i="41" s="1"/>
  <c r="AA206" i="41" s="1"/>
  <c r="AC206" i="41" s="1"/>
  <c r="AJ154" i="29"/>
  <c r="Y154" i="29" s="1"/>
  <c r="AQ155" i="29" s="1"/>
  <c r="AR155" i="29" s="1"/>
  <c r="AS156" i="23"/>
  <c r="AG156" i="23"/>
  <c r="AQ156" i="23"/>
  <c r="AR156" i="23" s="1"/>
  <c r="AA155" i="23"/>
  <c r="AC155" i="23" s="1"/>
  <c r="Z155" i="23"/>
  <c r="AB155" i="23" s="1"/>
  <c r="AD155" i="23" s="1"/>
  <c r="AJ202" i="42"/>
  <c r="Y202" i="42" s="1"/>
  <c r="AQ203" i="42" s="1"/>
  <c r="AR203" i="42" s="1"/>
  <c r="Y157" i="20"/>
  <c r="Z206" i="41" l="1"/>
  <c r="AB206" i="41" s="1"/>
  <c r="AD206" i="41" s="1"/>
  <c r="Z154" i="29"/>
  <c r="AB154" i="29" s="1"/>
  <c r="AD154" i="29" s="1"/>
  <c r="AS155" i="29"/>
  <c r="AG155" i="29"/>
  <c r="AA154" i="29"/>
  <c r="AC154" i="29" s="1"/>
  <c r="AJ156" i="23"/>
  <c r="Y156" i="23" s="1"/>
  <c r="Z202" i="42"/>
  <c r="AB202" i="42" s="1"/>
  <c r="AD202" i="42" s="1"/>
  <c r="AG203" i="42"/>
  <c r="AS203" i="42"/>
  <c r="AA202" i="42"/>
  <c r="AC202" i="42" s="1"/>
  <c r="AQ158" i="20"/>
  <c r="AR158" i="20" s="1"/>
  <c r="AA157" i="20"/>
  <c r="AC157" i="20" s="1"/>
  <c r="AS158" i="20"/>
  <c r="Z157" i="20"/>
  <c r="AB157" i="20" s="1"/>
  <c r="AD157" i="20" s="1"/>
  <c r="AG158" i="20"/>
  <c r="AJ155" i="29" l="1"/>
  <c r="Y155" i="29" s="1"/>
  <c r="AG156" i="29" s="1"/>
  <c r="AA156" i="23"/>
  <c r="AC156" i="23" s="1"/>
  <c r="Z156" i="23"/>
  <c r="AB156" i="23" s="1"/>
  <c r="AD156" i="23" s="1"/>
  <c r="AJ203" i="42"/>
  <c r="Y203" i="42" s="1"/>
  <c r="AJ158" i="20"/>
  <c r="AS156" i="29" l="1"/>
  <c r="Z155" i="29"/>
  <c r="AB155" i="29" s="1"/>
  <c r="AD155" i="29" s="1"/>
  <c r="AA155" i="29"/>
  <c r="AC155" i="29" s="1"/>
  <c r="AQ156" i="29"/>
  <c r="AR156" i="29" s="1"/>
  <c r="AA203" i="42"/>
  <c r="AC203" i="42" s="1"/>
  <c r="Z203" i="42"/>
  <c r="AB203" i="42" s="1"/>
  <c r="AD203" i="42" s="1"/>
  <c r="AG204" i="42"/>
  <c r="AS204" i="42"/>
  <c r="AQ204" i="42"/>
  <c r="AR204" i="42" s="1"/>
  <c r="Y158" i="20"/>
  <c r="AJ156" i="29" l="1"/>
  <c r="Y156" i="29" s="1"/>
  <c r="AS157" i="29" s="1"/>
  <c r="AJ204" i="42"/>
  <c r="Y204" i="42" s="1"/>
  <c r="AS205" i="42" s="1"/>
  <c r="AS159" i="20"/>
  <c r="AA158" i="20"/>
  <c r="AC158" i="20" s="1"/>
  <c r="Z158" i="20"/>
  <c r="AB158" i="20" s="1"/>
  <c r="AD158" i="20" s="1"/>
  <c r="AG159" i="20"/>
  <c r="AQ159" i="20"/>
  <c r="AR159" i="20" s="1"/>
  <c r="AQ157" i="29" l="1"/>
  <c r="AR157" i="29" s="1"/>
  <c r="AG157" i="29"/>
  <c r="Z156" i="29"/>
  <c r="AB156" i="29" s="1"/>
  <c r="AD156" i="29" s="1"/>
  <c r="AA156" i="29"/>
  <c r="AC156" i="29" s="1"/>
  <c r="AQ205" i="42"/>
  <c r="AR205" i="42" s="1"/>
  <c r="Z204" i="42"/>
  <c r="AB204" i="42" s="1"/>
  <c r="AD204" i="42" s="1"/>
  <c r="AG205" i="42"/>
  <c r="AJ205" i="42" s="1"/>
  <c r="Y205" i="42" s="1"/>
  <c r="AQ206" i="42" s="1"/>
  <c r="AR206" i="42" s="1"/>
  <c r="AA204" i="42"/>
  <c r="AC204" i="42" s="1"/>
  <c r="AJ159" i="20"/>
  <c r="Y159" i="20" s="1"/>
  <c r="AJ157" i="29" l="1"/>
  <c r="Y157" i="29" s="1"/>
  <c r="AG158" i="29" s="1"/>
  <c r="AA205" i="42"/>
  <c r="AC205" i="42" s="1"/>
  <c r="AS206" i="42"/>
  <c r="AG206" i="42"/>
  <c r="Z205" i="42"/>
  <c r="AB205" i="42" s="1"/>
  <c r="AD205" i="42" s="1"/>
  <c r="Z159" i="20"/>
  <c r="AB159" i="20" s="1"/>
  <c r="AD159" i="20" s="1"/>
  <c r="AQ160" i="20"/>
  <c r="AR160" i="20" s="1"/>
  <c r="AA159" i="20"/>
  <c r="AC159" i="20" s="1"/>
  <c r="AG160" i="20"/>
  <c r="AS160" i="20"/>
  <c r="AQ158" i="29" l="1"/>
  <c r="AR158" i="29" s="1"/>
  <c r="AS158" i="29"/>
  <c r="Z157" i="29"/>
  <c r="AB157" i="29" s="1"/>
  <c r="AD157" i="29" s="1"/>
  <c r="AA157" i="29"/>
  <c r="AC157" i="29" s="1"/>
  <c r="AJ206" i="42"/>
  <c r="Y206" i="42" s="1"/>
  <c r="AJ160" i="20"/>
  <c r="Y160" i="20" s="1"/>
  <c r="AJ158" i="29" l="1"/>
  <c r="Y158" i="29" s="1"/>
  <c r="AA158" i="29" s="1"/>
  <c r="AC158" i="29" s="1"/>
  <c r="AA206" i="42"/>
  <c r="AC206" i="42" s="1"/>
  <c r="Z206" i="42"/>
  <c r="AB206" i="42" s="1"/>
  <c r="AD206" i="42" s="1"/>
  <c r="AA160" i="20"/>
  <c r="AC160" i="20" s="1"/>
  <c r="Z160" i="20"/>
  <c r="AB160" i="20" s="1"/>
  <c r="AD160" i="20" s="1"/>
  <c r="AS161" i="20"/>
  <c r="AQ161" i="20"/>
  <c r="AR161" i="20" s="1"/>
  <c r="AG161" i="20"/>
  <c r="Z158" i="29" l="1"/>
  <c r="AB158" i="29" s="1"/>
  <c r="AD158" i="29" s="1"/>
  <c r="AQ159" i="29"/>
  <c r="AR159" i="29" s="1"/>
  <c r="AS159" i="29"/>
  <c r="AG159" i="29"/>
  <c r="AJ161" i="20"/>
  <c r="AJ159" i="29" l="1"/>
  <c r="Y159" i="29" s="1"/>
  <c r="Z159" i="29" s="1"/>
  <c r="AB159" i="29" s="1"/>
  <c r="AD159" i="29" s="1"/>
  <c r="Y161" i="20"/>
  <c r="AG160" i="29" l="1"/>
  <c r="AQ160" i="29"/>
  <c r="AR160" i="29" s="1"/>
  <c r="AS160" i="29"/>
  <c r="AA159" i="29"/>
  <c r="AC159" i="29" s="1"/>
  <c r="AG162" i="20"/>
  <c r="Z161" i="20"/>
  <c r="AB161" i="20" s="1"/>
  <c r="AD161" i="20" s="1"/>
  <c r="AA161" i="20"/>
  <c r="AC161" i="20" s="1"/>
  <c r="AQ162" i="20"/>
  <c r="AR162" i="20" s="1"/>
  <c r="AS162" i="20"/>
  <c r="AJ160" i="29" l="1"/>
  <c r="Y160" i="29" s="1"/>
  <c r="AG161" i="29" s="1"/>
  <c r="AJ162" i="20"/>
  <c r="AQ161" i="29" l="1"/>
  <c r="AR161" i="29" s="1"/>
  <c r="AS161" i="29"/>
  <c r="AA160" i="29"/>
  <c r="AC160" i="29" s="1"/>
  <c r="Z160" i="29"/>
  <c r="AB160" i="29" s="1"/>
  <c r="AD160" i="29" s="1"/>
  <c r="Y162" i="20"/>
  <c r="AJ161" i="29" l="1"/>
  <c r="Y161" i="29" s="1"/>
  <c r="AG162" i="29" s="1"/>
  <c r="AS163" i="20"/>
  <c r="AQ163" i="20"/>
  <c r="AR163" i="20" s="1"/>
  <c r="Z162" i="20"/>
  <c r="AB162" i="20" s="1"/>
  <c r="AD162" i="20" s="1"/>
  <c r="AA162" i="20"/>
  <c r="AC162" i="20" s="1"/>
  <c r="AG163" i="20"/>
  <c r="AQ162" i="29" l="1"/>
  <c r="AR162" i="29" s="1"/>
  <c r="AS162" i="29"/>
  <c r="Z161" i="29"/>
  <c r="AB161" i="29" s="1"/>
  <c r="AD161" i="29" s="1"/>
  <c r="AA161" i="29"/>
  <c r="AC161" i="29" s="1"/>
  <c r="AJ163" i="20"/>
  <c r="Y163" i="20" s="1"/>
  <c r="AJ162" i="29" l="1"/>
  <c r="Y162" i="29" s="1"/>
  <c r="Z162" i="29" s="1"/>
  <c r="AB162" i="29" s="1"/>
  <c r="AD162" i="29" s="1"/>
  <c r="AG164" i="20"/>
  <c r="AQ164" i="20"/>
  <c r="AR164" i="20" s="1"/>
  <c r="AS164" i="20"/>
  <c r="Z163" i="20"/>
  <c r="AB163" i="20" s="1"/>
  <c r="AD163" i="20" s="1"/>
  <c r="AA163" i="20"/>
  <c r="AC163" i="20" s="1"/>
  <c r="AQ163" i="29" l="1"/>
  <c r="AR163" i="29" s="1"/>
  <c r="AS163" i="29"/>
  <c r="AA162" i="29"/>
  <c r="AC162" i="29" s="1"/>
  <c r="AG163" i="29"/>
  <c r="AJ164" i="20"/>
  <c r="AJ163" i="29" l="1"/>
  <c r="Y163" i="29" s="1"/>
  <c r="AA163" i="29" s="1"/>
  <c r="AC163" i="29" s="1"/>
  <c r="AS164" i="29"/>
  <c r="Y164" i="20"/>
  <c r="AG164" i="29" l="1"/>
  <c r="AQ164" i="29"/>
  <c r="AR164" i="29" s="1"/>
  <c r="Z163" i="29"/>
  <c r="AB163" i="29" s="1"/>
  <c r="AD163" i="29" s="1"/>
  <c r="AA164" i="20"/>
  <c r="AC164" i="20" s="1"/>
  <c r="AQ165" i="20"/>
  <c r="AR165" i="20" s="1"/>
  <c r="AG165" i="20"/>
  <c r="Z164" i="20"/>
  <c r="AB164" i="20" s="1"/>
  <c r="AD164" i="20" s="1"/>
  <c r="AS165" i="20"/>
  <c r="AJ164" i="29" l="1"/>
  <c r="Y164" i="29" s="1"/>
  <c r="AQ165" i="29" s="1"/>
  <c r="AR165" i="29" s="1"/>
  <c r="Z164" i="29"/>
  <c r="AB164" i="29" s="1"/>
  <c r="AD164" i="29" s="1"/>
  <c r="AJ165" i="20"/>
  <c r="Y165" i="20" s="1"/>
  <c r="AA165" i="20" s="1"/>
  <c r="AC165" i="20" s="1"/>
  <c r="AA164" i="29" l="1"/>
  <c r="AC164" i="29" s="1"/>
  <c r="AG165" i="29"/>
  <c r="AS165" i="29"/>
  <c r="Z165" i="20"/>
  <c r="AB165" i="20" s="1"/>
  <c r="AD165" i="20" s="1"/>
  <c r="AG166" i="20"/>
  <c r="AS166" i="20"/>
  <c r="AQ166" i="20"/>
  <c r="AR166" i="20" s="1"/>
  <c r="AJ165" i="29" l="1"/>
  <c r="Y165" i="29" s="1"/>
  <c r="AQ166" i="29" s="1"/>
  <c r="AR166" i="29" s="1"/>
  <c r="AJ166" i="20"/>
  <c r="Y166" i="20" s="1"/>
  <c r="Z166" i="20" s="1"/>
  <c r="AB166" i="20" s="1"/>
  <c r="AD166" i="20" s="1"/>
  <c r="AS166" i="29" l="1"/>
  <c r="AA165" i="29"/>
  <c r="AC165" i="29" s="1"/>
  <c r="AG166" i="29"/>
  <c r="Z165" i="29"/>
  <c r="AB165" i="29" s="1"/>
  <c r="AD165" i="29" s="1"/>
  <c r="AJ166" i="29"/>
  <c r="Y166" i="29" s="1"/>
  <c r="Z166" i="29" s="1"/>
  <c r="AB166" i="29" s="1"/>
  <c r="AD166" i="29" s="1"/>
  <c r="AS167" i="20"/>
  <c r="AA166" i="20"/>
  <c r="AC166" i="20" s="1"/>
  <c r="AQ167" i="20"/>
  <c r="AR167" i="20" s="1"/>
  <c r="AG167" i="20"/>
  <c r="AG167" i="29" l="1"/>
  <c r="AQ167" i="29"/>
  <c r="AR167" i="29" s="1"/>
  <c r="AS167" i="29"/>
  <c r="AA166" i="29"/>
  <c r="AC166" i="29" s="1"/>
  <c r="AJ167" i="20"/>
  <c r="Y167" i="20" s="1"/>
  <c r="Z167" i="20" s="1"/>
  <c r="AB167" i="20" s="1"/>
  <c r="AD167" i="20" s="1"/>
  <c r="AJ167" i="29" l="1"/>
  <c r="Y167" i="29" s="1"/>
  <c r="AG168" i="29" s="1"/>
  <c r="AQ168" i="20"/>
  <c r="AR168" i="20" s="1"/>
  <c r="AG168" i="20"/>
  <c r="AS168" i="20"/>
  <c r="AA167" i="20"/>
  <c r="AC167" i="20" s="1"/>
  <c r="AA167" i="29" l="1"/>
  <c r="AC167" i="29" s="1"/>
  <c r="AS168" i="29"/>
  <c r="AQ168" i="29"/>
  <c r="AR168" i="29" s="1"/>
  <c r="Z167" i="29"/>
  <c r="AB167" i="29" s="1"/>
  <c r="AD167" i="29" s="1"/>
  <c r="AJ168" i="20"/>
  <c r="Y168" i="20" s="1"/>
  <c r="AG169" i="20" s="1"/>
  <c r="AJ168" i="29" l="1"/>
  <c r="Y168" i="29" s="1"/>
  <c r="AQ169" i="29" s="1"/>
  <c r="AR169" i="29" s="1"/>
  <c r="Z168" i="20"/>
  <c r="AB168" i="20" s="1"/>
  <c r="AD168" i="20" s="1"/>
  <c r="AQ169" i="20"/>
  <c r="AR169" i="20" s="1"/>
  <c r="AS169" i="20"/>
  <c r="AA168" i="20"/>
  <c r="AC168" i="20" s="1"/>
  <c r="AS169" i="29" l="1"/>
  <c r="AG169" i="29"/>
  <c r="AA168" i="29"/>
  <c r="AC168" i="29" s="1"/>
  <c r="Z168" i="29"/>
  <c r="AB168" i="29" s="1"/>
  <c r="AD168" i="29" s="1"/>
  <c r="AJ169" i="20"/>
  <c r="Y169" i="20" s="1"/>
  <c r="AQ170" i="20" s="1"/>
  <c r="AR170" i="20" s="1"/>
  <c r="AJ169" i="29" l="1"/>
  <c r="Y169" i="29" s="1"/>
  <c r="AS170" i="29" s="1"/>
  <c r="AG170" i="20"/>
  <c r="Z169" i="20"/>
  <c r="AB169" i="20" s="1"/>
  <c r="AD169" i="20" s="1"/>
  <c r="AA169" i="20"/>
  <c r="AC169" i="20" s="1"/>
  <c r="AS170" i="20"/>
  <c r="AQ170" i="29" l="1"/>
  <c r="AR170" i="29" s="1"/>
  <c r="AA169" i="29"/>
  <c r="AC169" i="29" s="1"/>
  <c r="AG170" i="29"/>
  <c r="Z169" i="29"/>
  <c r="AB169" i="29" s="1"/>
  <c r="AD169" i="29" s="1"/>
  <c r="AJ170" i="20"/>
  <c r="Y170" i="20" s="1"/>
  <c r="AQ171" i="20" s="1"/>
  <c r="AR171" i="20" s="1"/>
  <c r="AJ170" i="29" l="1"/>
  <c r="Y170" i="29" s="1"/>
  <c r="Z170" i="29" s="1"/>
  <c r="AB170" i="29" s="1"/>
  <c r="AD170" i="29" s="1"/>
  <c r="AS171" i="20"/>
  <c r="Z170" i="20"/>
  <c r="AB170" i="20" s="1"/>
  <c r="AD170" i="20" s="1"/>
  <c r="AA170" i="20"/>
  <c r="AC170" i="20" s="1"/>
  <c r="AG171" i="20"/>
  <c r="AG171" i="29" l="1"/>
  <c r="AA170" i="29"/>
  <c r="AC170" i="29" s="1"/>
  <c r="AQ171" i="29"/>
  <c r="AR171" i="29" s="1"/>
  <c r="AS171" i="29"/>
  <c r="AJ171" i="20"/>
  <c r="Y171" i="20" s="1"/>
  <c r="AG172" i="20" s="1"/>
  <c r="AJ171" i="29" l="1"/>
  <c r="Y171" i="29" s="1"/>
  <c r="Z171" i="29" s="1"/>
  <c r="AB171" i="29" s="1"/>
  <c r="AD171" i="29" s="1"/>
  <c r="AA171" i="20"/>
  <c r="AC171" i="20" s="1"/>
  <c r="Z171" i="20"/>
  <c r="AB171" i="20" s="1"/>
  <c r="AD171" i="20" s="1"/>
  <c r="AS172" i="20"/>
  <c r="AQ172" i="20"/>
  <c r="AR172" i="20" s="1"/>
  <c r="AG172" i="29" l="1"/>
  <c r="AA171" i="29"/>
  <c r="AC171" i="29" s="1"/>
  <c r="AS172" i="29"/>
  <c r="AQ172" i="29"/>
  <c r="AR172" i="29" s="1"/>
  <c r="AJ172" i="20"/>
  <c r="Y172" i="20" s="1"/>
  <c r="AS173" i="20" s="1"/>
  <c r="AJ172" i="29" l="1"/>
  <c r="Y172" i="29" s="1"/>
  <c r="J32" i="47" s="1"/>
  <c r="AG173" i="20"/>
  <c r="AA172" i="20"/>
  <c r="AC172" i="20" s="1"/>
  <c r="Z172" i="20"/>
  <c r="AB172" i="20" s="1"/>
  <c r="AD172" i="20" s="1"/>
  <c r="AQ173" i="20"/>
  <c r="AR173" i="20" s="1"/>
  <c r="AS173" i="29" l="1"/>
  <c r="AA172" i="29"/>
  <c r="Z172" i="29"/>
  <c r="L32" i="47" s="1"/>
  <c r="K32" i="47" s="1"/>
  <c r="AQ173" i="29"/>
  <c r="AR173" i="29" s="1"/>
  <c r="AG173" i="29"/>
  <c r="AJ173" i="20"/>
  <c r="Y173" i="20" s="1"/>
  <c r="AB172" i="29" l="1"/>
  <c r="AD172" i="29" s="1"/>
  <c r="AC172" i="29"/>
  <c r="E19" i="31"/>
  <c r="AJ173" i="29"/>
  <c r="Y173" i="29" s="1"/>
  <c r="Z173" i="29" s="1"/>
  <c r="AB173" i="29" s="1"/>
  <c r="AD173" i="29" s="1"/>
  <c r="AA173" i="20"/>
  <c r="AC173" i="20" s="1"/>
  <c r="Z173" i="20"/>
  <c r="AB173" i="20" s="1"/>
  <c r="AD173" i="20" s="1"/>
  <c r="AS174" i="20"/>
  <c r="AG174" i="20"/>
  <c r="AQ174" i="20"/>
  <c r="AR174" i="20" s="1"/>
  <c r="AE12" i="47" l="1"/>
  <c r="AE13" i="47" s="1"/>
  <c r="AE14" i="47" s="1"/>
  <c r="E25" i="31" s="1"/>
  <c r="AA173" i="29"/>
  <c r="AC173" i="29" s="1"/>
  <c r="AJ174" i="20"/>
  <c r="Y174" i="20" s="1"/>
  <c r="AG175" i="20" l="1"/>
  <c r="AQ175" i="20"/>
  <c r="AR175" i="20" s="1"/>
  <c r="Z174" i="20"/>
  <c r="AB174" i="20" s="1"/>
  <c r="AD174" i="20" s="1"/>
  <c r="AS175" i="20"/>
  <c r="AA174" i="20"/>
  <c r="AC174" i="20" s="1"/>
  <c r="AJ175" i="20" l="1"/>
  <c r="Y175" i="20" l="1"/>
  <c r="AA175" i="20" l="1"/>
  <c r="AC175" i="20" s="1"/>
  <c r="AG176" i="20"/>
  <c r="AS176" i="20"/>
  <c r="Z175" i="20"/>
  <c r="AB175" i="20" s="1"/>
  <c r="AD175" i="20" s="1"/>
  <c r="AQ176" i="20"/>
  <c r="AR176" i="20" s="1"/>
  <c r="AJ176" i="20" l="1"/>
  <c r="Y176" i="20" l="1"/>
  <c r="AG177" i="20" l="1"/>
  <c r="AS177" i="20"/>
  <c r="Z176" i="20"/>
  <c r="AB176" i="20" s="1"/>
  <c r="AD176" i="20" s="1"/>
  <c r="AA176" i="20"/>
  <c r="AC176" i="20" s="1"/>
  <c r="AQ177" i="20"/>
  <c r="AR177" i="20" s="1"/>
  <c r="AJ177" i="20" l="1"/>
  <c r="Y177" i="20" l="1"/>
  <c r="AQ178" i="20" l="1"/>
  <c r="AR178" i="20" s="1"/>
  <c r="AA177" i="20"/>
  <c r="AC177" i="20" s="1"/>
  <c r="AS178" i="20"/>
  <c r="AG178" i="20"/>
  <c r="Z177" i="20"/>
  <c r="AB177" i="20" s="1"/>
  <c r="AD177" i="20" s="1"/>
  <c r="AJ178" i="20" l="1"/>
  <c r="Y178" i="20" l="1"/>
  <c r="AA178" i="20" l="1"/>
  <c r="AC178" i="20" s="1"/>
  <c r="AQ179" i="20"/>
  <c r="AR179" i="20" s="1"/>
  <c r="Z178" i="20"/>
  <c r="AB178" i="20" s="1"/>
  <c r="AD178" i="20" s="1"/>
  <c r="AG179" i="20"/>
  <c r="AS179" i="20"/>
  <c r="AJ179" i="20" l="1"/>
  <c r="Y179" i="20" s="1"/>
  <c r="AG180" i="20" l="1"/>
  <c r="AA179" i="20"/>
  <c r="AC179" i="20" s="1"/>
  <c r="AS180" i="20"/>
  <c r="Z179" i="20"/>
  <c r="AB179" i="20" s="1"/>
  <c r="AD179" i="20" s="1"/>
  <c r="AQ180" i="20"/>
  <c r="AR180" i="20" s="1"/>
  <c r="AJ180" i="20" l="1"/>
  <c r="Y180" i="20" s="1"/>
  <c r="AS181" i="20" l="1"/>
  <c r="AQ181" i="20"/>
  <c r="AR181" i="20" s="1"/>
  <c r="Z180" i="20"/>
  <c r="AB180" i="20" s="1"/>
  <c r="AD180" i="20" s="1"/>
  <c r="AA180" i="20"/>
  <c r="AC180" i="20" s="1"/>
  <c r="AG181" i="20"/>
  <c r="AJ181" i="20" l="1"/>
  <c r="Y181" i="20" s="1"/>
  <c r="AS182" i="20" l="1"/>
  <c r="AA181" i="20"/>
  <c r="AC181" i="20" s="1"/>
  <c r="AG182" i="20"/>
  <c r="Z181" i="20"/>
  <c r="AB181" i="20" s="1"/>
  <c r="AD181" i="20" s="1"/>
  <c r="AQ182" i="20"/>
  <c r="AR182" i="20" s="1"/>
  <c r="AJ182" i="20" l="1"/>
  <c r="Y182" i="20" s="1"/>
  <c r="AG183" i="20" s="1"/>
  <c r="AA182" i="20" l="1"/>
  <c r="AC182" i="20" s="1"/>
  <c r="Z182" i="20"/>
  <c r="AB182" i="20" s="1"/>
  <c r="AD182" i="20" s="1"/>
  <c r="AS183" i="20"/>
  <c r="AQ183" i="20"/>
  <c r="AR183" i="20" s="1"/>
  <c r="AJ183" i="20" l="1"/>
  <c r="Y183" i="20" s="1"/>
  <c r="AA183" i="20" s="1"/>
  <c r="AC183" i="20" s="1"/>
  <c r="AS184" i="20" l="1"/>
  <c r="AG184" i="20"/>
  <c r="AQ184" i="20"/>
  <c r="AR184" i="20" s="1"/>
  <c r="Z183" i="20"/>
  <c r="AB183" i="20" s="1"/>
  <c r="AD183" i="20" s="1"/>
  <c r="AJ184" i="20" l="1"/>
  <c r="Y184" i="20" s="1"/>
  <c r="AS185" i="20" l="1"/>
  <c r="AG185" i="20"/>
  <c r="Z184" i="20"/>
  <c r="AB184" i="20" s="1"/>
  <c r="AD184" i="20" s="1"/>
  <c r="AQ185" i="20"/>
  <c r="AR185" i="20" s="1"/>
  <c r="AA184" i="20"/>
  <c r="AC184" i="20" s="1"/>
  <c r="AJ185" i="20" l="1"/>
  <c r="Y185" i="20" l="1"/>
  <c r="AA185" i="20" l="1"/>
  <c r="AC185" i="20" s="1"/>
  <c r="AQ186" i="20"/>
  <c r="AR186" i="20" s="1"/>
  <c r="AG186" i="20"/>
  <c r="Z185" i="20"/>
  <c r="AB185" i="20" s="1"/>
  <c r="AD185" i="20" s="1"/>
  <c r="AS186" i="20"/>
  <c r="AJ186" i="20" l="1"/>
  <c r="Y186" i="20" s="1"/>
  <c r="AS187" i="20" l="1"/>
  <c r="AG187" i="20"/>
  <c r="AQ187" i="20"/>
  <c r="AR187" i="20" s="1"/>
  <c r="AA186" i="20"/>
  <c r="AC186" i="20" s="1"/>
  <c r="Z186" i="20"/>
  <c r="AB186" i="20" s="1"/>
  <c r="AD186" i="20" s="1"/>
  <c r="AJ187" i="20" l="1"/>
  <c r="Y187" i="20" s="1"/>
  <c r="Z187" i="20" l="1"/>
  <c r="AB187" i="20" s="1"/>
  <c r="AD187" i="20" s="1"/>
  <c r="AG188" i="20"/>
  <c r="AS188" i="20"/>
  <c r="AA187" i="20"/>
  <c r="AC187" i="20" s="1"/>
  <c r="AQ188" i="20"/>
  <c r="AR188" i="20" s="1"/>
  <c r="AJ188" i="20" l="1"/>
  <c r="Y188" i="20" s="1"/>
  <c r="AQ189" i="20" l="1"/>
  <c r="AR189" i="20" s="1"/>
  <c r="AA188" i="20"/>
  <c r="AC188" i="20" s="1"/>
  <c r="Z188" i="20"/>
  <c r="AB188" i="20" s="1"/>
  <c r="AD188" i="20" s="1"/>
  <c r="AG189" i="20"/>
  <c r="AS189" i="20"/>
  <c r="AJ189" i="20" l="1"/>
  <c r="Y189" i="20" s="1"/>
  <c r="Z189" i="20" s="1"/>
  <c r="AB189" i="20" s="1"/>
  <c r="AD189" i="20" s="1"/>
  <c r="AA189" i="20" l="1"/>
  <c r="AC189" i="20" s="1"/>
  <c r="AG190" i="20"/>
  <c r="AS190" i="20"/>
  <c r="AQ190" i="20"/>
  <c r="AR190" i="20" s="1"/>
  <c r="AJ190" i="20" l="1"/>
  <c r="Y190" i="20" s="1"/>
  <c r="AG191" i="20" l="1"/>
  <c r="AA190" i="20"/>
  <c r="AC190" i="20" s="1"/>
  <c r="AQ191" i="20"/>
  <c r="AR191" i="20" s="1"/>
  <c r="AS191" i="20"/>
  <c r="Z190" i="20"/>
  <c r="AB190" i="20" s="1"/>
  <c r="AD190" i="20" s="1"/>
  <c r="AJ191" i="20" l="1"/>
  <c r="Y191" i="20" s="1"/>
  <c r="AQ192" i="20" s="1"/>
  <c r="AR192" i="20" s="1"/>
  <c r="AS192" i="20" l="1"/>
  <c r="AG192" i="20"/>
  <c r="AA191" i="20"/>
  <c r="AC191" i="20" s="1"/>
  <c r="Z191" i="20"/>
  <c r="AB191" i="20" s="1"/>
  <c r="AD191" i="20" s="1"/>
  <c r="AJ192" i="20" l="1"/>
  <c r="Y192" i="20" s="1"/>
  <c r="Z192" i="20" s="1"/>
  <c r="AB192" i="20" s="1"/>
  <c r="AD192" i="20" s="1"/>
  <c r="AG193" i="20" l="1"/>
  <c r="AQ193" i="20"/>
  <c r="AR193" i="20" s="1"/>
  <c r="AA192" i="20"/>
  <c r="AC192" i="20" s="1"/>
  <c r="AS193" i="20"/>
  <c r="AJ193" i="20" l="1"/>
  <c r="Y193" i="20" s="1"/>
  <c r="AS194" i="20" l="1"/>
  <c r="AA193" i="20"/>
  <c r="AC193" i="20" s="1"/>
  <c r="AG194" i="20"/>
  <c r="AQ194" i="20"/>
  <c r="AR194" i="20" s="1"/>
  <c r="Z193" i="20"/>
  <c r="AB193" i="20" s="1"/>
  <c r="AD193" i="20" s="1"/>
  <c r="AJ194" i="20" l="1"/>
  <c r="Y194" i="20" s="1"/>
  <c r="AA194" i="20" s="1"/>
  <c r="AC194" i="20" s="1"/>
  <c r="Z194" i="20" l="1"/>
  <c r="AB194" i="20" s="1"/>
  <c r="AD194" i="20" s="1"/>
  <c r="AS195" i="20"/>
  <c r="AQ195" i="20"/>
  <c r="AR195" i="20" s="1"/>
  <c r="AG195" i="20"/>
  <c r="AJ195" i="20" l="1"/>
  <c r="Y195" i="20" s="1"/>
  <c r="AG196" i="20" s="1"/>
  <c r="Z195" i="20" l="1"/>
  <c r="AB195" i="20" s="1"/>
  <c r="AD195" i="20" s="1"/>
  <c r="AA195" i="20"/>
  <c r="AC195" i="20" s="1"/>
  <c r="AS196" i="20"/>
  <c r="AQ196" i="20"/>
  <c r="AR196" i="20" s="1"/>
  <c r="AJ196" i="20" l="1"/>
  <c r="Y196" i="20" s="1"/>
  <c r="AG197" i="20" l="1"/>
  <c r="AQ197" i="20"/>
  <c r="AR197" i="20" s="1"/>
  <c r="AA196" i="20"/>
  <c r="AC196" i="20" s="1"/>
  <c r="Z196" i="20"/>
  <c r="AB196" i="20" s="1"/>
  <c r="AD196" i="20" s="1"/>
  <c r="AS197" i="20"/>
  <c r="AJ197" i="20" l="1"/>
  <c r="Y197" i="20" l="1"/>
  <c r="AA197" i="20" l="1"/>
  <c r="AC197" i="20" s="1"/>
  <c r="Z197" i="20"/>
  <c r="AB197" i="20" s="1"/>
  <c r="AD197" i="20" s="1"/>
  <c r="AG198" i="20"/>
  <c r="AQ198" i="20"/>
  <c r="AR198" i="20" s="1"/>
  <c r="AS198" i="20"/>
  <c r="AJ198" i="20" l="1"/>
  <c r="Y198" i="20" s="1"/>
  <c r="AG199" i="20" l="1"/>
  <c r="Z198" i="20"/>
  <c r="AB198" i="20" s="1"/>
  <c r="AD198" i="20" s="1"/>
  <c r="AA198" i="20"/>
  <c r="AC198" i="20" s="1"/>
  <c r="AQ199" i="20"/>
  <c r="AR199" i="20" s="1"/>
  <c r="AS199" i="20"/>
  <c r="AJ199" i="20" l="1"/>
  <c r="Y199" i="20" l="1"/>
  <c r="AQ200" i="20" l="1"/>
  <c r="AR200" i="20" s="1"/>
  <c r="AG200" i="20"/>
  <c r="AA199" i="20"/>
  <c r="AC199" i="20" s="1"/>
  <c r="AS200" i="20"/>
  <c r="Z199" i="20"/>
  <c r="AB199" i="20" s="1"/>
  <c r="AD199" i="20" s="1"/>
  <c r="AJ200" i="20" l="1"/>
  <c r="Y200" i="20" l="1"/>
  <c r="AS201" i="20" l="1"/>
  <c r="AQ201" i="20"/>
  <c r="AR201" i="20" s="1"/>
  <c r="AG201" i="20"/>
  <c r="AA200" i="20"/>
  <c r="AC200" i="20" s="1"/>
  <c r="Z200" i="20"/>
  <c r="AB200" i="20" s="1"/>
  <c r="AD200" i="20" s="1"/>
  <c r="AJ201" i="20" l="1"/>
  <c r="Y201" i="20" s="1"/>
  <c r="AS202" i="20" s="1"/>
  <c r="AQ202" i="20" l="1"/>
  <c r="AR202" i="20" s="1"/>
  <c r="AG202" i="20"/>
  <c r="Z201" i="20"/>
  <c r="AB201" i="20" s="1"/>
  <c r="AD201" i="20" s="1"/>
  <c r="AA201" i="20"/>
  <c r="AC201" i="20" s="1"/>
  <c r="AJ202" i="20" l="1"/>
  <c r="Y202" i="20" s="1"/>
  <c r="Z202" i="20" s="1"/>
  <c r="AB202" i="20" s="1"/>
  <c r="AD202" i="20" s="1"/>
  <c r="AQ203" i="20" l="1"/>
  <c r="AR203" i="20" s="1"/>
  <c r="AS203" i="20"/>
  <c r="AG203" i="20"/>
  <c r="AA202" i="20"/>
  <c r="AC202" i="20" s="1"/>
  <c r="AJ203" i="20" l="1"/>
  <c r="Y203" i="20" s="1"/>
  <c r="AQ204" i="20" s="1"/>
  <c r="AR204" i="20" s="1"/>
  <c r="Z203" i="20" l="1"/>
  <c r="AB203" i="20" s="1"/>
  <c r="AD203" i="20" s="1"/>
  <c r="AG204" i="20"/>
  <c r="AA203" i="20"/>
  <c r="AC203" i="20" s="1"/>
  <c r="AS204" i="20"/>
  <c r="AJ204" i="20" l="1"/>
  <c r="Y204" i="20" s="1"/>
  <c r="AQ205" i="20" s="1"/>
  <c r="AR205" i="20" s="1"/>
  <c r="AG205" i="20" l="1"/>
  <c r="AA204" i="20"/>
  <c r="AC204" i="20" s="1"/>
  <c r="Z204" i="20"/>
  <c r="AB204" i="20" s="1"/>
  <c r="AD204" i="20" s="1"/>
  <c r="AS205" i="20"/>
  <c r="AJ205" i="20" l="1"/>
  <c r="Y205" i="20" s="1"/>
  <c r="Z205" i="20" s="1"/>
  <c r="AB205" i="20" s="1"/>
  <c r="AD205" i="20" s="1"/>
  <c r="AS206" i="20" l="1"/>
  <c r="AG206" i="20"/>
  <c r="AA205" i="20"/>
  <c r="AC205" i="20" s="1"/>
  <c r="AQ206" i="20"/>
  <c r="AR206" i="20" s="1"/>
  <c r="AJ206" i="20" l="1"/>
  <c r="Y206" i="20" s="1"/>
  <c r="AA206" i="20" s="1"/>
  <c r="AC206" i="20" s="1"/>
  <c r="Z206" i="20" l="1"/>
  <c r="AB206" i="20" s="1"/>
  <c r="AD206"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tc={BE954BE5-6D52-4DC6-B94F-EADA130182F4}</author>
    <author>tc={7D366314-0AE5-4997-A81F-5107D7E574D5}</author>
  </authors>
  <commentList>
    <comment ref="T5" authorId="0" shapeId="0" xr:uid="{BE954BE5-6D52-4DC6-B94F-EADA130182F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undamaged</t>
      </text>
    </comment>
    <comment ref="C7" authorId="1" shapeId="0" xr:uid="{7D366314-0AE5-4997-A81F-5107D7E574D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do not change : specific to each paper</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tc={AD6D3D97-18F9-494D-9F10-70DFA88AF369}</author>
  </authors>
  <commentList>
    <comment ref="T5" authorId="0" shapeId="0" xr:uid="{AD6D3D97-18F9-494D-9F10-70DFA88AF36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undamaged</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tc={FD989749-054C-4012-8C95-4191929AF3EF}</author>
  </authors>
  <commentList>
    <comment ref="T5" authorId="0" shapeId="0" xr:uid="{FD989749-054C-4012-8C95-4191929AF3E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undamaged</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tc={3E1A6849-139E-475C-AF19-63E4A7E10BBA}</author>
  </authors>
  <commentList>
    <comment ref="T5" authorId="0" shapeId="0" xr:uid="{3E1A6849-139E-475C-AF19-63E4A7E10BB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undamaged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tc={0D3E2E33-434D-46FA-B542-659519B90745}</author>
  </authors>
  <commentList>
    <comment ref="T5" authorId="0" shapeId="0" xr:uid="{0D3E2E33-434D-46FA-B542-659519B9074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undamaged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tc={5A8F5C4B-28F7-467B-881B-4DF9007A5CF9}</author>
  </authors>
  <commentList>
    <comment ref="T5" authorId="0" shapeId="0" xr:uid="{5A8F5C4B-28F7-467B-881B-4DF9007A5CF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undamaged</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tc={588B2F46-82BE-45C5-80E5-91720CD74E24}</author>
  </authors>
  <commentList>
    <comment ref="T5" authorId="0" shapeId="0" xr:uid="{588B2F46-82BE-45C5-80E5-91720CD74E2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undamaged</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tc={ABCC1AF9-417A-4F9E-B053-910376D042C9}</author>
  </authors>
  <commentList>
    <comment ref="T5" authorId="0" shapeId="0" xr:uid="{ABCC1AF9-417A-4F9E-B053-910376D042C9}">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undamaged</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tc={404FD61E-8230-4E25-A693-76934FA8933F}</author>
  </authors>
  <commentList>
    <comment ref="T5" authorId="0" shapeId="0" xr:uid="{404FD61E-8230-4E25-A693-76934FA8933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undamaged</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tc={30025B7F-6D87-4BBB-959A-F0BA118E6F44}</author>
  </authors>
  <commentList>
    <comment ref="T5" authorId="0" shapeId="0" xr:uid="{30025B7F-6D87-4BBB-959A-F0BA118E6F4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undamaged</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tc={3D107036-514A-4F67-9E3C-3AFA770810B0}</author>
  </authors>
  <commentList>
    <comment ref="T5" authorId="0" shapeId="0" xr:uid="{3D107036-514A-4F67-9E3C-3AFA770810B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undamaged</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tc={527D6180-87C5-49BD-A64C-5F3355FB7A7F}</author>
  </authors>
  <commentList>
    <comment ref="T5" authorId="0" shapeId="0" xr:uid="{527D6180-87C5-49BD-A64C-5F3355FB7A7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undamaged</t>
      </text>
    </comment>
  </commentList>
</comments>
</file>

<file path=xl/sharedStrings.xml><?xml version="1.0" encoding="utf-8"?>
<sst xmlns="http://schemas.openxmlformats.org/spreadsheetml/2006/main" count="1227" uniqueCount="217">
  <si>
    <t xml:space="preserve"> </t>
  </si>
  <si>
    <t>DP model</t>
  </si>
  <si>
    <t>k</t>
  </si>
  <si>
    <t>Ea</t>
  </si>
  <si>
    <t>T (k)</t>
  </si>
  <si>
    <t>T (c)</t>
  </si>
  <si>
    <t>time yrs</t>
  </si>
  <si>
    <t>RH</t>
  </si>
  <si>
    <t>Cg</t>
  </si>
  <si>
    <t>K</t>
  </si>
  <si>
    <t>Wm, Mo</t>
  </si>
  <si>
    <t>(yr-1)</t>
  </si>
  <si>
    <t>a</t>
  </si>
  <si>
    <t>b</t>
  </si>
  <si>
    <t>DP</t>
  </si>
  <si>
    <t>RH (%)</t>
  </si>
  <si>
    <t>T (C)</t>
  </si>
  <si>
    <t>EMC</t>
  </si>
  <si>
    <t>MC (T)</t>
  </si>
  <si>
    <t>mol l-1</t>
  </si>
  <si>
    <t>Calvini</t>
  </si>
  <si>
    <t>LODP</t>
  </si>
  <si>
    <t>GAB fct T(K)</t>
  </si>
  <si>
    <t>MC(dp)</t>
  </si>
  <si>
    <t>DPi</t>
  </si>
  <si>
    <t>Awh</t>
  </si>
  <si>
    <t>yr-1</t>
  </si>
  <si>
    <r>
      <t>kJ mol</t>
    </r>
    <r>
      <rPr>
        <vertAlign val="superscript"/>
        <sz val="11"/>
        <color indexed="8"/>
        <rFont val="Calibri"/>
        <family val="2"/>
      </rPr>
      <t>-1</t>
    </r>
    <r>
      <rPr>
        <sz val="11"/>
        <color indexed="8"/>
        <rFont val="Calibri"/>
        <family val="2"/>
      </rPr>
      <t xml:space="preserve"> </t>
    </r>
  </si>
  <si>
    <t>DPn</t>
  </si>
  <si>
    <t>[H+] vs DP</t>
  </si>
  <si>
    <t>dry g/g</t>
  </si>
  <si>
    <t>g/cond g</t>
  </si>
  <si>
    <t>Eq12:</t>
  </si>
  <si>
    <t>Eq26</t>
  </si>
  <si>
    <t>Isotherm</t>
  </si>
  <si>
    <t>yr at 21C</t>
  </si>
  <si>
    <t>horizon</t>
  </si>
  <si>
    <t>DP0</t>
  </si>
  <si>
    <t>:a</t>
  </si>
  <si>
    <t>:b</t>
  </si>
  <si>
    <t>:c</t>
  </si>
  <si>
    <t>Eq 8002</t>
  </si>
  <si>
    <t>MCi dry at 21/50:</t>
  </si>
  <si>
    <t>ZSBL</t>
  </si>
  <si>
    <t>BK9.6 C9k</t>
  </si>
  <si>
    <t>BKP5.1 C4K</t>
  </si>
  <si>
    <t>A</t>
  </si>
  <si>
    <t>: Eq</t>
  </si>
  <si>
    <t>exp data</t>
  </si>
  <si>
    <t>C4</t>
  </si>
  <si>
    <t>DPvi</t>
  </si>
  <si>
    <t>DPv0</t>
  </si>
  <si>
    <t>B</t>
  </si>
  <si>
    <t>chiffe haut debut de courbe baisse</t>
  </si>
  <si>
    <t>chiffre haut fin de courbe monte</t>
  </si>
  <si>
    <t>Celsius</t>
  </si>
  <si>
    <t>Fahrenheit</t>
  </si>
  <si>
    <t>Convert</t>
  </si>
  <si>
    <t>to</t>
  </si>
  <si>
    <t>DP%</t>
  </si>
  <si>
    <t>ZS%</t>
  </si>
  <si>
    <t>with condition</t>
  </si>
  <si>
    <t>Bibliography</t>
  </si>
  <si>
    <t>Instructions</t>
  </si>
  <si>
    <t>C4 TMP4.7</t>
  </si>
  <si>
    <t>range not extended, but still good</t>
  </si>
  <si>
    <t>DPni (undamaged)</t>
  </si>
  <si>
    <t>DPn0 (t=0)</t>
  </si>
  <si>
    <t>DP actual (%)</t>
  </si>
  <si>
    <t>100 years</t>
  </si>
  <si>
    <t>500 years</t>
  </si>
  <si>
    <t>THIS SHEET AND NEXT OTHERS: NOT VISIBLE TO USERS</t>
  </si>
  <si>
    <t>Paper Decay Simulator</t>
  </si>
  <si>
    <r>
      <t>Temperature (</t>
    </r>
    <r>
      <rPr>
        <vertAlign val="superscript"/>
        <sz val="12"/>
        <color theme="1"/>
        <rFont val="Arial"/>
        <family val="2"/>
      </rPr>
      <t>0</t>
    </r>
    <r>
      <rPr>
        <sz val="12"/>
        <color theme="1"/>
        <rFont val="Arial"/>
        <family val="2"/>
      </rPr>
      <t>C)</t>
    </r>
  </si>
  <si>
    <r>
      <t xml:space="preserve">Tétreault, J., D. Vedoy, P. Bégin, S. Paris-Lacombe and A.-L. Dupont. “Modelling the Degradation of Acidic and Alkaline Printing Paper.” </t>
    </r>
    <r>
      <rPr>
        <i/>
        <sz val="12"/>
        <color theme="1"/>
        <rFont val="Arial"/>
        <family val="2"/>
      </rPr>
      <t>Cellulose</t>
    </r>
    <r>
      <rPr>
        <sz val="12"/>
        <color theme="1"/>
        <rFont val="Arial"/>
        <family val="2"/>
      </rPr>
      <t xml:space="preserve"> 30 (2023), pp. 11157–11175.</t>
    </r>
  </si>
  <si>
    <t>Description</t>
  </si>
  <si>
    <t xml:space="preserve">Fibres </t>
  </si>
  <si>
    <t>Additives</t>
  </si>
  <si>
    <t>Activation energy (kJ/mol)</t>
  </si>
  <si>
    <t>Producer</t>
  </si>
  <si>
    <t>Hardwood and softwood</t>
  </si>
  <si>
    <t>Alum-rosin sizing</t>
  </si>
  <si>
    <t>Fletcher Challenge Canada</t>
  </si>
  <si>
    <t>Domtar Inc.</t>
  </si>
  <si>
    <t>4% clay, alum-rosin sizing, starch</t>
  </si>
  <si>
    <t>50% hardwood, 50% softwood</t>
  </si>
  <si>
    <t xml:space="preserve">15% hardwood, 85% softwood </t>
  </si>
  <si>
    <t>Paper code in Tétreault et al. (2023)</t>
  </si>
  <si>
    <t>TMP4.7</t>
  </si>
  <si>
    <t>BKP5.1</t>
  </si>
  <si>
    <t>BKP9.6</t>
  </si>
  <si>
    <t>Single Climate</t>
  </si>
  <si>
    <t xml:space="preserve">Multiple Climates </t>
  </si>
  <si>
    <t>Disclaimer</t>
  </si>
  <si>
    <t>10% precipitated calcium carbonate, alkyl ketene dimer sizing, starch</t>
  </si>
  <si>
    <t>Alkaline fine paper</t>
  </si>
  <si>
    <t>Scenarios for alkaline fine paper</t>
  </si>
  <si>
    <t>Thermomechanical pulp</t>
  </si>
  <si>
    <t xml:space="preserve">Bleached kraft pulp  </t>
  </si>
  <si>
    <t>pH</t>
  </si>
  <si>
    <t>Acid newsprint</t>
  </si>
  <si>
    <t>Acid fine paper</t>
  </si>
  <si>
    <t>Bleached kraft pulp</t>
  </si>
  <si>
    <t>The selected temperature should be maintained within the range of 5°C to 25°C, while the RH should be within the range of 15% to 75%. Deviating from these limits will compromise the reliability of the results.</t>
  </si>
  <si>
    <t xml:space="preserve">Acid newsprint  </t>
  </si>
  <si>
    <t xml:space="preserve">Acid fine paper  </t>
  </si>
  <si>
    <t>Scenarios for acid newsprint</t>
  </si>
  <si>
    <t>Scenarios for acid fine paper</t>
  </si>
  <si>
    <t>The selected temperature should be maintained within the range of 5°C to 25°C while the RH should be within the range of 15% to 75%. Deviating from these limits will compromise the reliability of the results.</t>
  </si>
  <si>
    <t>© Government of Canada, Canadian Conservation Institute. 135454-0001</t>
  </si>
  <si>
    <t>ZS</t>
  </si>
  <si>
    <t>not higher than 40C</t>
  </si>
  <si>
    <t>Jean Tétreault (CCI) and Anne-Laurence Dupont (CRC CNRS)</t>
  </si>
  <si>
    <t xml:space="preserve">Three different types of paper are used for the simulation: </t>
  </si>
  <si>
    <t>(3) Alkaline fine paper: alkaline paper made from bleached chemical wood pulp. It is extremely stable and decays at the slowest rate.</t>
  </si>
  <si>
    <t xml:space="preserve">Detailed descriptions of the three types of paper are provided in the table in the spreadsheet “Paper details.”  </t>
  </si>
  <si>
    <t>The Paper Decay Simulator was designed for convenience and should only be used as a reference tool. CCI and CRC make no representation about the accuracy, reliability and completeness of this tool or the results to be obtained from its use. CCI and CRC assume no responsibility related to any express, implied or statutory warranties regarding the use of the results obtained from this calculation tool for heritage institution conservation programs.</t>
  </si>
  <si>
    <t>Type of paper</t>
  </si>
  <si>
    <t>Type of pulp</t>
  </si>
  <si>
    <t>Simulation of the decay of the three types of paper in a single climate</t>
  </si>
  <si>
    <t>Then, specify the temperature and the relative humidity (RH) in the yellow cells B14 and B15.</t>
  </si>
  <si>
    <t>Current DP (%)</t>
  </si>
  <si>
    <r>
      <t>·</t>
    </r>
    <r>
      <rPr>
        <sz val="7"/>
        <color theme="1"/>
        <rFont val="Times New Roman"/>
        <family val="1"/>
      </rPr>
      <t xml:space="preserve">         </t>
    </r>
    <r>
      <rPr>
        <sz val="12"/>
        <color theme="1"/>
        <rFont val="Arial"/>
        <family val="2"/>
      </rPr>
      <t>Single climate: This simulation demonstrates the decay of the three types of paper in a single climate. This allows for a comparison of the relative stability of these papers under the same temperature and RH conditions.</t>
    </r>
  </si>
  <si>
    <t>(1) Acid newsprint: acidic paper mainly made of mechanical wood pulp. It is not very stable and decays relatively quickly.</t>
  </si>
  <si>
    <t>(2) Acid fine paper: acidic paper made from bleached chemical wood pulp. It is stable and exhibits a slower decay rate than acid newsprint.</t>
  </si>
  <si>
    <t xml:space="preserve">Paper degradation primarily occurs through an acid-catalyzed hydrolysis reaction, which breaks down cellulose polymers, the main component of paper fibres. The temperature and the moisture content in the paper, which is in equilibrium with the RH in the atmosphere, affect the degradation rate. In the simulator, which can be found in the spreadsheets “Single climate” and “Multiple climates,” the degradation is quantified through two different physical properties: </t>
  </si>
  <si>
    <r>
      <t>Changes in DP and BL provide valuable insights into the paper's preservation condition and its lifespan.</t>
    </r>
    <r>
      <rPr>
        <sz val="11"/>
        <color theme="1"/>
        <rFont val="Calibri"/>
        <family val="2"/>
        <scheme val="minor"/>
      </rPr>
      <t xml:space="preserve"> </t>
    </r>
    <r>
      <rPr>
        <sz val="12"/>
        <color theme="1"/>
        <rFont val="Arial"/>
        <family val="2"/>
      </rPr>
      <t>The correlation between DP and BL for the three types of paper is shown in the figure on the spreadsheet “Paper details.” The simulator operates under the assumption that printing inks have no impact on paper permanence and that there are no pollutants in the surrounding environment.</t>
    </r>
  </si>
  <si>
    <r>
      <t xml:space="preserve">The results of the simulator cannot be directly applied to other types of paper. This is because the activation energy of the acid-catalyzed hydrolysis reaction leading to the paper decay (evaluated through DP and BL) is highly dependent on the composition of each type of paper and significantly influences the decay rate. For broader paper preservation guidance, consult the </t>
    </r>
    <r>
      <rPr>
        <sz val="12"/>
        <color rgb="FF0070C0"/>
        <rFont val="Arial"/>
        <family val="2"/>
      </rPr>
      <t>Paper Permanence Calculator.</t>
    </r>
  </si>
  <si>
    <t>The simulator provides two ways to explore and predict paper degradation under various climates:</t>
  </si>
  <si>
    <t>Description of the types of papers</t>
  </si>
  <si>
    <t>DP remaining after 100 and 500 years (%)</t>
  </si>
  <si>
    <t>BL remaining after 100 and 500 years (%)</t>
  </si>
  <si>
    <t>Specify the temperature and the relative humidity (RH) for each scenario in the yellow cells in columns C and D.</t>
  </si>
  <si>
    <t>Note that DP has no unit.</t>
  </si>
  <si>
    <t>Paper Details</t>
  </si>
  <si>
    <r>
      <t xml:space="preserve">The Paper Decay Simulator serves as a tool to simulate the rate of decay for three types of paper in different climate conditions (“climate” refers to the combination of temperature and relative humidity [RH]). This simulator, provided for those who are familiar with Excel, allows users to explore the impact of different temperature and humidity combinations on the long-term preservation of paper-based collections. It was developed by the </t>
    </r>
    <r>
      <rPr>
        <sz val="12"/>
        <color rgb="FF0070C0"/>
        <rFont val="Arial"/>
        <family val="2"/>
      </rPr>
      <t>Canadian Conservation Institute</t>
    </r>
    <r>
      <rPr>
        <sz val="12"/>
        <color theme="1"/>
        <rFont val="Arial"/>
        <family val="2"/>
      </rPr>
      <t xml:space="preserve"> (CCI) and the </t>
    </r>
    <r>
      <rPr>
        <sz val="12"/>
        <color rgb="FF0070C0"/>
        <rFont val="Arial"/>
        <family val="2"/>
      </rPr>
      <t>Conservation Research Center</t>
    </r>
    <r>
      <rPr>
        <sz val="12"/>
        <color theme="1"/>
        <rFont val="Arial"/>
        <family val="2"/>
      </rPr>
      <t xml:space="preserve"> (CRC), Centre national de recherche scientifique (CNRS), Muséum national d’Histoire naturelle. The details of its development can be found in Tétreault et al. (2023).</t>
    </r>
  </si>
  <si>
    <r>
      <t xml:space="preserve">For the conditions of use and reproduction of these resources, consult the section “Ownership and usage of content provided on this site” on the </t>
    </r>
    <r>
      <rPr>
        <sz val="12"/>
        <color rgb="FF0070C0"/>
        <rFont val="Arial"/>
        <family val="2"/>
      </rPr>
      <t>Terms and conditions</t>
    </r>
    <r>
      <rPr>
        <sz val="12"/>
        <color theme="1"/>
        <rFont val="Arial"/>
        <family val="2"/>
      </rPr>
      <t> page for the Canada.ca website.</t>
    </r>
  </si>
  <si>
    <r>
      <t xml:space="preserve">This tool is published by the </t>
    </r>
    <r>
      <rPr>
        <sz val="12"/>
        <color rgb="FF0070C0"/>
        <rFont val="Arial"/>
        <family val="2"/>
      </rPr>
      <t>Canadian Conservation Institute</t>
    </r>
    <r>
      <rPr>
        <sz val="12"/>
        <color theme="1"/>
        <rFont val="Arial"/>
        <family val="2"/>
      </rPr>
      <t xml:space="preserve">. </t>
    </r>
  </si>
  <si>
    <t xml:space="preserve">Correlation between the degree of polymerization (DP) and the breaking length. </t>
  </si>
  <si>
    <t xml:space="preserve">For each type of paper, specify the current condition in terms of degree of polymerization (DP) in the yellow cells B11 to B13. The default DP value of 100% corresponds to the undamaged paper. </t>
  </si>
  <si>
    <t>The decay trends are also shown graphically in terms of DP and BL.</t>
  </si>
  <si>
    <t xml:space="preserve">For each scenario, specify the current paper condition in terms of degree of polymerization (DP) in the yellow cells in column B. The default DP value of 100% corresponds to the undamaged paper. </t>
  </si>
  <si>
    <t>bkp9.6</t>
  </si>
  <si>
    <t>bkp5.1</t>
  </si>
  <si>
    <t>tmp4.7</t>
  </si>
  <si>
    <t>Horizon (yrs)</t>
  </si>
  <si>
    <t>TMP4.7 newsprint</t>
  </si>
  <si>
    <t>bkp5.1 acid fine paper</t>
  </si>
  <si>
    <t>bkp9.6 alkaline fine paper</t>
  </si>
  <si>
    <t>Eq selon nos donnees exp</t>
  </si>
  <si>
    <t>BL a 500yrs</t>
  </si>
  <si>
    <r>
      <t>Temperature (</t>
    </r>
    <r>
      <rPr>
        <vertAlign val="superscript"/>
        <sz val="8"/>
        <color theme="1"/>
        <rFont val="Arial"/>
        <family val="2"/>
      </rPr>
      <t>0</t>
    </r>
    <r>
      <rPr>
        <sz val="8"/>
        <color theme="1"/>
        <rFont val="Arial"/>
        <family val="2"/>
      </rPr>
      <t>C)</t>
    </r>
  </si>
  <si>
    <t>BL 500 yrs</t>
  </si>
  <si>
    <t>RH&amp;T range</t>
  </si>
  <si>
    <t>condition</t>
  </si>
  <si>
    <t>Single climate</t>
  </si>
  <si>
    <t>Multiple climate</t>
  </si>
  <si>
    <t>TMP4.7 newsprint scenario 2</t>
  </si>
  <si>
    <t>TMP4.7 newsprint scenario 3</t>
  </si>
  <si>
    <t>BKP5.1 acid fine paper scenario 2</t>
  </si>
  <si>
    <t>BKP9.6 alkaline paper scenario 2</t>
  </si>
  <si>
    <t>BKP9.6 alkaline paper scenario 3</t>
  </si>
  <si>
    <t>Ajout d'une condition: mettre '0' au lieu d'une valeur négative.</t>
  </si>
  <si>
    <t>C24 TMP4.7sc1</t>
  </si>
  <si>
    <t>c25 TMP4.7sc2</t>
  </si>
  <si>
    <t>C26 TMP4.7sc3</t>
  </si>
  <si>
    <t>Dans single climate, cell B25 à C27 (BL  100 &amp; 500 yrs), la valeur est négative quand trop chaud et humide ou DPo trop bas:</t>
  </si>
  <si>
    <t>BL a 100yrs</t>
  </si>
  <si>
    <t>B25 acid newsprint</t>
  </si>
  <si>
    <t>B26 acid fine</t>
  </si>
  <si>
    <t>B27 alk</t>
  </si>
  <si>
    <t>c25 acid newsprint</t>
  </si>
  <si>
    <t>c26 acid fine</t>
  </si>
  <si>
    <t>c27 alk</t>
  </si>
  <si>
    <t>Idem pour Multiple climate</t>
  </si>
  <si>
    <t>B24 TMP4.7sc1</t>
  </si>
  <si>
    <t>B25 TMP4.7sc2</t>
  </si>
  <si>
    <t>B26 TMP4.7sc3</t>
  </si>
  <si>
    <t>BL</t>
  </si>
  <si>
    <t>SC1</t>
  </si>
  <si>
    <t>sc2</t>
  </si>
  <si>
    <t>sc3</t>
  </si>
  <si>
    <t>BKP5.1 acid fine paper scenario 3</t>
  </si>
  <si>
    <t>Valeurs BL négatives</t>
  </si>
  <si>
    <r>
      <rPr>
        <b/>
        <sz val="14"/>
        <color theme="1"/>
        <rFont val="Calibri"/>
        <family val="2"/>
        <scheme val="minor"/>
      </rPr>
      <t>Correction</t>
    </r>
    <r>
      <rPr>
        <sz val="14"/>
        <color theme="1"/>
        <rFont val="Calibri"/>
        <family val="2"/>
        <scheme val="minor"/>
      </rPr>
      <t>:</t>
    </r>
    <r>
      <rPr>
        <sz val="11"/>
        <color theme="1"/>
        <rFont val="Calibri"/>
        <family val="2"/>
        <scheme val="minor"/>
      </rPr>
      <t xml:space="preserve">  Dans la page BKP5.1sc1, La cellule C3 prenait la valeur simple climat, B31 au lieu de multiple climat  B31. B31 de multiple climate est la bonne cellule à prendre.</t>
    </r>
  </si>
  <si>
    <r>
      <t>TMP4.7 newsprint</t>
    </r>
    <r>
      <rPr>
        <sz val="11"/>
        <color theme="1"/>
        <rFont val="Calibri"/>
        <family val="2"/>
        <scheme val="minor"/>
      </rPr>
      <t xml:space="preserve"> scenario 1</t>
    </r>
  </si>
  <si>
    <r>
      <t xml:space="preserve">BKP5.1 acid fine paper </t>
    </r>
    <r>
      <rPr>
        <sz val="11"/>
        <color theme="1"/>
        <rFont val="Calibri"/>
        <family val="2"/>
        <scheme val="minor"/>
      </rPr>
      <t>scenario 1</t>
    </r>
  </si>
  <si>
    <r>
      <t>BKP9.6 alkaline paper</t>
    </r>
    <r>
      <rPr>
        <sz val="11"/>
        <color theme="1"/>
        <rFont val="Calibri"/>
        <family val="2"/>
        <scheme val="minor"/>
      </rPr>
      <t xml:space="preserve"> scenario 1</t>
    </r>
  </si>
  <si>
    <t>Mise à jour, Février 2025, Jean Tetreault</t>
  </si>
  <si>
    <t>50 years</t>
  </si>
  <si>
    <t>250 years</t>
  </si>
  <si>
    <t>DP remaining after a 50 and 250 years horizon (%)</t>
  </si>
  <si>
    <t>BL remaining after a 50 and 250 years horizon (%)</t>
  </si>
  <si>
    <t>BL a 50yrs</t>
  </si>
  <si>
    <t>BL a 250 yrs</t>
  </si>
  <si>
    <t>The DP and breaking length (BL) are calculated automatically in the green cells in columns B and C after 50 and 250 years for acid newsprint and after 100 and 500 years for acid and alkaline fine papers.  </t>
  </si>
  <si>
    <t>Out of range conditions:</t>
  </si>
  <si>
    <t>ZSBL cond</t>
  </si>
  <si>
    <t>d25 acid newsprint</t>
  </si>
  <si>
    <t>d26 acid fine</t>
  </si>
  <si>
    <t>d27 alk</t>
  </si>
  <si>
    <t>BL a 50 yrs</t>
  </si>
  <si>
    <t>e25 acid newsprint</t>
  </si>
  <si>
    <t>e26 acid fine</t>
  </si>
  <si>
    <t>e27 alk</t>
  </si>
  <si>
    <t>BL a 250yrs</t>
  </si>
  <si>
    <t>BL 250 yrs</t>
  </si>
  <si>
    <t xml:space="preserve">The DP and breaking length (BL) after 50, 100, 250 and 500 years are calculated automatically in the green cells B19 to E27. </t>
  </si>
  <si>
    <t>DP remaining after 50, 100, 250 and 500 years (%)</t>
  </si>
  <si>
    <t>BL remaining after 50, 100, 250 and 500 years (%)</t>
  </si>
  <si>
    <r>
      <t>·</t>
    </r>
    <r>
      <rPr>
        <sz val="7"/>
        <color theme="1"/>
        <rFont val="Times New Roman"/>
        <family val="1"/>
      </rPr>
      <t xml:space="preserve">         </t>
    </r>
    <r>
      <rPr>
        <sz val="12"/>
        <color theme="1"/>
        <rFont val="Arial"/>
        <family val="2"/>
      </rPr>
      <t xml:space="preserve">the degree of polymerization (DP), which is related to the average length of the cellulose polymers, and </t>
    </r>
  </si>
  <si>
    <r>
      <t>·</t>
    </r>
    <r>
      <rPr>
        <sz val="7"/>
        <color theme="1"/>
        <rFont val="Times New Roman"/>
        <family val="1"/>
      </rPr>
      <t xml:space="preserve">         </t>
    </r>
    <r>
      <rPr>
        <sz val="12"/>
        <color theme="1"/>
        <rFont val="Arial"/>
        <family val="2"/>
      </rPr>
      <t xml:space="preserve">the zero-span breaking length (BL), which is related to the average mechanical resistance of the paper. </t>
    </r>
  </si>
  <si>
    <t>Scenario</t>
  </si>
  <si>
    <r>
      <t>·</t>
    </r>
    <r>
      <rPr>
        <sz val="7"/>
        <color theme="1"/>
        <rFont val="Times New Roman"/>
        <family val="1"/>
      </rPr>
      <t xml:space="preserve">         </t>
    </r>
    <r>
      <rPr>
        <sz val="12"/>
        <color theme="1"/>
        <rFont val="Arial"/>
        <family val="2"/>
      </rPr>
      <t>Multiple climates: This simulation examines the individual decay of each type of paper across three different climates. This helps to illustrate the effects of climate variations on the degradation rate.</t>
    </r>
  </si>
  <si>
    <t>Simulation of the decay of each type of paper across three different climates</t>
  </si>
  <si>
    <t>© Government of Canada, Canadian Conservation Institute, and the Conservation Research Center (CRC CNRS), 2025</t>
  </si>
  <si>
    <t>Date modified: May 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</si>
</sst>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E+00"/>
    <numFmt numFmtId="166" formatCode="0.0000"/>
    <numFmt numFmtId="167" formatCode="0.00000"/>
    <numFmt numFmtId="168" formatCode="0.0000E+00"/>
    <numFmt numFmtId="169" formatCode="0.000"/>
  </numFmts>
  <fonts count="43" x14ac:knownFonts="1">
    <font>
      <sz val="11"/>
      <color theme="1"/>
      <name val="Calibri"/>
      <family val="2"/>
      <scheme val="minor"/>
    </font>
    <font>
      <sz val="11"/>
      <color indexed="8"/>
      <name val="Calibri"/>
      <family val="2"/>
    </font>
    <font>
      <vertAlign val="superscript"/>
      <sz val="11"/>
      <color indexed="8"/>
      <name val="Calibri"/>
      <family val="2"/>
    </font>
    <font>
      <u/>
      <sz val="11"/>
      <color theme="10"/>
      <name val="Calibri"/>
      <family val="2"/>
      <scheme val="minor"/>
    </font>
    <font>
      <b/>
      <sz val="11"/>
      <color theme="1"/>
      <name val="Calibri"/>
      <family val="2"/>
      <scheme val="minor"/>
    </font>
    <font>
      <sz val="11"/>
      <color rgb="FFFF0000"/>
      <name val="Calibri"/>
      <family val="2"/>
      <scheme val="minor"/>
    </font>
    <font>
      <sz val="8"/>
      <color theme="1"/>
      <name val="Calibri"/>
      <family val="2"/>
      <scheme val="minor"/>
    </font>
    <font>
      <b/>
      <sz val="11"/>
      <color rgb="FFFF0000"/>
      <name val="Calibri"/>
      <family val="2"/>
      <scheme val="minor"/>
    </font>
    <font>
      <sz val="11"/>
      <name val="Calibri"/>
      <family val="2"/>
      <scheme val="minor"/>
    </font>
    <font>
      <sz val="9"/>
      <color theme="1"/>
      <name val="Calibri"/>
      <family val="2"/>
      <scheme val="minor"/>
    </font>
    <font>
      <sz val="10"/>
      <color theme="1"/>
      <name val="Calibri"/>
      <family val="2"/>
      <scheme val="minor"/>
    </font>
    <font>
      <b/>
      <sz val="12"/>
      <color theme="1"/>
      <name val="Calibri"/>
      <family val="2"/>
      <scheme val="minor"/>
    </font>
    <font>
      <i/>
      <sz val="11"/>
      <color theme="1"/>
      <name val="Calibri"/>
      <family val="2"/>
      <scheme val="minor"/>
    </font>
    <font>
      <sz val="11"/>
      <color theme="6" tint="-0.249977111117893"/>
      <name val="Calibri"/>
      <family val="2"/>
      <scheme val="minor"/>
    </font>
    <font>
      <sz val="11"/>
      <color rgb="FF000000"/>
      <name val="Calibri"/>
      <family val="2"/>
      <scheme val="minor"/>
    </font>
    <font>
      <sz val="14"/>
      <color theme="1"/>
      <name val="Calibri"/>
      <family val="2"/>
      <scheme val="minor"/>
    </font>
    <font>
      <sz val="12"/>
      <color theme="1"/>
      <name val="Calibri"/>
      <family val="2"/>
      <scheme val="minor"/>
    </font>
    <font>
      <sz val="7"/>
      <color theme="1"/>
      <name val="Calibri"/>
      <family val="2"/>
      <scheme val="minor"/>
    </font>
    <font>
      <i/>
      <sz val="12"/>
      <color theme="1"/>
      <name val="Calibri"/>
      <family val="2"/>
      <scheme val="minor"/>
    </font>
    <font>
      <sz val="11"/>
      <color rgb="FF374151"/>
      <name val="Calibri"/>
      <family val="2"/>
      <scheme val="minor"/>
    </font>
    <font>
      <b/>
      <sz val="12"/>
      <name val="Arial"/>
      <family val="2"/>
    </font>
    <font>
      <sz val="28"/>
      <color rgb="FFFF0000"/>
      <name val="Calibri"/>
      <family val="2"/>
      <scheme val="minor"/>
    </font>
    <font>
      <sz val="11"/>
      <color theme="1"/>
      <name val="Arial"/>
      <family val="2"/>
    </font>
    <font>
      <b/>
      <sz val="11"/>
      <color theme="1"/>
      <name val="Arial"/>
      <family val="2"/>
    </font>
    <font>
      <b/>
      <sz val="12"/>
      <color theme="1"/>
      <name val="Arial"/>
      <family val="2"/>
    </font>
    <font>
      <sz val="12"/>
      <color theme="1"/>
      <name val="Arial"/>
      <family val="2"/>
    </font>
    <font>
      <vertAlign val="superscript"/>
      <sz val="12"/>
      <color theme="1"/>
      <name val="Arial"/>
      <family val="2"/>
    </font>
    <font>
      <i/>
      <sz val="12"/>
      <color theme="1"/>
      <name val="Arial"/>
      <family val="2"/>
    </font>
    <font>
      <sz val="14"/>
      <color theme="1"/>
      <name val="Arial"/>
      <family val="2"/>
    </font>
    <font>
      <sz val="11"/>
      <color rgb="FFFF0000"/>
      <name val="Arial"/>
      <family val="2"/>
    </font>
    <font>
      <sz val="14"/>
      <color rgb="FF595959"/>
      <name val="Arial"/>
      <family val="2"/>
    </font>
    <font>
      <sz val="12"/>
      <color rgb="FF000000"/>
      <name val="Arial"/>
      <family val="2"/>
    </font>
    <font>
      <sz val="12"/>
      <name val="Arial"/>
      <family val="2"/>
    </font>
    <font>
      <sz val="12"/>
      <color theme="1"/>
      <name val="Symbol"/>
      <family val="1"/>
      <charset val="2"/>
    </font>
    <font>
      <sz val="7"/>
      <color theme="1"/>
      <name val="Times New Roman"/>
      <family val="1"/>
    </font>
    <font>
      <sz val="12"/>
      <color rgb="FF0070C0"/>
      <name val="Arial"/>
      <family val="2"/>
    </font>
    <font>
      <b/>
      <sz val="16"/>
      <color theme="1"/>
      <name val="Arial"/>
      <family val="2"/>
    </font>
    <font>
      <b/>
      <sz val="14"/>
      <color theme="1"/>
      <name val="Arial"/>
      <family val="2"/>
    </font>
    <font>
      <sz val="16"/>
      <color rgb="FFFF0000"/>
      <name val="Calibri"/>
      <family val="2"/>
      <scheme val="minor"/>
    </font>
    <font>
      <sz val="8"/>
      <color theme="1"/>
      <name val="Arial"/>
      <family val="2"/>
    </font>
    <font>
      <vertAlign val="superscript"/>
      <sz val="8"/>
      <color theme="1"/>
      <name val="Arial"/>
      <family val="2"/>
    </font>
    <font>
      <sz val="11"/>
      <color theme="1"/>
      <name val="Calibri"/>
      <family val="2"/>
    </font>
    <font>
      <b/>
      <sz val="14"/>
      <color theme="1"/>
      <name val="Calibri"/>
      <family val="2"/>
      <scheme val="minor"/>
    </font>
  </fonts>
  <fills count="1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rgb="FF92D05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4" tint="0.59999389629810485"/>
        <bgColor indexed="64"/>
      </patternFill>
    </fill>
  </fills>
  <borders count="2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260">
    <xf numFmtId="0" fontId="0" fillId="0" borderId="0" xfId="0"/>
    <xf numFmtId="0" fontId="6" fillId="0" borderId="0" xfId="0" applyFont="1"/>
    <xf numFmtId="0" fontId="0" fillId="0" borderId="3" xfId="0" applyBorder="1"/>
    <xf numFmtId="0" fontId="0" fillId="0" borderId="4" xfId="0" applyBorder="1"/>
    <xf numFmtId="0" fontId="0" fillId="0" borderId="5" xfId="0" applyBorder="1"/>
    <xf numFmtId="0" fontId="0" fillId="6" borderId="0" xfId="0" applyFill="1"/>
    <xf numFmtId="0" fontId="0" fillId="3" borderId="3" xfId="0" applyFill="1" applyBorder="1"/>
    <xf numFmtId="0" fontId="9" fillId="0" borderId="0" xfId="0" applyFont="1"/>
    <xf numFmtId="0" fontId="10" fillId="0" borderId="0" xfId="0" applyFont="1"/>
    <xf numFmtId="0" fontId="0" fillId="0" borderId="6" xfId="0" applyBorder="1"/>
    <xf numFmtId="0" fontId="0" fillId="3" borderId="2" xfId="0" applyFill="1" applyBorder="1"/>
    <xf numFmtId="166" fontId="0" fillId="4" borderId="8" xfId="0" applyNumberFormat="1" applyFill="1" applyBorder="1"/>
    <xf numFmtId="0" fontId="11" fillId="0" borderId="0" xfId="0" applyFont="1"/>
    <xf numFmtId="164" fontId="0" fillId="0" borderId="0" xfId="0" applyNumberFormat="1"/>
    <xf numFmtId="0" fontId="4" fillId="0" borderId="0" xfId="0" applyFont="1"/>
    <xf numFmtId="0" fontId="5" fillId="0" borderId="0" xfId="0" applyFont="1"/>
    <xf numFmtId="0" fontId="0" fillId="0" borderId="0" xfId="0" applyAlignment="1">
      <alignment horizontal="center"/>
    </xf>
    <xf numFmtId="0" fontId="13" fillId="0" borderId="0" xfId="0" applyFont="1"/>
    <xf numFmtId="166" fontId="0" fillId="0" borderId="0" xfId="0" applyNumberFormat="1"/>
    <xf numFmtId="11" fontId="0" fillId="0" borderId="0" xfId="0" applyNumberFormat="1"/>
    <xf numFmtId="0" fontId="0" fillId="0" borderId="2" xfId="0" applyBorder="1"/>
    <xf numFmtId="164" fontId="0" fillId="0" borderId="0" xfId="0" applyNumberFormat="1" applyAlignment="1">
      <alignment horizontal="center"/>
    </xf>
    <xf numFmtId="0" fontId="12" fillId="0" borderId="0" xfId="0" applyFont="1"/>
    <xf numFmtId="2" fontId="0" fillId="0" borderId="0" xfId="0" applyNumberFormat="1"/>
    <xf numFmtId="167" fontId="0" fillId="0" borderId="0" xfId="0" applyNumberFormat="1"/>
    <xf numFmtId="0" fontId="7" fillId="0" borderId="0" xfId="0" applyFont="1"/>
    <xf numFmtId="169" fontId="0" fillId="0" borderId="0" xfId="0" applyNumberFormat="1" applyAlignment="1">
      <alignment horizontal="center"/>
    </xf>
    <xf numFmtId="165" fontId="0" fillId="0" borderId="0" xfId="0" applyNumberFormat="1" applyAlignment="1">
      <alignment horizontal="center"/>
    </xf>
    <xf numFmtId="168" fontId="0" fillId="0" borderId="0" xfId="0" applyNumberFormat="1"/>
    <xf numFmtId="165" fontId="0" fillId="7" borderId="0" xfId="0" applyNumberFormat="1" applyFill="1" applyAlignment="1">
      <alignment horizontal="center"/>
    </xf>
    <xf numFmtId="0" fontId="14" fillId="0" borderId="0" xfId="0" applyFont="1"/>
    <xf numFmtId="1" fontId="0" fillId="0" borderId="0" xfId="0" applyNumberFormat="1"/>
    <xf numFmtId="2" fontId="3" fillId="0" borderId="0" xfId="1" applyNumberFormat="1"/>
    <xf numFmtId="0" fontId="15" fillId="0" borderId="0" xfId="0" applyFont="1" applyAlignment="1">
      <alignment horizontal="center"/>
    </xf>
    <xf numFmtId="0" fontId="8" fillId="0" borderId="0" xfId="1" applyFont="1"/>
    <xf numFmtId="2" fontId="3" fillId="0" borderId="0" xfId="1" applyNumberFormat="1" applyFill="1"/>
    <xf numFmtId="169" fontId="0" fillId="0" borderId="0" xfId="0" applyNumberFormat="1"/>
    <xf numFmtId="165" fontId="0" fillId="0" borderId="0" xfId="0" applyNumberFormat="1"/>
    <xf numFmtId="166" fontId="0" fillId="7" borderId="0" xfId="0" applyNumberFormat="1" applyFill="1"/>
    <xf numFmtId="164" fontId="0" fillId="8" borderId="0" xfId="0" applyNumberFormat="1" applyFill="1" applyAlignment="1">
      <alignment horizontal="center"/>
    </xf>
    <xf numFmtId="11" fontId="0" fillId="0" borderId="0" xfId="0" applyNumberFormat="1" applyAlignment="1">
      <alignment horizontal="center"/>
    </xf>
    <xf numFmtId="0" fontId="0" fillId="0" borderId="0" xfId="0" applyAlignment="1">
      <alignment horizontal="right"/>
    </xf>
    <xf numFmtId="0" fontId="16" fillId="0" borderId="0" xfId="0" applyFont="1"/>
    <xf numFmtId="0" fontId="16" fillId="0" borderId="9" xfId="0" applyFont="1" applyBorder="1"/>
    <xf numFmtId="0" fontId="16" fillId="0" borderId="10" xfId="0" applyFont="1" applyBorder="1"/>
    <xf numFmtId="0" fontId="0" fillId="2" borderId="0" xfId="0" applyFill="1"/>
    <xf numFmtId="0" fontId="0" fillId="0" borderId="11" xfId="0" applyBorder="1" applyAlignment="1">
      <alignment horizontal="center"/>
    </xf>
    <xf numFmtId="0" fontId="0" fillId="0" borderId="13" xfId="0" applyBorder="1"/>
    <xf numFmtId="0" fontId="0" fillId="4" borderId="7" xfId="0" applyFill="1" applyBorder="1" applyAlignment="1">
      <alignment horizontal="center"/>
    </xf>
    <xf numFmtId="2" fontId="0" fillId="4" borderId="1" xfId="0" applyNumberFormat="1" applyFill="1" applyBorder="1" applyAlignment="1">
      <alignment horizontal="center"/>
    </xf>
    <xf numFmtId="0" fontId="0" fillId="8" borderId="0" xfId="0" applyFill="1" applyAlignment="1">
      <alignment horizontal="center"/>
    </xf>
    <xf numFmtId="167" fontId="0" fillId="9" borderId="0" xfId="0" applyNumberFormat="1" applyFill="1"/>
    <xf numFmtId="0" fontId="0" fillId="9" borderId="0" xfId="0" applyFill="1"/>
    <xf numFmtId="0" fontId="0" fillId="7" borderId="0" xfId="0" applyFill="1" applyAlignment="1">
      <alignment horizontal="center"/>
    </xf>
    <xf numFmtId="168" fontId="0" fillId="7" borderId="0" xfId="0" applyNumberFormat="1" applyFill="1"/>
    <xf numFmtId="164" fontId="0" fillId="7" borderId="0" xfId="0" applyNumberFormat="1" applyFill="1"/>
    <xf numFmtId="0" fontId="16" fillId="0" borderId="0" xfId="0" applyFont="1" applyAlignment="1">
      <alignment horizontal="left"/>
    </xf>
    <xf numFmtId="0" fontId="0" fillId="0" borderId="11" xfId="0" applyBorder="1"/>
    <xf numFmtId="0" fontId="0" fillId="0" borderId="9" xfId="0" applyBorder="1"/>
    <xf numFmtId="0" fontId="0" fillId="0" borderId="16" xfId="0" applyBorder="1"/>
    <xf numFmtId="165" fontId="0" fillId="9" borderId="10" xfId="0" applyNumberFormat="1" applyFill="1" applyBorder="1" applyAlignment="1">
      <alignment horizontal="center"/>
    </xf>
    <xf numFmtId="165" fontId="0" fillId="9" borderId="15" xfId="0" applyNumberFormat="1" applyFill="1" applyBorder="1" applyAlignment="1">
      <alignment horizontal="center"/>
    </xf>
    <xf numFmtId="165" fontId="0" fillId="10" borderId="0" xfId="0" applyNumberFormat="1" applyFill="1" applyAlignment="1">
      <alignment horizontal="center"/>
    </xf>
    <xf numFmtId="0" fontId="16" fillId="0" borderId="11" xfId="0" applyFont="1" applyBorder="1"/>
    <xf numFmtId="0" fontId="4" fillId="0" borderId="0" xfId="0" applyFont="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5" borderId="0" xfId="0" applyFill="1" applyAlignment="1">
      <alignment horizontal="center"/>
    </xf>
    <xf numFmtId="0" fontId="0" fillId="0" borderId="5" xfId="0" applyBorder="1" applyAlignment="1">
      <alignment horizontal="center"/>
    </xf>
    <xf numFmtId="0" fontId="0" fillId="0" borderId="6" xfId="0" applyBorder="1" applyAlignment="1">
      <alignment horizontal="center"/>
    </xf>
    <xf numFmtId="166" fontId="0" fillId="9" borderId="1" xfId="0" applyNumberFormat="1" applyFill="1" applyBorder="1" applyAlignment="1">
      <alignment horizontal="center"/>
    </xf>
    <xf numFmtId="0" fontId="9" fillId="0" borderId="0" xfId="0" applyFont="1" applyAlignment="1">
      <alignment horizontal="right"/>
    </xf>
    <xf numFmtId="0" fontId="17" fillId="0" borderId="0" xfId="0" applyFont="1"/>
    <xf numFmtId="0" fontId="6" fillId="0" borderId="0" xfId="0" applyFont="1" applyAlignment="1">
      <alignment horizontal="left"/>
    </xf>
    <xf numFmtId="0" fontId="0" fillId="0" borderId="4" xfId="0" applyBorder="1" applyAlignment="1">
      <alignment horizontal="center"/>
    </xf>
    <xf numFmtId="166" fontId="0" fillId="10" borderId="7" xfId="0" applyNumberFormat="1" applyFill="1" applyBorder="1"/>
    <xf numFmtId="166" fontId="0" fillId="7" borderId="8" xfId="0" applyNumberFormat="1" applyFill="1" applyBorder="1"/>
    <xf numFmtId="0" fontId="0" fillId="5" borderId="5" xfId="0" applyFill="1" applyBorder="1" applyAlignment="1">
      <alignment horizontal="center"/>
    </xf>
    <xf numFmtId="165" fontId="0" fillId="10" borderId="7" xfId="0" applyNumberFormat="1" applyFill="1" applyBorder="1" applyAlignment="1">
      <alignment horizontal="center"/>
    </xf>
    <xf numFmtId="165" fontId="0" fillId="7" borderId="1" xfId="0" applyNumberFormat="1" applyFill="1" applyBorder="1" applyAlignment="1">
      <alignment horizontal="center"/>
    </xf>
    <xf numFmtId="165" fontId="0" fillId="7" borderId="8" xfId="0" applyNumberFormat="1" applyFill="1" applyBorder="1" applyAlignment="1">
      <alignment horizontal="center"/>
    </xf>
    <xf numFmtId="0" fontId="11" fillId="9" borderId="0" xfId="0" applyFont="1" applyFill="1"/>
    <xf numFmtId="0" fontId="0" fillId="0" borderId="8" xfId="0" applyBorder="1" applyAlignment="1">
      <alignment horizontal="center"/>
    </xf>
    <xf numFmtId="168" fontId="0" fillId="9" borderId="18" xfId="0" applyNumberFormat="1" applyFill="1" applyBorder="1"/>
    <xf numFmtId="168" fontId="0" fillId="9" borderId="17" xfId="0" applyNumberFormat="1" applyFill="1" applyBorder="1"/>
    <xf numFmtId="0" fontId="0" fillId="9" borderId="17" xfId="0" applyFill="1" applyBorder="1"/>
    <xf numFmtId="0" fontId="0" fillId="0" borderId="18" xfId="0" applyBorder="1" applyAlignment="1">
      <alignment horizontal="center"/>
    </xf>
    <xf numFmtId="0" fontId="0" fillId="0" borderId="19" xfId="0" applyBorder="1" applyAlignment="1">
      <alignment horizontal="center"/>
    </xf>
    <xf numFmtId="0" fontId="4" fillId="10" borderId="6" xfId="0" applyFont="1" applyFill="1" applyBorder="1" applyAlignment="1">
      <alignment horizontal="center"/>
    </xf>
    <xf numFmtId="1" fontId="0" fillId="7" borderId="0" xfId="0" applyNumberFormat="1" applyFill="1" applyAlignment="1">
      <alignment horizontal="center"/>
    </xf>
    <xf numFmtId="2" fontId="0" fillId="7" borderId="0" xfId="0" applyNumberFormat="1" applyFill="1"/>
    <xf numFmtId="0" fontId="11" fillId="8" borderId="0" xfId="0" applyFont="1" applyFill="1"/>
    <xf numFmtId="165" fontId="0" fillId="0" borderId="0" xfId="0" applyNumberFormat="1" applyAlignment="1">
      <alignment horizontal="left"/>
    </xf>
    <xf numFmtId="0" fontId="0" fillId="9" borderId="0" xfId="0" applyFill="1" applyAlignment="1">
      <alignment horizontal="center"/>
    </xf>
    <xf numFmtId="0" fontId="18" fillId="0" borderId="0" xfId="0" applyFont="1" applyAlignment="1">
      <alignment horizontal="left"/>
    </xf>
    <xf numFmtId="2" fontId="0" fillId="8" borderId="0" xfId="0" applyNumberFormat="1" applyFill="1" applyAlignment="1">
      <alignment horizontal="center"/>
    </xf>
    <xf numFmtId="165" fontId="0" fillId="5" borderId="0" xfId="0" applyNumberFormat="1" applyFill="1" applyAlignment="1">
      <alignment horizontal="center"/>
    </xf>
    <xf numFmtId="165" fontId="0" fillId="5" borderId="0" xfId="0" applyNumberFormat="1" applyFill="1" applyAlignment="1">
      <alignment horizontal="left"/>
    </xf>
    <xf numFmtId="0" fontId="0" fillId="5" borderId="0" xfId="0" applyFill="1"/>
    <xf numFmtId="0" fontId="0" fillId="0" borderId="13" xfId="0" applyBorder="1" applyAlignment="1">
      <alignment horizontal="center"/>
    </xf>
    <xf numFmtId="0" fontId="0" fillId="0" borderId="9" xfId="0" applyBorder="1" applyAlignment="1">
      <alignment horizontal="center" vertical="top"/>
    </xf>
    <xf numFmtId="0" fontId="0" fillId="0" borderId="16" xfId="0" applyBorder="1" applyAlignment="1">
      <alignment horizontal="center" vertical="top"/>
    </xf>
    <xf numFmtId="169" fontId="0" fillId="7" borderId="0" xfId="0" applyNumberFormat="1" applyFill="1"/>
    <xf numFmtId="164" fontId="0" fillId="12" borderId="0" xfId="0" applyNumberFormat="1" applyFill="1"/>
    <xf numFmtId="164" fontId="5" fillId="0" borderId="0" xfId="0" applyNumberFormat="1" applyFont="1"/>
    <xf numFmtId="0" fontId="0" fillId="11" borderId="0" xfId="0" applyFill="1"/>
    <xf numFmtId="0" fontId="16" fillId="13" borderId="13" xfId="0" applyFont="1" applyFill="1" applyBorder="1" applyAlignment="1">
      <alignment horizontal="center"/>
    </xf>
    <xf numFmtId="0" fontId="16" fillId="13" borderId="16" xfId="0" applyFont="1" applyFill="1" applyBorder="1" applyAlignment="1">
      <alignment horizontal="center"/>
    </xf>
    <xf numFmtId="0" fontId="16" fillId="13" borderId="15" xfId="0" applyFont="1" applyFill="1" applyBorder="1" applyAlignment="1">
      <alignment horizontal="center"/>
    </xf>
    <xf numFmtId="0" fontId="16" fillId="0" borderId="0" xfId="0" applyFont="1" applyAlignment="1">
      <alignment horizontal="center"/>
    </xf>
    <xf numFmtId="1" fontId="16" fillId="0" borderId="0" xfId="0" applyNumberFormat="1" applyFont="1" applyAlignment="1">
      <alignment horizontal="center"/>
    </xf>
    <xf numFmtId="0" fontId="16" fillId="0" borderId="11" xfId="0" applyFont="1" applyBorder="1" applyAlignment="1">
      <alignment horizontal="left"/>
    </xf>
    <xf numFmtId="1" fontId="16" fillId="11" borderId="13" xfId="0" applyNumberFormat="1" applyFont="1" applyFill="1" applyBorder="1" applyAlignment="1">
      <alignment horizontal="center"/>
    </xf>
    <xf numFmtId="0" fontId="11" fillId="0" borderId="0" xfId="0" applyFont="1" applyAlignment="1">
      <alignment horizontal="center" wrapText="1"/>
    </xf>
    <xf numFmtId="0" fontId="11" fillId="0" borderId="0" xfId="0" applyFont="1" applyAlignment="1">
      <alignment horizontal="center"/>
    </xf>
    <xf numFmtId="164" fontId="16" fillId="0" borderId="0" xfId="0" applyNumberFormat="1" applyFont="1" applyAlignment="1">
      <alignment horizontal="center"/>
    </xf>
    <xf numFmtId="0" fontId="16" fillId="4" borderId="15" xfId="0" applyFont="1" applyFill="1" applyBorder="1" applyAlignment="1">
      <alignment horizontal="center"/>
    </xf>
    <xf numFmtId="0" fontId="16" fillId="14" borderId="15" xfId="0" applyFont="1" applyFill="1" applyBorder="1" applyAlignment="1">
      <alignment horizontal="center"/>
    </xf>
    <xf numFmtId="0" fontId="13" fillId="2" borderId="0" xfId="0" applyFont="1" applyFill="1"/>
    <xf numFmtId="0" fontId="0" fillId="2" borderId="20" xfId="0" applyFill="1" applyBorder="1" applyAlignment="1" applyProtection="1">
      <alignment horizontal="center" vertical="top"/>
      <protection locked="0"/>
    </xf>
    <xf numFmtId="164" fontId="0" fillId="4" borderId="21" xfId="0" applyNumberFormat="1" applyFill="1" applyBorder="1" applyAlignment="1">
      <alignment horizontal="center" vertical="top"/>
    </xf>
    <xf numFmtId="0" fontId="21" fillId="2" borderId="0" xfId="0" applyFont="1" applyFill="1"/>
    <xf numFmtId="0" fontId="0" fillId="15" borderId="0" xfId="0" applyFill="1"/>
    <xf numFmtId="0" fontId="5" fillId="15" borderId="0" xfId="0" applyFont="1" applyFill="1"/>
    <xf numFmtId="0" fontId="22" fillId="0" borderId="0" xfId="0" applyFont="1"/>
    <xf numFmtId="1" fontId="25" fillId="4" borderId="0" xfId="0" applyNumberFormat="1" applyFont="1" applyFill="1" applyAlignment="1">
      <alignment horizontal="center"/>
    </xf>
    <xf numFmtId="1" fontId="25" fillId="4" borderId="16" xfId="0" applyNumberFormat="1" applyFont="1" applyFill="1" applyBorder="1" applyAlignment="1">
      <alignment horizontal="center"/>
    </xf>
    <xf numFmtId="1" fontId="25" fillId="4" borderId="14" xfId="0" applyNumberFormat="1" applyFont="1" applyFill="1" applyBorder="1" applyAlignment="1">
      <alignment horizontal="center"/>
    </xf>
    <xf numFmtId="1" fontId="25" fillId="4" borderId="15" xfId="0" applyNumberFormat="1" applyFont="1" applyFill="1" applyBorder="1" applyAlignment="1">
      <alignment horizontal="center"/>
    </xf>
    <xf numFmtId="0" fontId="24" fillId="15" borderId="0" xfId="0" applyFont="1" applyFill="1"/>
    <xf numFmtId="0" fontId="25" fillId="15" borderId="0" xfId="0" applyFont="1" applyFill="1"/>
    <xf numFmtId="0" fontId="25" fillId="15" borderId="11" xfId="0" applyFont="1" applyFill="1" applyBorder="1" applyAlignment="1">
      <alignment horizontal="center"/>
    </xf>
    <xf numFmtId="0" fontId="25" fillId="15" borderId="12" xfId="0" applyFont="1" applyFill="1" applyBorder="1" applyAlignment="1">
      <alignment horizontal="center" vertical="top"/>
    </xf>
    <xf numFmtId="0" fontId="25" fillId="15" borderId="12" xfId="0" applyFont="1" applyFill="1" applyBorder="1" applyAlignment="1">
      <alignment horizontal="center"/>
    </xf>
    <xf numFmtId="0" fontId="25" fillId="15" borderId="13" xfId="0" applyFont="1" applyFill="1" applyBorder="1" applyAlignment="1">
      <alignment horizontal="center"/>
    </xf>
    <xf numFmtId="0" fontId="25" fillId="15" borderId="0" xfId="0" applyFont="1" applyFill="1" applyAlignment="1">
      <alignment horizontal="center"/>
    </xf>
    <xf numFmtId="0" fontId="25" fillId="15" borderId="9" xfId="0" applyFont="1" applyFill="1" applyBorder="1" applyAlignment="1">
      <alignment horizontal="center"/>
    </xf>
    <xf numFmtId="0" fontId="25" fillId="15" borderId="10" xfId="0" applyFont="1" applyFill="1" applyBorder="1" applyAlignment="1">
      <alignment horizontal="center"/>
    </xf>
    <xf numFmtId="0" fontId="25" fillId="15" borderId="11" xfId="0" applyFont="1" applyFill="1" applyBorder="1"/>
    <xf numFmtId="0" fontId="25" fillId="15" borderId="12" xfId="0" applyFont="1" applyFill="1" applyBorder="1"/>
    <xf numFmtId="0" fontId="25" fillId="15" borderId="13" xfId="0" applyFont="1" applyFill="1" applyBorder="1"/>
    <xf numFmtId="0" fontId="25" fillId="15" borderId="16" xfId="0" applyFont="1" applyFill="1" applyBorder="1" applyAlignment="1">
      <alignment horizontal="center"/>
    </xf>
    <xf numFmtId="0" fontId="24" fillId="9" borderId="0" xfId="0" applyFont="1" applyFill="1"/>
    <xf numFmtId="0" fontId="25" fillId="9" borderId="0" xfId="0" applyFont="1" applyFill="1"/>
    <xf numFmtId="0" fontId="25" fillId="9" borderId="11" xfId="0" applyFont="1" applyFill="1" applyBorder="1" applyAlignment="1">
      <alignment horizontal="center"/>
    </xf>
    <xf numFmtId="0" fontId="25" fillId="9" borderId="12" xfId="0" applyFont="1" applyFill="1" applyBorder="1" applyAlignment="1">
      <alignment horizontal="center"/>
    </xf>
    <xf numFmtId="0" fontId="25" fillId="9" borderId="13" xfId="0" applyFont="1" applyFill="1" applyBorder="1" applyAlignment="1">
      <alignment horizontal="center"/>
    </xf>
    <xf numFmtId="0" fontId="25" fillId="9" borderId="9" xfId="0" applyFont="1" applyFill="1" applyBorder="1" applyAlignment="1">
      <alignment horizontal="center"/>
    </xf>
    <xf numFmtId="0" fontId="25" fillId="9" borderId="10" xfId="0" applyFont="1" applyFill="1" applyBorder="1" applyAlignment="1">
      <alignment horizontal="center"/>
    </xf>
    <xf numFmtId="0" fontId="25" fillId="9" borderId="11" xfId="0" applyFont="1" applyFill="1" applyBorder="1"/>
    <xf numFmtId="0" fontId="25" fillId="9" borderId="12" xfId="0" applyFont="1" applyFill="1" applyBorder="1"/>
    <xf numFmtId="0" fontId="25" fillId="9" borderId="13" xfId="0" applyFont="1" applyFill="1" applyBorder="1"/>
    <xf numFmtId="0" fontId="25" fillId="9" borderId="0" xfId="0" applyFont="1" applyFill="1" applyAlignment="1">
      <alignment horizontal="center"/>
    </xf>
    <xf numFmtId="0" fontId="25" fillId="9" borderId="16" xfId="0" applyFont="1" applyFill="1" applyBorder="1" applyAlignment="1">
      <alignment horizontal="center"/>
    </xf>
    <xf numFmtId="0" fontId="24" fillId="6" borderId="0" xfId="0" applyFont="1" applyFill="1"/>
    <xf numFmtId="0" fontId="25" fillId="6" borderId="0" xfId="0" applyFont="1" applyFill="1"/>
    <xf numFmtId="0" fontId="25" fillId="6" borderId="11" xfId="0" applyFont="1" applyFill="1" applyBorder="1" applyAlignment="1">
      <alignment horizontal="center"/>
    </xf>
    <xf numFmtId="0" fontId="25" fillId="6" borderId="12" xfId="0" applyFont="1" applyFill="1" applyBorder="1" applyAlignment="1">
      <alignment horizontal="center"/>
    </xf>
    <xf numFmtId="0" fontId="25" fillId="6" borderId="13" xfId="0" applyFont="1" applyFill="1" applyBorder="1" applyAlignment="1">
      <alignment horizontal="center"/>
    </xf>
    <xf numFmtId="0" fontId="25" fillId="6" borderId="9" xfId="0" applyFont="1" applyFill="1" applyBorder="1" applyAlignment="1">
      <alignment horizontal="center"/>
    </xf>
    <xf numFmtId="0" fontId="25" fillId="6" borderId="10" xfId="0" applyFont="1" applyFill="1" applyBorder="1" applyAlignment="1">
      <alignment horizontal="center"/>
    </xf>
    <xf numFmtId="0" fontId="25" fillId="6" borderId="11" xfId="0" applyFont="1" applyFill="1" applyBorder="1"/>
    <xf numFmtId="0" fontId="25" fillId="6" borderId="12" xfId="0" applyFont="1" applyFill="1" applyBorder="1"/>
    <xf numFmtId="0" fontId="25" fillId="6" borderId="13" xfId="0" applyFont="1" applyFill="1" applyBorder="1"/>
    <xf numFmtId="0" fontId="25" fillId="6" borderId="0" xfId="0" applyFont="1" applyFill="1" applyAlignment="1">
      <alignment horizontal="center"/>
    </xf>
    <xf numFmtId="0" fontId="25" fillId="6" borderId="16" xfId="0" applyFont="1" applyFill="1" applyBorder="1" applyAlignment="1">
      <alignment horizontal="center"/>
    </xf>
    <xf numFmtId="0" fontId="24" fillId="3" borderId="0" xfId="0" applyFont="1" applyFill="1"/>
    <xf numFmtId="0" fontId="25" fillId="3" borderId="0" xfId="0" applyFont="1" applyFill="1"/>
    <xf numFmtId="0" fontId="0" fillId="3" borderId="0" xfId="0" applyFill="1"/>
    <xf numFmtId="0" fontId="4" fillId="3" borderId="0" xfId="0" applyFont="1" applyFill="1"/>
    <xf numFmtId="0" fontId="24" fillId="3" borderId="11" xfId="0" applyFont="1" applyFill="1" applyBorder="1" applyAlignment="1">
      <alignment horizontal="center"/>
    </xf>
    <xf numFmtId="0" fontId="24" fillId="3" borderId="13" xfId="0" applyFont="1" applyFill="1" applyBorder="1" applyAlignment="1">
      <alignment horizontal="center"/>
    </xf>
    <xf numFmtId="0" fontId="25" fillId="3" borderId="0" xfId="0" applyFont="1" applyFill="1" applyAlignment="1">
      <alignment horizontal="center"/>
    </xf>
    <xf numFmtId="0" fontId="25" fillId="3" borderId="16" xfId="0" applyFont="1" applyFill="1" applyBorder="1" applyAlignment="1">
      <alignment horizontal="center"/>
    </xf>
    <xf numFmtId="0" fontId="0" fillId="3" borderId="0" xfId="0" applyFill="1" applyAlignment="1">
      <alignment horizontal="center"/>
    </xf>
    <xf numFmtId="0" fontId="0" fillId="3" borderId="0" xfId="0" applyFill="1" applyAlignment="1">
      <alignment horizontal="left"/>
    </xf>
    <xf numFmtId="0" fontId="5" fillId="3" borderId="0" xfId="0" applyFont="1" applyFill="1"/>
    <xf numFmtId="0" fontId="24" fillId="3" borderId="11" xfId="0" applyFont="1" applyFill="1" applyBorder="1" applyAlignment="1">
      <alignment horizontal="left"/>
    </xf>
    <xf numFmtId="0" fontId="24" fillId="3" borderId="12" xfId="0" applyFont="1" applyFill="1" applyBorder="1"/>
    <xf numFmtId="0" fontId="24" fillId="3" borderId="13" xfId="0" applyFont="1" applyFill="1" applyBorder="1"/>
    <xf numFmtId="0" fontId="25" fillId="3" borderId="9" xfId="0" applyFont="1" applyFill="1" applyBorder="1" applyAlignment="1">
      <alignment horizontal="center"/>
    </xf>
    <xf numFmtId="0" fontId="19" fillId="3" borderId="0" xfId="0" applyFont="1" applyFill="1"/>
    <xf numFmtId="0" fontId="8" fillId="3" borderId="0" xfId="0" applyFont="1" applyFill="1"/>
    <xf numFmtId="1" fontId="25" fillId="14" borderId="16" xfId="0" applyNumberFormat="1" applyFont="1" applyFill="1" applyBorder="1" applyAlignment="1">
      <alignment horizontal="center"/>
    </xf>
    <xf numFmtId="1" fontId="25" fillId="14" borderId="14" xfId="0" applyNumberFormat="1" applyFont="1" applyFill="1" applyBorder="1" applyAlignment="1">
      <alignment horizontal="center"/>
    </xf>
    <xf numFmtId="1" fontId="25" fillId="14" borderId="15" xfId="0" applyNumberFormat="1" applyFont="1" applyFill="1" applyBorder="1" applyAlignment="1">
      <alignment horizontal="center"/>
    </xf>
    <xf numFmtId="0" fontId="20" fillId="3" borderId="0" xfId="0" applyFont="1" applyFill="1"/>
    <xf numFmtId="0" fontId="25" fillId="0" borderId="0" xfId="0" applyFont="1" applyAlignment="1">
      <alignment horizontal="left" vertical="top" wrapText="1"/>
    </xf>
    <xf numFmtId="0" fontId="25" fillId="0" borderId="14" xfId="0" applyFont="1" applyBorder="1" applyAlignment="1">
      <alignment horizontal="left" vertical="top" wrapText="1"/>
    </xf>
    <xf numFmtId="0" fontId="25" fillId="0" borderId="9" xfId="0" applyFont="1" applyBorder="1" applyAlignment="1">
      <alignment horizontal="left" vertical="top" wrapText="1"/>
    </xf>
    <xf numFmtId="0" fontId="25" fillId="0" borderId="16" xfId="0" applyFont="1" applyBorder="1" applyAlignment="1">
      <alignment horizontal="left" vertical="top" wrapText="1"/>
    </xf>
    <xf numFmtId="0" fontId="25" fillId="0" borderId="10" xfId="0" applyFont="1" applyBorder="1" applyAlignment="1">
      <alignment horizontal="left" vertical="top" wrapText="1"/>
    </xf>
    <xf numFmtId="0" fontId="25" fillId="0" borderId="15" xfId="0" applyFont="1" applyBorder="1" applyAlignment="1">
      <alignment horizontal="left" vertical="top" wrapText="1"/>
    </xf>
    <xf numFmtId="0" fontId="24" fillId="0" borderId="20" xfId="0" applyFont="1" applyBorder="1" applyAlignment="1">
      <alignment vertical="top" wrapText="1"/>
    </xf>
    <xf numFmtId="0" fontId="24" fillId="0" borderId="22" xfId="0" applyFont="1" applyBorder="1" applyAlignment="1">
      <alignment vertical="top" wrapText="1"/>
    </xf>
    <xf numFmtId="0" fontId="24" fillId="0" borderId="21" xfId="0" applyFont="1" applyBorder="1" applyAlignment="1">
      <alignment vertical="top" wrapText="1"/>
    </xf>
    <xf numFmtId="0" fontId="0" fillId="3" borderId="12" xfId="0" applyFill="1" applyBorder="1"/>
    <xf numFmtId="0" fontId="0" fillId="3" borderId="13" xfId="0" applyFill="1" applyBorder="1"/>
    <xf numFmtId="1" fontId="25" fillId="3" borderId="0" xfId="0" applyNumberFormat="1" applyFont="1" applyFill="1" applyAlignment="1">
      <alignment horizontal="center"/>
    </xf>
    <xf numFmtId="0" fontId="4" fillId="0" borderId="0" xfId="0" applyFont="1" applyAlignment="1">
      <alignment horizontal="center" wrapText="1"/>
    </xf>
    <xf numFmtId="169" fontId="16" fillId="0" borderId="0" xfId="0" applyNumberFormat="1" applyFont="1" applyAlignment="1">
      <alignment horizontal="center"/>
    </xf>
    <xf numFmtId="1" fontId="25" fillId="9" borderId="0" xfId="0" applyNumberFormat="1" applyFont="1" applyFill="1" applyAlignment="1">
      <alignment horizontal="center"/>
    </xf>
    <xf numFmtId="1" fontId="25" fillId="15" borderId="0" xfId="0" applyNumberFormat="1" applyFont="1" applyFill="1" applyAlignment="1">
      <alignment horizontal="center"/>
    </xf>
    <xf numFmtId="0" fontId="11" fillId="0" borderId="0" xfId="0" applyFont="1" applyAlignment="1">
      <alignment horizontal="left" wrapText="1"/>
    </xf>
    <xf numFmtId="1" fontId="25" fillId="14" borderId="12" xfId="0" applyNumberFormat="1" applyFont="1" applyFill="1" applyBorder="1" applyAlignment="1">
      <alignment horizontal="center"/>
    </xf>
    <xf numFmtId="1" fontId="25" fillId="14" borderId="13" xfId="0" applyNumberFormat="1" applyFont="1" applyFill="1" applyBorder="1" applyAlignment="1">
      <alignment horizontal="center"/>
    </xf>
    <xf numFmtId="0" fontId="25" fillId="0" borderId="0" xfId="0" applyFont="1" applyAlignment="1">
      <alignment vertical="center"/>
    </xf>
    <xf numFmtId="0" fontId="31" fillId="0" borderId="0" xfId="0" applyFont="1"/>
    <xf numFmtId="0" fontId="22" fillId="3" borderId="0" xfId="0" applyFont="1" applyFill="1"/>
    <xf numFmtId="0" fontId="22" fillId="3" borderId="0" xfId="0" applyFont="1" applyFill="1" applyAlignment="1">
      <alignment vertical="top"/>
    </xf>
    <xf numFmtId="0" fontId="28" fillId="3" borderId="0" xfId="0" applyFont="1" applyFill="1"/>
    <xf numFmtId="0" fontId="23" fillId="3" borderId="0" xfId="0" applyFont="1" applyFill="1"/>
    <xf numFmtId="0" fontId="32" fillId="3" borderId="0" xfId="0" applyFont="1" applyFill="1" applyAlignment="1">
      <alignment vertical="top"/>
    </xf>
    <xf numFmtId="0" fontId="7" fillId="9" borderId="0" xfId="0" applyFont="1" applyFill="1"/>
    <xf numFmtId="164" fontId="0" fillId="9" borderId="0" xfId="0" applyNumberFormat="1" applyFill="1"/>
    <xf numFmtId="0" fontId="25" fillId="3" borderId="0" xfId="0" applyFont="1" applyFill="1" applyAlignment="1">
      <alignment wrapText="1"/>
    </xf>
    <xf numFmtId="0" fontId="29" fillId="3" borderId="0" xfId="0" applyFont="1" applyFill="1"/>
    <xf numFmtId="0" fontId="25" fillId="0" borderId="0" xfId="0" applyFont="1"/>
    <xf numFmtId="0" fontId="24" fillId="0" borderId="0" xfId="0" applyFont="1"/>
    <xf numFmtId="0" fontId="25" fillId="3" borderId="0" xfId="0" applyFont="1" applyFill="1" applyAlignment="1">
      <alignment vertical="center"/>
    </xf>
    <xf numFmtId="0" fontId="25" fillId="0" borderId="0" xfId="0" applyFont="1" applyAlignment="1">
      <alignment vertical="top" wrapText="1"/>
    </xf>
    <xf numFmtId="0" fontId="25" fillId="0" borderId="0" xfId="0" applyFont="1" applyAlignment="1">
      <alignment vertical="top"/>
    </xf>
    <xf numFmtId="0" fontId="33" fillId="0" borderId="0" xfId="0" applyFont="1" applyAlignment="1">
      <alignment horizontal="left" vertical="top" wrapText="1"/>
    </xf>
    <xf numFmtId="0" fontId="36" fillId="3" borderId="0" xfId="0" applyFont="1" applyFill="1"/>
    <xf numFmtId="0" fontId="25" fillId="3" borderId="11" xfId="0" applyFont="1" applyFill="1" applyBorder="1" applyAlignment="1">
      <alignment horizontal="left" vertical="top"/>
    </xf>
    <xf numFmtId="0" fontId="25" fillId="3" borderId="9" xfId="0" applyFont="1" applyFill="1" applyBorder="1" applyAlignment="1">
      <alignment horizontal="left" vertical="top"/>
    </xf>
    <xf numFmtId="0" fontId="25" fillId="3" borderId="10" xfId="0" applyFont="1" applyFill="1" applyBorder="1" applyAlignment="1">
      <alignment horizontal="left"/>
    </xf>
    <xf numFmtId="0" fontId="25" fillId="3" borderId="10" xfId="0" applyFont="1" applyFill="1" applyBorder="1" applyAlignment="1">
      <alignment horizontal="left" vertical="top"/>
    </xf>
    <xf numFmtId="0" fontId="37" fillId="3" borderId="0" xfId="0" applyFont="1" applyFill="1"/>
    <xf numFmtId="0" fontId="37" fillId="0" borderId="0" xfId="0" applyFont="1"/>
    <xf numFmtId="0" fontId="25" fillId="2" borderId="13" xfId="0" applyFont="1" applyFill="1" applyBorder="1" applyAlignment="1" applyProtection="1">
      <alignment horizontal="center"/>
      <protection locked="0"/>
    </xf>
    <xf numFmtId="0" fontId="25" fillId="2" borderId="16" xfId="0" applyFont="1" applyFill="1" applyBorder="1" applyAlignment="1" applyProtection="1">
      <alignment horizontal="center"/>
      <protection locked="0"/>
    </xf>
    <xf numFmtId="0" fontId="25" fillId="2" borderId="15" xfId="0" applyFont="1" applyFill="1" applyBorder="1" applyAlignment="1" applyProtection="1">
      <alignment horizontal="center"/>
      <protection locked="0"/>
    </xf>
    <xf numFmtId="0" fontId="25" fillId="2" borderId="0" xfId="0" applyFont="1" applyFill="1" applyAlignment="1" applyProtection="1">
      <alignment horizontal="center" vertical="top"/>
      <protection locked="0"/>
    </xf>
    <xf numFmtId="0" fontId="25" fillId="2" borderId="0" xfId="0" applyFont="1" applyFill="1" applyAlignment="1" applyProtection="1">
      <alignment horizontal="center"/>
      <protection locked="0"/>
    </xf>
    <xf numFmtId="0" fontId="25" fillId="2" borderId="14" xfId="0" applyFont="1" applyFill="1" applyBorder="1" applyAlignment="1" applyProtection="1">
      <alignment horizontal="center" vertical="top"/>
      <protection locked="0"/>
    </xf>
    <xf numFmtId="0" fontId="25" fillId="2" borderId="14" xfId="0" applyFont="1" applyFill="1" applyBorder="1" applyAlignment="1" applyProtection="1">
      <alignment horizontal="center"/>
      <protection locked="0"/>
    </xf>
    <xf numFmtId="1" fontId="0" fillId="7" borderId="0" xfId="0" applyNumberFormat="1" applyFill="1"/>
    <xf numFmtId="0" fontId="38" fillId="0" borderId="0" xfId="0" applyFont="1"/>
    <xf numFmtId="1" fontId="25" fillId="14" borderId="13" xfId="0" quotePrefix="1" applyNumberFormat="1" applyFont="1" applyFill="1" applyBorder="1" applyAlignment="1">
      <alignment horizontal="center"/>
    </xf>
    <xf numFmtId="0" fontId="25" fillId="3" borderId="11" xfId="0" applyFont="1" applyFill="1" applyBorder="1" applyAlignment="1">
      <alignment horizontal="left"/>
    </xf>
    <xf numFmtId="0" fontId="25" fillId="3" borderId="0" xfId="0" applyFont="1" applyFill="1" applyAlignment="1">
      <alignment horizontal="left"/>
    </xf>
    <xf numFmtId="0" fontId="39" fillId="3" borderId="0" xfId="0" applyFont="1" applyFill="1" applyAlignment="1">
      <alignment horizontal="left"/>
    </xf>
    <xf numFmtId="0" fontId="41" fillId="4" borderId="0" xfId="0" applyFont="1" applyFill="1" applyAlignment="1" applyProtection="1">
      <alignment horizontal="center"/>
      <protection locked="0"/>
    </xf>
    <xf numFmtId="2" fontId="41" fillId="4" borderId="0" xfId="0" applyNumberFormat="1" applyFont="1" applyFill="1" applyAlignment="1">
      <alignment horizontal="center"/>
    </xf>
    <xf numFmtId="2" fontId="0" fillId="8" borderId="0" xfId="0" quotePrefix="1" applyNumberFormat="1" applyFill="1" applyAlignment="1">
      <alignment horizontal="center"/>
    </xf>
    <xf numFmtId="0" fontId="42" fillId="0" borderId="0" xfId="0" applyFont="1"/>
    <xf numFmtId="0" fontId="30" fillId="15" borderId="0" xfId="0" applyFont="1" applyFill="1" applyAlignment="1">
      <alignment horizontal="center" vertical="center" readingOrder="1"/>
    </xf>
    <xf numFmtId="164" fontId="0" fillId="16" borderId="0" xfId="0" applyNumberFormat="1" applyFill="1"/>
    <xf numFmtId="0" fontId="0" fillId="16" borderId="0" xfId="0" applyFill="1"/>
    <xf numFmtId="0" fontId="0" fillId="16" borderId="0" xfId="0" applyFill="1" applyAlignment="1">
      <alignment horizontal="center"/>
    </xf>
    <xf numFmtId="2" fontId="0" fillId="4" borderId="0" xfId="0" applyNumberFormat="1" applyFill="1"/>
    <xf numFmtId="0" fontId="24" fillId="3" borderId="0" xfId="0" applyFont="1" applyFill="1" applyAlignment="1">
      <alignment horizontal="center"/>
    </xf>
    <xf numFmtId="0" fontId="25" fillId="3" borderId="0" xfId="0" applyFont="1" applyFill="1" applyAlignment="1" applyProtection="1">
      <alignment horizontal="center"/>
      <protection locked="0"/>
    </xf>
    <xf numFmtId="1" fontId="25" fillId="14" borderId="0" xfId="0" applyNumberFormat="1" applyFont="1" applyFill="1" applyAlignment="1">
      <alignment horizontal="center"/>
    </xf>
    <xf numFmtId="0" fontId="25" fillId="0" borderId="0" xfId="0" applyFont="1" applyAlignment="1">
      <alignment horizontal="center"/>
    </xf>
    <xf numFmtId="0" fontId="0" fillId="10" borderId="0" xfId="0" applyFill="1"/>
    <xf numFmtId="1" fontId="25" fillId="14" borderId="12" xfId="0" quotePrefix="1" applyNumberFormat="1" applyFont="1" applyFill="1" applyBorder="1" applyAlignment="1">
      <alignment horizontal="center"/>
    </xf>
    <xf numFmtId="0" fontId="24" fillId="3" borderId="0" xfId="0" applyFont="1" applyFill="1" applyAlignment="1">
      <alignment vertical="center"/>
    </xf>
    <xf numFmtId="0" fontId="24" fillId="0" borderId="0" xfId="0" applyFont="1" applyAlignment="1">
      <alignment vertical="center"/>
    </xf>
  </cellXfs>
  <cellStyles count="2">
    <cellStyle name="Lien hypertexte" xfId="1" builtinId="8"/>
    <cellStyle name="Normal" xfId="0" builtinId="0"/>
  </cellStyles>
  <dxfs count="8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11FF7D"/>
      <color rgb="FF00F66F"/>
      <color rgb="FF01FF74"/>
      <color rgb="FF00BC55"/>
      <color rgb="FF008E40"/>
      <color rgb="FF00DE64"/>
      <color rgb="FF00C459"/>
      <color rgb="FF79FFB6"/>
      <color rgb="FF2DFF8C"/>
      <color rgb="FF00EE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Degree of polymerization</a:t>
            </a:r>
          </a:p>
        </c:rich>
      </c:tx>
      <c:layout>
        <c:manualLayout>
          <c:xMode val="edge"/>
          <c:yMode val="edge"/>
          <c:x val="0.3114040833391401"/>
          <c:y val="2.798846551709676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933426242073722"/>
          <c:y val="0.1197585924317093"/>
          <c:w val="0.6364967830348639"/>
          <c:h val="0.68434787140678521"/>
        </c:manualLayout>
      </c:layout>
      <c:scatterChart>
        <c:scatterStyle val="smoothMarker"/>
        <c:varyColors val="0"/>
        <c:ser>
          <c:idx val="2"/>
          <c:order val="0"/>
          <c:tx>
            <c:v>Alkaline fine paper</c:v>
          </c:tx>
          <c:spPr>
            <a:ln w="28575" cap="rnd">
              <a:solidFill>
                <a:srgbClr val="00B050"/>
              </a:solidFill>
              <a:round/>
            </a:ln>
            <a:effectLst/>
          </c:spPr>
          <c:marker>
            <c:symbol val="none"/>
          </c:marker>
          <c:xVal>
            <c:numRef>
              <c:f>'BKP9.6'!$X$6:$X$206</c:f>
              <c:numCache>
                <c:formatCode>General</c:formatCode>
                <c:ptCount val="20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pt idx="151">
                  <c:v>1510</c:v>
                </c:pt>
                <c:pt idx="152">
                  <c:v>1520</c:v>
                </c:pt>
                <c:pt idx="153">
                  <c:v>1530</c:v>
                </c:pt>
                <c:pt idx="154">
                  <c:v>1540</c:v>
                </c:pt>
                <c:pt idx="155">
                  <c:v>1550</c:v>
                </c:pt>
                <c:pt idx="156">
                  <c:v>1560</c:v>
                </c:pt>
                <c:pt idx="157">
                  <c:v>1570</c:v>
                </c:pt>
                <c:pt idx="158">
                  <c:v>1580</c:v>
                </c:pt>
                <c:pt idx="159">
                  <c:v>1590</c:v>
                </c:pt>
                <c:pt idx="160">
                  <c:v>1600</c:v>
                </c:pt>
                <c:pt idx="161">
                  <c:v>1610</c:v>
                </c:pt>
                <c:pt idx="162">
                  <c:v>1620</c:v>
                </c:pt>
                <c:pt idx="163">
                  <c:v>1630</c:v>
                </c:pt>
                <c:pt idx="164">
                  <c:v>1640</c:v>
                </c:pt>
                <c:pt idx="165">
                  <c:v>1650</c:v>
                </c:pt>
                <c:pt idx="166">
                  <c:v>1660</c:v>
                </c:pt>
                <c:pt idx="167">
                  <c:v>1670</c:v>
                </c:pt>
                <c:pt idx="168">
                  <c:v>1680</c:v>
                </c:pt>
                <c:pt idx="169">
                  <c:v>1690</c:v>
                </c:pt>
                <c:pt idx="170">
                  <c:v>1700</c:v>
                </c:pt>
                <c:pt idx="171">
                  <c:v>1710</c:v>
                </c:pt>
                <c:pt idx="172">
                  <c:v>1720</c:v>
                </c:pt>
                <c:pt idx="173">
                  <c:v>1730</c:v>
                </c:pt>
                <c:pt idx="174">
                  <c:v>1740</c:v>
                </c:pt>
                <c:pt idx="175">
                  <c:v>1750</c:v>
                </c:pt>
                <c:pt idx="176">
                  <c:v>1760</c:v>
                </c:pt>
                <c:pt idx="177">
                  <c:v>1770</c:v>
                </c:pt>
                <c:pt idx="178">
                  <c:v>1780</c:v>
                </c:pt>
                <c:pt idx="179">
                  <c:v>1790</c:v>
                </c:pt>
                <c:pt idx="180">
                  <c:v>1800</c:v>
                </c:pt>
                <c:pt idx="181">
                  <c:v>1810</c:v>
                </c:pt>
                <c:pt idx="182">
                  <c:v>1820</c:v>
                </c:pt>
                <c:pt idx="183">
                  <c:v>1830</c:v>
                </c:pt>
                <c:pt idx="184">
                  <c:v>1840</c:v>
                </c:pt>
                <c:pt idx="185">
                  <c:v>1850</c:v>
                </c:pt>
                <c:pt idx="186">
                  <c:v>1860</c:v>
                </c:pt>
                <c:pt idx="187">
                  <c:v>1870</c:v>
                </c:pt>
                <c:pt idx="188">
                  <c:v>1880</c:v>
                </c:pt>
                <c:pt idx="189">
                  <c:v>1890</c:v>
                </c:pt>
                <c:pt idx="190">
                  <c:v>1900</c:v>
                </c:pt>
                <c:pt idx="191">
                  <c:v>1910</c:v>
                </c:pt>
                <c:pt idx="192">
                  <c:v>1920</c:v>
                </c:pt>
                <c:pt idx="193">
                  <c:v>1930</c:v>
                </c:pt>
                <c:pt idx="194">
                  <c:v>1940</c:v>
                </c:pt>
                <c:pt idx="195">
                  <c:v>1950</c:v>
                </c:pt>
                <c:pt idx="196">
                  <c:v>1960</c:v>
                </c:pt>
                <c:pt idx="197">
                  <c:v>1970</c:v>
                </c:pt>
                <c:pt idx="198">
                  <c:v>1980</c:v>
                </c:pt>
                <c:pt idx="199">
                  <c:v>1990</c:v>
                </c:pt>
                <c:pt idx="200">
                  <c:v>2000</c:v>
                </c:pt>
              </c:numCache>
            </c:numRef>
          </c:xVal>
          <c:yVal>
            <c:numRef>
              <c:f>'BKP9.6'!$AC$6:$AC$206</c:f>
              <c:numCache>
                <c:formatCode>0.0</c:formatCode>
                <c:ptCount val="201"/>
                <c:pt idx="0">
                  <c:v>100</c:v>
                </c:pt>
                <c:pt idx="1">
                  <c:v>99.629442429402147</c:v>
                </c:pt>
                <c:pt idx="2">
                  <c:v>99.263575253513224</c:v>
                </c:pt>
                <c:pt idx="3">
                  <c:v>98.902271022323731</c:v>
                </c:pt>
                <c:pt idx="4">
                  <c:v>98.545406723316404</c:v>
                </c:pt>
                <c:pt idx="5">
                  <c:v>98.192863582143175</c:v>
                </c:pt>
                <c:pt idx="6">
                  <c:v>97.84452687395715</c:v>
                </c:pt>
                <c:pt idx="7">
                  <c:v>97.500285744729297</c:v>
                </c:pt>
                <c:pt idx="8">
                  <c:v>97.160033041939499</c:v>
                </c:pt>
                <c:pt idx="9">
                  <c:v>96.823665154066106</c:v>
                </c:pt>
                <c:pt idx="10">
                  <c:v>96.491081858341786</c:v>
                </c:pt>
                <c:pt idx="11">
                  <c:v>96.16218617627807</c:v>
                </c:pt>
                <c:pt idx="12">
                  <c:v>95.836884236497326</c:v>
                </c:pt>
                <c:pt idx="13">
                  <c:v>95.515085144439226</c:v>
                </c:pt>
                <c:pt idx="14">
                  <c:v>95.196700858541433</c:v>
                </c:pt>
                <c:pt idx="15">
                  <c:v>94.881646072515196</c:v>
                </c:pt>
                <c:pt idx="16">
                  <c:v>94.569838103369449</c:v>
                </c:pt>
                <c:pt idx="17">
                  <c:v>94.261196784852558</c:v>
                </c:pt>
                <c:pt idx="18">
                  <c:v>93.955644366003042</c:v>
                </c:pt>
                <c:pt idx="19">
                  <c:v>93.653105414529449</c:v>
                </c:pt>
                <c:pt idx="20">
                  <c:v>93.353506724740384</c:v>
                </c:pt>
                <c:pt idx="21">
                  <c:v>93.056777229783989</c:v>
                </c:pt>
                <c:pt idx="22">
                  <c:v>92.762847917950324</c:v>
                </c:pt>
                <c:pt idx="23">
                  <c:v>92.471651752824968</c:v>
                </c:pt>
                <c:pt idx="24">
                  <c:v>92.183123597077795</c:v>
                </c:pt>
                <c:pt idx="25">
                  <c:v>91.897200139700217</c:v>
                </c:pt>
                <c:pt idx="26">
                  <c:v>91.61381982649938</c:v>
                </c:pt>
                <c:pt idx="27">
                  <c:v>91.332922793684972</c:v>
                </c:pt>
                <c:pt idx="28">
                  <c:v>91.054450804382128</c:v>
                </c:pt>
                <c:pt idx="29">
                  <c:v>90.778347187920332</c:v>
                </c:pt>
                <c:pt idx="30">
                  <c:v>90.504556781753507</c:v>
                </c:pt>
                <c:pt idx="31">
                  <c:v>90.23302587587996</c:v>
                </c:pt>
                <c:pt idx="32">
                  <c:v>89.963702159631083</c:v>
                </c:pt>
                <c:pt idx="33">
                  <c:v>89.696534670711628</c:v>
                </c:pt>
                <c:pt idx="34">
                  <c:v>89.431473746378643</c:v>
                </c:pt>
                <c:pt idx="35">
                  <c:v>89.168470976653211</c:v>
                </c:pt>
                <c:pt idx="36">
                  <c:v>88.907479159461545</c:v>
                </c:pt>
                <c:pt idx="37">
                  <c:v>88.648452257615233</c:v>
                </c:pt>
                <c:pt idx="38">
                  <c:v>88.391345357538</c:v>
                </c:pt>
                <c:pt idx="39">
                  <c:v>88.136114629655623</c:v>
                </c:pt>
                <c:pt idx="40">
                  <c:v>87.882717290369129</c:v>
                </c:pt>
                <c:pt idx="41">
                  <c:v>87.631111565534681</c:v>
                </c:pt>
                <c:pt idx="42">
                  <c:v>87.381256655381478</c:v>
                </c:pt>
                <c:pt idx="43">
                  <c:v>87.13311270079646</c:v>
                </c:pt>
                <c:pt idx="44">
                  <c:v>86.886640750914495</c:v>
                </c:pt>
                <c:pt idx="45">
                  <c:v>86.641802731952282</c:v>
                </c:pt>
                <c:pt idx="46">
                  <c:v>86.398561417229885</c:v>
                </c:pt>
                <c:pt idx="47">
                  <c:v>86.156880398323423</c:v>
                </c:pt>
                <c:pt idx="48">
                  <c:v>85.916724057299561</c:v>
                </c:pt>
                <c:pt idx="49">
                  <c:v>85.678057539980927</c:v>
                </c:pt>
                <c:pt idx="50">
                  <c:v>85.440846730198828</c:v>
                </c:pt>
                <c:pt idx="51">
                  <c:v>85.205058224986161</c:v>
                </c:pt>
                <c:pt idx="52">
                  <c:v>84.970659310672133</c:v>
                </c:pt>
                <c:pt idx="53">
                  <c:v>84.737617939834919</c:v>
                </c:pt>
                <c:pt idx="54">
                  <c:v>84.50590270908036</c:v>
                </c:pt>
                <c:pt idx="55">
                  <c:v>84.27548283760575</c:v>
                </c:pt>
                <c:pt idx="56">
                  <c:v>84.046328146517766</c:v>
                </c:pt>
                <c:pt idx="57">
                  <c:v>83.81840903887209</c:v>
                </c:pt>
                <c:pt idx="58">
                  <c:v>83.591696480402845</c:v>
                </c:pt>
                <c:pt idx="59">
                  <c:v>83.366161980914342</c:v>
                </c:pt>
                <c:pt idx="60">
                  <c:v>83.141777576306907</c:v>
                </c:pt>
                <c:pt idx="61">
                  <c:v>82.918515811209915</c:v>
                </c:pt>
                <c:pt idx="62">
                  <c:v>82.69634972219832</c:v>
                </c:pt>
                <c:pt idx="63">
                  <c:v>82.475252821568347</c:v>
                </c:pt>
                <c:pt idx="64">
                  <c:v>82.255199081650048</c:v>
                </c:pt>
                <c:pt idx="65">
                  <c:v>82.036162919634009</c:v>
                </c:pt>
                <c:pt idx="66">
                  <c:v>81.818119182895401</c:v>
                </c:pt>
                <c:pt idx="67">
                  <c:v>81.601043134791269</c:v>
                </c:pt>
                <c:pt idx="68">
                  <c:v>81.384910440917409</c:v>
                </c:pt>
                <c:pt idx="69">
                  <c:v>81.169697155803661</c:v>
                </c:pt>
                <c:pt idx="70">
                  <c:v>80.9553797100331</c:v>
                </c:pt>
                <c:pt idx="71">
                  <c:v>80.741934897770875</c:v>
                </c:pt>
                <c:pt idx="72">
                  <c:v>80.529339864683209</c:v>
                </c:pt>
                <c:pt idx="73">
                  <c:v>80.317572096237384</c:v>
                </c:pt>
                <c:pt idx="74">
                  <c:v>80.10660940636771</c:v>
                </c:pt>
                <c:pt idx="75">
                  <c:v>79.896429926493738</c:v>
                </c:pt>
                <c:pt idx="76">
                  <c:v>79.687012094880103</c:v>
                </c:pt>
                <c:pt idx="77">
                  <c:v>79.478334646327482</c:v>
                </c:pt>
                <c:pt idx="78">
                  <c:v>79.270376602181926</c:v>
                </c:pt>
                <c:pt idx="79">
                  <c:v>79.063117260656156</c:v>
                </c:pt>
                <c:pt idx="80">
                  <c:v>78.856536187449393</c:v>
                </c:pt>
                <c:pt idx="81">
                  <c:v>78.650613206661163</c:v>
                </c:pt>
                <c:pt idx="82">
                  <c:v>78.445328391987942</c:v>
                </c:pt>
                <c:pt idx="83">
                  <c:v>78.240662058197941</c:v>
                </c:pt>
                <c:pt idx="84">
                  <c:v>78.036594752874734</c:v>
                </c:pt>
                <c:pt idx="85">
                  <c:v>77.833107248424696</c:v>
                </c:pt>
                <c:pt idx="86">
                  <c:v>77.630180534343623</c:v>
                </c:pt>
                <c:pt idx="87">
                  <c:v>77.427795809734334</c:v>
                </c:pt>
                <c:pt idx="88">
                  <c:v>77.225934476075039</c:v>
                </c:pt>
                <c:pt idx="89">
                  <c:v>77.024578130229543</c:v>
                </c:pt>
                <c:pt idx="90">
                  <c:v>76.823708557700414</c:v>
                </c:pt>
                <c:pt idx="91">
                  <c:v>76.623307726119577</c:v>
                </c:pt>
                <c:pt idx="92">
                  <c:v>76.423357778973724</c:v>
                </c:pt>
                <c:pt idx="93">
                  <c:v>76.223841029565506</c:v>
                </c:pt>
                <c:pt idx="94">
                  <c:v>76.024739955206257</c:v>
                </c:pt>
                <c:pt idx="95">
                  <c:v>75.826037191641703</c:v>
                </c:pt>
                <c:pt idx="96">
                  <c:v>75.627715527709356</c:v>
                </c:pt>
                <c:pt idx="97">
                  <c:v>75.429757900230584</c:v>
                </c:pt>
                <c:pt idx="98">
                  <c:v>75.232147389134482</c:v>
                </c:pt>
                <c:pt idx="99">
                  <c:v>75.034867212820885</c:v>
                </c:pt>
                <c:pt idx="100">
                  <c:v>74.837900723759546</c:v>
                </c:pt>
                <c:pt idx="101">
                  <c:v>74.641231404333425</c:v>
                </c:pt>
                <c:pt idx="102">
                  <c:v>74.444842862927203</c:v>
                </c:pt>
                <c:pt idx="103">
                  <c:v>74.248718830266981</c:v>
                </c:pt>
                <c:pt idx="104">
                  <c:v>74.052843156016323</c:v>
                </c:pt>
                <c:pt idx="105">
                  <c:v>73.857199805634693</c:v>
                </c:pt>
                <c:pt idx="106">
                  <c:v>73.661772857505767</c:v>
                </c:pt>
                <c:pt idx="107">
                  <c:v>73.466546500343512</c:v>
                </c:pt>
                <c:pt idx="108">
                  <c:v>73.271505030884654</c:v>
                </c:pt>
                <c:pt idx="109">
                  <c:v>73.076632851876923</c:v>
                </c:pt>
                <c:pt idx="110">
                  <c:v>72.881914470375065</c:v>
                </c:pt>
                <c:pt idx="111">
                  <c:v>72.687334496354268</c:v>
                </c:pt>
                <c:pt idx="112">
                  <c:v>72.492877641655767</c:v>
                </c:pt>
                <c:pt idx="113">
                  <c:v>72.298528719277385</c:v>
                </c:pt>
                <c:pt idx="114">
                  <c:v>72.104272643023421</c:v>
                </c:pt>
                <c:pt idx="115">
                  <c:v>71.91009442753159</c:v>
                </c:pt>
                <c:pt idx="116">
                  <c:v>71.715979188692401</c:v>
                </c:pt>
                <c:pt idx="117">
                  <c:v>71.521912144480865</c:v>
                </c:pt>
                <c:pt idx="118">
                  <c:v>71.327878616220644</c:v>
                </c:pt>
                <c:pt idx="119">
                  <c:v>71.133864030300472</c:v>
                </c:pt>
                <c:pt idx="120">
                  <c:v>70.939853920366573</c:v>
                </c:pt>
                <c:pt idx="121">
                  <c:v>70.745833930015067</c:v>
                </c:pt>
                <c:pt idx="122">
                  <c:v>70.551789816010313</c:v>
                </c:pt>
                <c:pt idx="123">
                  <c:v>70.35770745205545</c:v>
                </c:pt>
                <c:pt idx="124">
                  <c:v>70.163572833144244</c:v>
                </c:pt>
                <c:pt idx="125">
                  <c:v>69.969372080526284</c:v>
                </c:pt>
                <c:pt idx="126">
                  <c:v>69.775091447314608</c:v>
                </c:pt>
                <c:pt idx="127">
                  <c:v>69.580717324772266</c:v>
                </c:pt>
                <c:pt idx="128">
                  <c:v>69.386236249312432</c:v>
                </c:pt>
                <c:pt idx="129">
                  <c:v>69.191634910249093</c:v>
                </c:pt>
                <c:pt idx="130">
                  <c:v>68.99690015833707</c:v>
                </c:pt>
                <c:pt idx="131">
                  <c:v>68.802019015144168</c:v>
                </c:pt>
                <c:pt idx="132">
                  <c:v>68.606978683295466</c:v>
                </c:pt>
                <c:pt idx="133">
                  <c:v>68.411766557635076</c:v>
                </c:pt>
                <c:pt idx="134">
                  <c:v>68.216370237352436</c:v>
                </c:pt>
                <c:pt idx="135">
                  <c:v>68.020777539118555</c:v>
                </c:pt>
                <c:pt idx="136">
                  <c:v>67.824976511282244</c:v>
                </c:pt>
                <c:pt idx="137">
                  <c:v>67.628955449176871</c:v>
                </c:pt>
                <c:pt idx="138">
                  <c:v>67.432702911588834</c:v>
                </c:pt>
                <c:pt idx="139">
                  <c:v>67.23620773843983</c:v>
                </c:pt>
                <c:pt idx="140">
                  <c:v>67.039459069736722</c:v>
                </c:pt>
                <c:pt idx="141">
                  <c:v>66.842446365843159</c:v>
                </c:pt>
                <c:pt idx="142">
                  <c:v>66.645159429125187</c:v>
                </c:pt>
                <c:pt idx="143">
                  <c:v>66.447588427026844</c:v>
                </c:pt>
                <c:pt idx="144">
                  <c:v>66.249723916626778</c:v>
                </c:pt>
                <c:pt idx="145">
                  <c:v>66.051556870729286</c:v>
                </c:pt>
                <c:pt idx="146">
                  <c:v>65.853078705538522</c:v>
                </c:pt>
                <c:pt idx="147">
                  <c:v>65.654281309964361</c:v>
                </c:pt>
                <c:pt idx="148">
                  <c:v>65.455157076604323</c:v>
                </c:pt>
                <c:pt idx="149">
                  <c:v>65.255698934441597</c:v>
                </c:pt>
                <c:pt idx="150">
                  <c:v>65.055900383295153</c:v>
                </c:pt>
                <c:pt idx="151">
                  <c:v>64.855755530050729</c:v>
                </c:pt>
                <c:pt idx="152">
                  <c:v>64.655259126695611</c:v>
                </c:pt>
                <c:pt idx="153">
                  <c:v>64.454406610170338</c:v>
                </c:pt>
                <c:pt idx="154">
                  <c:v>64.253194144041544</c:v>
                </c:pt>
                <c:pt idx="155">
                  <c:v>64.051618661987888</c:v>
                </c:pt>
                <c:pt idx="156">
                  <c:v>63.849677913079418</c:v>
                </c:pt>
                <c:pt idx="157">
                  <c:v>63.647370508813474</c:v>
                </c:pt>
                <c:pt idx="158">
                  <c:v>63.444695971856447</c:v>
                </c:pt>
                <c:pt idx="159">
                  <c:v>63.241654786418735</c:v>
                </c:pt>
                <c:pt idx="160">
                  <c:v>63.038248450172127</c:v>
                </c:pt>
                <c:pt idx="161">
                  <c:v>62.834479527595107</c:v>
                </c:pt>
                <c:pt idx="162">
                  <c:v>62.630351704603896</c:v>
                </c:pt>
                <c:pt idx="163">
                  <c:v>62.425869844303506</c:v>
                </c:pt>
                <c:pt idx="164">
                  <c:v>62.221040043659293</c:v>
                </c:pt>
                <c:pt idx="165">
                  <c:v>62.015869690860349</c:v>
                </c:pt>
                <c:pt idx="166">
                  <c:v>61.810367523108283</c:v>
                </c:pt>
                <c:pt idx="167">
                  <c:v>61.604543684532516</c:v>
                </c:pt>
                <c:pt idx="168">
                  <c:v>61.398409783890052</c:v>
                </c:pt>
                <c:pt idx="169">
                  <c:v>61.191978951672766</c:v>
                </c:pt>
                <c:pt idx="170">
                  <c:v>60.985265896198804</c:v>
                </c:pt>
                <c:pt idx="171">
                  <c:v>60.778286958226239</c:v>
                </c:pt>
                <c:pt idx="172">
                  <c:v>60.571060163583859</c:v>
                </c:pt>
                <c:pt idx="173">
                  <c:v>60.363605273269393</c:v>
                </c:pt>
                <c:pt idx="174">
                  <c:v>60.155943830427987</c:v>
                </c:pt>
                <c:pt idx="175">
                  <c:v>59.948099203582444</c:v>
                </c:pt>
                <c:pt idx="176">
                  <c:v>59.74009662544951</c:v>
                </c:pt>
                <c:pt idx="177">
                  <c:v>59.531963226647157</c:v>
                </c:pt>
                <c:pt idx="178">
                  <c:v>59.323728063567188</c:v>
                </c:pt>
                <c:pt idx="179">
                  <c:v>59.115422139668588</c:v>
                </c:pt>
                <c:pt idx="180">
                  <c:v>58.907078419433759</c:v>
                </c:pt>
                <c:pt idx="181">
                  <c:v>58.698731834223786</c:v>
                </c:pt>
                <c:pt idx="182">
                  <c:v>58.490419279277397</c:v>
                </c:pt>
                <c:pt idx="183">
                  <c:v>58.282179601114684</c:v>
                </c:pt>
                <c:pt idx="184">
                  <c:v>58.074053574637084</c:v>
                </c:pt>
                <c:pt idx="185">
                  <c:v>57.866083869263086</c:v>
                </c:pt>
                <c:pt idx="186">
                  <c:v>57.6583150034947</c:v>
                </c:pt>
                <c:pt idx="187">
                  <c:v>57.450793287390262</c:v>
                </c:pt>
                <c:pt idx="188">
                  <c:v>57.243566752509082</c:v>
                </c:pt>
                <c:pt idx="189">
                  <c:v>57.036685069002708</c:v>
                </c:pt>
                <c:pt idx="190">
                  <c:v>56.830199449651872</c:v>
                </c:pt>
                <c:pt idx="191">
                  <c:v>56.624162540790365</c:v>
                </c:pt>
                <c:pt idx="192">
                  <c:v>56.418628300207601</c:v>
                </c:pt>
                <c:pt idx="193">
                  <c:v>56.213651862291741</c:v>
                </c:pt>
                <c:pt idx="194">
                  <c:v>56.009289390847499</c:v>
                </c:pt>
                <c:pt idx="195">
                  <c:v>55.805597920208236</c:v>
                </c:pt>
                <c:pt idx="196">
                  <c:v>55.6026351854469</c:v>
                </c:pt>
                <c:pt idx="197">
                  <c:v>55.400459442675285</c:v>
                </c:pt>
                <c:pt idx="198">
                  <c:v>55.199129280604964</c:v>
                </c:pt>
                <c:pt idx="199">
                  <c:v>54.998703424711508</c:v>
                </c:pt>
                <c:pt idx="200">
                  <c:v>54.799240535505746</c:v>
                </c:pt>
              </c:numCache>
            </c:numRef>
          </c:yVal>
          <c:smooth val="1"/>
          <c:extLst>
            <c:ext xmlns:c16="http://schemas.microsoft.com/office/drawing/2014/chart" uri="{C3380CC4-5D6E-409C-BE32-E72D297353CC}">
              <c16:uniqueId val="{00000002-08D4-4C03-BD79-60F7FD66C3B2}"/>
            </c:ext>
          </c:extLst>
        </c:ser>
        <c:ser>
          <c:idx val="1"/>
          <c:order val="1"/>
          <c:tx>
            <c:v>Acid fine paper</c:v>
          </c:tx>
          <c:spPr>
            <a:ln w="28575" cap="rnd">
              <a:solidFill>
                <a:schemeClr val="accent2"/>
              </a:solidFill>
              <a:round/>
            </a:ln>
            <a:effectLst/>
          </c:spPr>
          <c:marker>
            <c:symbol val="none"/>
          </c:marker>
          <c:xVal>
            <c:numRef>
              <c:f>'BKP5.1'!$X$6:$X$156</c:f>
              <c:numCache>
                <c:formatCode>General</c:formatCode>
                <c:ptCount val="15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numCache>
            </c:numRef>
          </c:xVal>
          <c:yVal>
            <c:numRef>
              <c:f>'BKP5.1'!$AC$6:$AC$156</c:f>
              <c:numCache>
                <c:formatCode>0.0</c:formatCode>
                <c:ptCount val="151"/>
                <c:pt idx="0">
                  <c:v>100</c:v>
                </c:pt>
                <c:pt idx="1">
                  <c:v>98.551925573688777</c:v>
                </c:pt>
                <c:pt idx="2">
                  <c:v>97.071859262914927</c:v>
                </c:pt>
                <c:pt idx="3">
                  <c:v>95.563779276674623</c:v>
                </c:pt>
                <c:pt idx="4">
                  <c:v>94.032371394575577</c:v>
                </c:pt>
                <c:pt idx="5">
                  <c:v>92.482985190180514</c:v>
                </c:pt>
                <c:pt idx="6">
                  <c:v>90.92155202807956</c:v>
                </c:pt>
                <c:pt idx="7">
                  <c:v>89.354464108240862</c:v>
                </c:pt>
                <c:pt idx="8">
                  <c:v>87.788417780421327</c:v>
                </c:pt>
                <c:pt idx="9">
                  <c:v>86.230228708680585</c:v>
                </c:pt>
                <c:pt idx="10">
                  <c:v>84.686630526361739</c:v>
                </c:pt>
                <c:pt idx="11">
                  <c:v>83.16407157724413</c:v>
                </c:pt>
                <c:pt idx="12">
                  <c:v>81.668525478560866</c:v>
                </c:pt>
                <c:pt idx="13">
                  <c:v>80.20533017113307</c:v>
                </c:pt>
                <c:pt idx="14">
                  <c:v>78.779066915344529</c:v>
                </c:pt>
                <c:pt idx="15">
                  <c:v>77.393485912636208</c:v>
                </c:pt>
                <c:pt idx="16">
                  <c:v>76.051479795865902</c:v>
                </c:pt>
                <c:pt idx="17">
                  <c:v>74.755101152799668</c:v>
                </c:pt>
                <c:pt idx="18">
                  <c:v>73.505616365305727</c:v>
                </c:pt>
                <c:pt idx="19">
                  <c:v>72.303585832555783</c:v>
                </c:pt>
                <c:pt idx="20">
                  <c:v>71.148960142020499</c:v>
                </c:pt>
                <c:pt idx="21">
                  <c:v>70.04118264923693</c:v>
                </c:pt>
                <c:pt idx="22">
                  <c:v>68.979290726037533</c:v>
                </c:pt>
                <c:pt idx="23">
                  <c:v>67.96201011265704</c:v>
                </c:pt>
                <c:pt idx="24">
                  <c:v>66.987838935639516</c:v>
                </c:pt>
                <c:pt idx="25">
                  <c:v>66.055119758726349</c:v>
                </c:pt>
                <c:pt idx="26">
                  <c:v>65.162099397766241</c:v>
                </c:pt>
                <c:pt idx="27">
                  <c:v>64.306977148147183</c:v>
                </c:pt>
                <c:pt idx="28">
                  <c:v>63.487942607581139</c:v>
                </c:pt>
                <c:pt idx="29">
                  <c:v>62.70320451929642</c:v>
                </c:pt>
                <c:pt idx="30">
                  <c:v>61.951012102041624</c:v>
                </c:pt>
                <c:pt idx="31">
                  <c:v>61.229670250822338</c:v>
                </c:pt>
                <c:pt idx="32">
                  <c:v>60.537549843947538</c:v>
                </c:pt>
                <c:pt idx="33">
                  <c:v>59.873094217510008</c:v>
                </c:pt>
                <c:pt idx="34">
                  <c:v>59.234822692783474</c:v>
                </c:pt>
                <c:pt idx="35">
                  <c:v>58.621331879205862</c:v>
                </c:pt>
                <c:pt idx="36">
                  <c:v>58.031295332290981</c:v>
                </c:pt>
                <c:pt idx="37">
                  <c:v>57.463462023996058</c:v>
                </c:pt>
                <c:pt idx="38">
                  <c:v>56.916653982144872</c:v>
                </c:pt>
                <c:pt idx="39">
                  <c:v>56.389763373462735</c:v>
                </c:pt>
                <c:pt idx="40">
                  <c:v>55.881749239077131</c:v>
                </c:pt>
                <c:pt idx="41">
                  <c:v>55.391634039355928</c:v>
                </c:pt>
                <c:pt idx="42">
                  <c:v>54.918500124236957</c:v>
                </c:pt>
                <c:pt idx="43">
                  <c:v>54.461486213595919</c:v>
                </c:pt>
                <c:pt idx="44">
                  <c:v>54.019783947863175</c:v>
                </c:pt>
                <c:pt idx="45">
                  <c:v>53.592634550511676</c:v>
                </c:pt>
                <c:pt idx="46">
                  <c:v>53.179325629958953</c:v>
                </c:pt>
                <c:pt idx="47">
                  <c:v>52.779188137858952</c:v>
                </c:pt>
                <c:pt idx="48">
                  <c:v>52.391593492909905</c:v>
                </c:pt>
                <c:pt idx="49">
                  <c:v>52.015950873551446</c:v>
                </c:pt>
                <c:pt idx="50">
                  <c:v>51.651704678771871</c:v>
                </c:pt>
                <c:pt idx="51">
                  <c:v>51.298332153318235</c:v>
                </c:pt>
                <c:pt idx="52">
                  <c:v>50.955341171596984</c:v>
                </c:pt>
                <c:pt idx="53">
                  <c:v>50.62226817324305</c:v>
                </c:pt>
                <c:pt idx="54">
                  <c:v>50.298676242544431</c:v>
                </c:pt>
                <c:pt idx="55">
                  <c:v>49.984153323500671</c:v>
                </c:pt>
                <c:pt idx="56">
                  <c:v>49.678310562164192</c:v>
                </c:pt>
                <c:pt idx="57">
                  <c:v>49.380780767982841</c:v>
                </c:pt>
                <c:pt idx="58">
                  <c:v>49.091216986073825</c:v>
                </c:pt>
                <c:pt idx="59">
                  <c:v>48.809291172661638</c:v>
                </c:pt>
                <c:pt idx="60">
                  <c:v>48.53469296628068</c:v>
                </c:pt>
                <c:pt idx="61">
                  <c:v>48.267128547744093</c:v>
                </c:pt>
                <c:pt idx="62">
                  <c:v>48.006319582298126</c:v>
                </c:pt>
                <c:pt idx="63">
                  <c:v>47.752002237806394</c:v>
                </c:pt>
                <c:pt idx="64">
                  <c:v>47.503926273223961</c:v>
                </c:pt>
                <c:pt idx="65">
                  <c:v>47.261854192026867</c:v>
                </c:pt>
                <c:pt idx="66">
                  <c:v>47.025560455651139</c:v>
                </c:pt>
                <c:pt idx="67">
                  <c:v>46.794830752364021</c:v>
                </c:pt>
                <c:pt idx="68">
                  <c:v>46.569461317337513</c:v>
                </c:pt>
                <c:pt idx="69">
                  <c:v>46.349258300022221</c:v>
                </c:pt>
                <c:pt idx="70">
                  <c:v>46.134037175220648</c:v>
                </c:pt>
                <c:pt idx="71">
                  <c:v>45.923622194545452</c:v>
                </c:pt>
                <c:pt idx="72">
                  <c:v>45.717845875207537</c:v>
                </c:pt>
                <c:pt idx="73">
                  <c:v>45.516548523323308</c:v>
                </c:pt>
                <c:pt idx="74">
                  <c:v>45.319577789153072</c:v>
                </c:pt>
                <c:pt idx="75">
                  <c:v>45.126788251889025</c:v>
                </c:pt>
                <c:pt idx="76">
                  <c:v>44.938041031801305</c:v>
                </c:pt>
                <c:pt idx="77">
                  <c:v>44.753203427725055</c:v>
                </c:pt>
                <c:pt idx="78">
                  <c:v>44.572148578031104</c:v>
                </c:pt>
                <c:pt idx="79">
                  <c:v>44.394755143371114</c:v>
                </c:pt>
                <c:pt idx="80">
                  <c:v>44.22090700962206</c:v>
                </c:pt>
                <c:pt idx="81">
                  <c:v>44.050493009579597</c:v>
                </c:pt>
                <c:pt idx="82">
                  <c:v>43.883406662063379</c:v>
                </c:pt>
                <c:pt idx="83">
                  <c:v>43.719545927201601</c:v>
                </c:pt>
                <c:pt idx="84">
                  <c:v>43.558812976757913</c:v>
                </c:pt>
                <c:pt idx="85">
                  <c:v>43.401113978451086</c:v>
                </c:pt>
                <c:pt idx="86">
                  <c:v>43.246358893299977</c:v>
                </c:pt>
                <c:pt idx="87">
                  <c:v>43.0944612850978</c:v>
                </c:pt>
                <c:pt idx="88">
                  <c:v>42.945338141190099</c:v>
                </c:pt>
                <c:pt idx="89">
                  <c:v>42.798909703791402</c:v>
                </c:pt>
                <c:pt idx="90">
                  <c:v>42.655099311133817</c:v>
                </c:pt>
                <c:pt idx="91">
                  <c:v>42.513833247792917</c:v>
                </c:pt>
                <c:pt idx="92">
                  <c:v>42.375040603585255</c:v>
                </c:pt>
                <c:pt idx="93">
                  <c:v>42.238653140475172</c:v>
                </c:pt>
                <c:pt idx="94">
                  <c:v>42.104605166971588</c:v>
                </c:pt>
                <c:pt idx="95">
                  <c:v>41.972833419530566</c:v>
                </c:pt>
                <c:pt idx="96">
                  <c:v>41.843276950516859</c:v>
                </c:pt>
                <c:pt idx="97">
                  <c:v>41.715877022307097</c:v>
                </c:pt>
                <c:pt idx="98">
                  <c:v>41.590577007149108</c:v>
                </c:pt>
                <c:pt idx="99">
                  <c:v>41.46732229241735</c:v>
                </c:pt>
                <c:pt idx="100">
                  <c:v>41.346060190930046</c:v>
                </c:pt>
                <c:pt idx="101">
                  <c:v>41.226739856018511</c:v>
                </c:pt>
                <c:pt idx="102">
                  <c:v>41.109312201055744</c:v>
                </c:pt>
                <c:pt idx="103">
                  <c:v>40.993729823179351</c:v>
                </c:pt>
                <c:pt idx="104">
                  <c:v>40.879946930951618</c:v>
                </c:pt>
                <c:pt idx="105">
                  <c:v>40.767919275728005</c:v>
                </c:pt>
                <c:pt idx="106">
                  <c:v>40.657604086509586</c:v>
                </c:pt>
                <c:pt idx="107">
                  <c:v>40.548960008080464</c:v>
                </c:pt>
                <c:pt idx="108">
                  <c:v>40.441947042234361</c:v>
                </c:pt>
                <c:pt idx="109">
                  <c:v>40.336526491916608</c:v>
                </c:pt>
                <c:pt idx="110">
                  <c:v>40.232660908110461</c:v>
                </c:pt>
                <c:pt idx="111">
                  <c:v>40.130314039315891</c:v>
                </c:pt>
                <c:pt idx="112">
                  <c:v>40.029450783471006</c:v>
                </c:pt>
                <c:pt idx="113">
                  <c:v>39.930037142182485</c:v>
                </c:pt>
                <c:pt idx="114">
                  <c:v>39.8320401771348</c:v>
                </c:pt>
                <c:pt idx="115">
                  <c:v>39.73542796855935</c:v>
                </c:pt>
                <c:pt idx="116">
                  <c:v>39.640169575650262</c:v>
                </c:pt>
                <c:pt idx="117">
                  <c:v>39.546234998821916</c:v>
                </c:pt>
                <c:pt idx="118">
                  <c:v>39.453595143707545</c:v>
                </c:pt>
                <c:pt idx="119">
                  <c:v>39.36222178680832</c:v>
                </c:pt>
                <c:pt idx="120">
                  <c:v>39.272087542701939</c:v>
                </c:pt>
                <c:pt idx="121">
                  <c:v>39.183165832732769</c:v>
                </c:pt>
                <c:pt idx="122">
                  <c:v>39.095430855100865</c:v>
                </c:pt>
                <c:pt idx="123">
                  <c:v>39.008857556283822</c:v>
                </c:pt>
                <c:pt idx="124">
                  <c:v>38.923421603714473</c:v>
                </c:pt>
                <c:pt idx="125">
                  <c:v>38.839099359660359</c:v>
                </c:pt>
                <c:pt idx="126">
                  <c:v>38.755867856231852</c:v>
                </c:pt>
                <c:pt idx="127">
                  <c:v>38.673704771476025</c:v>
                </c:pt>
                <c:pt idx="128">
                  <c:v>38.592588406485667</c:v>
                </c:pt>
                <c:pt idx="129">
                  <c:v>38.512497663491637</c:v>
                </c:pt>
                <c:pt idx="130">
                  <c:v>38.433412024868943</c:v>
                </c:pt>
                <c:pt idx="131">
                  <c:v>38.35531153303473</c:v>
                </c:pt>
                <c:pt idx="132">
                  <c:v>38.278176771170244</c:v>
                </c:pt>
                <c:pt idx="133">
                  <c:v>38.201988844753032</c:v>
                </c:pt>
                <c:pt idx="134">
                  <c:v>38.126729363832091</c:v>
                </c:pt>
                <c:pt idx="135">
                  <c:v>38.052380426042014</c:v>
                </c:pt>
                <c:pt idx="136">
                  <c:v>37.978924600285637</c:v>
                </c:pt>
                <c:pt idx="137">
                  <c:v>37.906344911094195</c:v>
                </c:pt>
                <c:pt idx="138">
                  <c:v>37.83462482358663</c:v>
                </c:pt>
                <c:pt idx="139">
                  <c:v>37.763748229054613</c:v>
                </c:pt>
                <c:pt idx="140">
                  <c:v>37.693699431080631</c:v>
                </c:pt>
                <c:pt idx="141">
                  <c:v>37.624463132240024</c:v>
                </c:pt>
                <c:pt idx="142">
                  <c:v>37.556024421270791</c:v>
                </c:pt>
                <c:pt idx="143">
                  <c:v>37.488368760797321</c:v>
                </c:pt>
                <c:pt idx="144">
                  <c:v>37.421481975453986</c:v>
                </c:pt>
                <c:pt idx="145">
                  <c:v>37.355350240547082</c:v>
                </c:pt>
                <c:pt idx="146">
                  <c:v>37.289960071040795</c:v>
                </c:pt>
                <c:pt idx="147">
                  <c:v>37.225298311086448</c:v>
                </c:pt>
                <c:pt idx="148">
                  <c:v>37.161352123782919</c:v>
                </c:pt>
                <c:pt idx="149">
                  <c:v>37.098108981516837</c:v>
                </c:pt>
                <c:pt idx="150">
                  <c:v>37.035556656407714</c:v>
                </c:pt>
              </c:numCache>
            </c:numRef>
          </c:yVal>
          <c:smooth val="1"/>
          <c:extLst>
            <c:ext xmlns:c16="http://schemas.microsoft.com/office/drawing/2014/chart" uri="{C3380CC4-5D6E-409C-BE32-E72D297353CC}">
              <c16:uniqueId val="{00000001-08D4-4C03-BD79-60F7FD66C3B2}"/>
            </c:ext>
          </c:extLst>
        </c:ser>
        <c:ser>
          <c:idx val="0"/>
          <c:order val="2"/>
          <c:tx>
            <c:v>Acid newsprint</c:v>
          </c:tx>
          <c:spPr>
            <a:ln w="28575" cap="rnd">
              <a:solidFill>
                <a:schemeClr val="accent1"/>
              </a:solidFill>
              <a:round/>
            </a:ln>
            <a:effectLst/>
          </c:spPr>
          <c:marker>
            <c:symbol val="none"/>
          </c:marker>
          <c:xVal>
            <c:numRef>
              <c:f>'TMP4.7'!$X$6:$X$173</c:f>
              <c:numCache>
                <c:formatCode>General</c:formatCode>
                <c:ptCount val="168"/>
                <c:pt idx="0">
                  <c:v>0</c:v>
                </c:pt>
                <c:pt idx="1">
                  <c:v>3</c:v>
                </c:pt>
                <c:pt idx="2">
                  <c:v>6</c:v>
                </c:pt>
                <c:pt idx="3">
                  <c:v>9</c:v>
                </c:pt>
                <c:pt idx="4">
                  <c:v>12</c:v>
                </c:pt>
                <c:pt idx="5">
                  <c:v>15</c:v>
                </c:pt>
                <c:pt idx="6">
                  <c:v>18</c:v>
                </c:pt>
                <c:pt idx="7">
                  <c:v>21</c:v>
                </c:pt>
                <c:pt idx="8">
                  <c:v>24</c:v>
                </c:pt>
                <c:pt idx="9">
                  <c:v>27</c:v>
                </c:pt>
                <c:pt idx="10">
                  <c:v>30</c:v>
                </c:pt>
                <c:pt idx="11">
                  <c:v>33</c:v>
                </c:pt>
                <c:pt idx="12">
                  <c:v>36</c:v>
                </c:pt>
                <c:pt idx="13">
                  <c:v>39</c:v>
                </c:pt>
                <c:pt idx="14">
                  <c:v>42</c:v>
                </c:pt>
                <c:pt idx="15">
                  <c:v>45</c:v>
                </c:pt>
                <c:pt idx="16">
                  <c:v>48</c:v>
                </c:pt>
                <c:pt idx="17">
                  <c:v>50</c:v>
                </c:pt>
                <c:pt idx="18">
                  <c:v>53</c:v>
                </c:pt>
                <c:pt idx="19">
                  <c:v>56</c:v>
                </c:pt>
                <c:pt idx="20">
                  <c:v>59</c:v>
                </c:pt>
                <c:pt idx="21">
                  <c:v>62</c:v>
                </c:pt>
                <c:pt idx="22">
                  <c:v>65</c:v>
                </c:pt>
                <c:pt idx="23">
                  <c:v>68</c:v>
                </c:pt>
                <c:pt idx="24">
                  <c:v>71</c:v>
                </c:pt>
                <c:pt idx="25">
                  <c:v>74</c:v>
                </c:pt>
                <c:pt idx="26">
                  <c:v>77</c:v>
                </c:pt>
                <c:pt idx="27">
                  <c:v>80</c:v>
                </c:pt>
                <c:pt idx="28">
                  <c:v>83</c:v>
                </c:pt>
                <c:pt idx="29">
                  <c:v>86</c:v>
                </c:pt>
                <c:pt idx="30">
                  <c:v>89</c:v>
                </c:pt>
                <c:pt idx="31">
                  <c:v>92</c:v>
                </c:pt>
                <c:pt idx="32">
                  <c:v>95</c:v>
                </c:pt>
                <c:pt idx="33">
                  <c:v>100</c:v>
                </c:pt>
                <c:pt idx="34">
                  <c:v>103</c:v>
                </c:pt>
                <c:pt idx="35">
                  <c:v>106</c:v>
                </c:pt>
                <c:pt idx="36">
                  <c:v>109</c:v>
                </c:pt>
                <c:pt idx="37">
                  <c:v>112</c:v>
                </c:pt>
                <c:pt idx="38">
                  <c:v>115</c:v>
                </c:pt>
                <c:pt idx="39">
                  <c:v>118</c:v>
                </c:pt>
                <c:pt idx="40">
                  <c:v>121</c:v>
                </c:pt>
                <c:pt idx="41">
                  <c:v>124</c:v>
                </c:pt>
                <c:pt idx="42">
                  <c:v>127</c:v>
                </c:pt>
                <c:pt idx="43">
                  <c:v>130</c:v>
                </c:pt>
                <c:pt idx="44">
                  <c:v>133</c:v>
                </c:pt>
                <c:pt idx="45">
                  <c:v>136</c:v>
                </c:pt>
                <c:pt idx="46">
                  <c:v>139</c:v>
                </c:pt>
                <c:pt idx="47">
                  <c:v>142</c:v>
                </c:pt>
                <c:pt idx="48">
                  <c:v>145</c:v>
                </c:pt>
                <c:pt idx="49">
                  <c:v>148</c:v>
                </c:pt>
                <c:pt idx="50">
                  <c:v>151</c:v>
                </c:pt>
                <c:pt idx="51">
                  <c:v>154</c:v>
                </c:pt>
                <c:pt idx="52">
                  <c:v>157</c:v>
                </c:pt>
                <c:pt idx="53">
                  <c:v>160</c:v>
                </c:pt>
                <c:pt idx="54">
                  <c:v>163</c:v>
                </c:pt>
                <c:pt idx="55">
                  <c:v>166</c:v>
                </c:pt>
                <c:pt idx="56">
                  <c:v>169</c:v>
                </c:pt>
                <c:pt idx="57">
                  <c:v>172</c:v>
                </c:pt>
                <c:pt idx="58">
                  <c:v>175</c:v>
                </c:pt>
                <c:pt idx="59">
                  <c:v>178</c:v>
                </c:pt>
                <c:pt idx="60">
                  <c:v>181</c:v>
                </c:pt>
                <c:pt idx="61">
                  <c:v>184</c:v>
                </c:pt>
                <c:pt idx="62">
                  <c:v>187</c:v>
                </c:pt>
                <c:pt idx="63">
                  <c:v>190</c:v>
                </c:pt>
                <c:pt idx="64">
                  <c:v>193</c:v>
                </c:pt>
                <c:pt idx="65">
                  <c:v>196</c:v>
                </c:pt>
                <c:pt idx="66">
                  <c:v>199</c:v>
                </c:pt>
                <c:pt idx="67">
                  <c:v>202</c:v>
                </c:pt>
                <c:pt idx="68">
                  <c:v>205</c:v>
                </c:pt>
                <c:pt idx="69">
                  <c:v>208</c:v>
                </c:pt>
                <c:pt idx="70">
                  <c:v>211</c:v>
                </c:pt>
                <c:pt idx="71">
                  <c:v>214</c:v>
                </c:pt>
                <c:pt idx="72">
                  <c:v>217</c:v>
                </c:pt>
                <c:pt idx="73">
                  <c:v>220</c:v>
                </c:pt>
                <c:pt idx="74">
                  <c:v>223</c:v>
                </c:pt>
                <c:pt idx="75">
                  <c:v>226</c:v>
                </c:pt>
                <c:pt idx="76">
                  <c:v>229</c:v>
                </c:pt>
                <c:pt idx="77">
                  <c:v>232</c:v>
                </c:pt>
                <c:pt idx="78">
                  <c:v>235</c:v>
                </c:pt>
                <c:pt idx="79">
                  <c:v>238</c:v>
                </c:pt>
                <c:pt idx="80">
                  <c:v>241</c:v>
                </c:pt>
                <c:pt idx="81">
                  <c:v>244</c:v>
                </c:pt>
                <c:pt idx="82">
                  <c:v>247</c:v>
                </c:pt>
                <c:pt idx="83">
                  <c:v>250</c:v>
                </c:pt>
                <c:pt idx="84">
                  <c:v>253</c:v>
                </c:pt>
                <c:pt idx="85">
                  <c:v>256</c:v>
                </c:pt>
                <c:pt idx="86">
                  <c:v>259</c:v>
                </c:pt>
                <c:pt idx="87">
                  <c:v>262</c:v>
                </c:pt>
                <c:pt idx="88">
                  <c:v>265</c:v>
                </c:pt>
                <c:pt idx="89">
                  <c:v>268</c:v>
                </c:pt>
                <c:pt idx="90">
                  <c:v>271</c:v>
                </c:pt>
                <c:pt idx="91">
                  <c:v>274</c:v>
                </c:pt>
                <c:pt idx="92">
                  <c:v>277</c:v>
                </c:pt>
                <c:pt idx="93">
                  <c:v>280</c:v>
                </c:pt>
                <c:pt idx="94">
                  <c:v>283</c:v>
                </c:pt>
                <c:pt idx="95">
                  <c:v>286</c:v>
                </c:pt>
                <c:pt idx="96">
                  <c:v>289</c:v>
                </c:pt>
                <c:pt idx="97">
                  <c:v>292</c:v>
                </c:pt>
                <c:pt idx="98">
                  <c:v>295</c:v>
                </c:pt>
                <c:pt idx="99">
                  <c:v>298</c:v>
                </c:pt>
                <c:pt idx="100">
                  <c:v>301</c:v>
                </c:pt>
                <c:pt idx="101">
                  <c:v>304</c:v>
                </c:pt>
                <c:pt idx="102">
                  <c:v>307</c:v>
                </c:pt>
                <c:pt idx="103">
                  <c:v>310</c:v>
                </c:pt>
                <c:pt idx="104">
                  <c:v>313</c:v>
                </c:pt>
                <c:pt idx="105">
                  <c:v>316</c:v>
                </c:pt>
                <c:pt idx="106">
                  <c:v>319</c:v>
                </c:pt>
                <c:pt idx="107">
                  <c:v>322</c:v>
                </c:pt>
                <c:pt idx="108">
                  <c:v>325</c:v>
                </c:pt>
                <c:pt idx="109">
                  <c:v>328</c:v>
                </c:pt>
                <c:pt idx="110">
                  <c:v>331</c:v>
                </c:pt>
                <c:pt idx="111">
                  <c:v>334</c:v>
                </c:pt>
                <c:pt idx="112">
                  <c:v>337</c:v>
                </c:pt>
                <c:pt idx="113">
                  <c:v>340</c:v>
                </c:pt>
                <c:pt idx="114">
                  <c:v>343</c:v>
                </c:pt>
                <c:pt idx="115">
                  <c:v>346</c:v>
                </c:pt>
                <c:pt idx="116">
                  <c:v>349</c:v>
                </c:pt>
                <c:pt idx="117">
                  <c:v>352</c:v>
                </c:pt>
                <c:pt idx="118">
                  <c:v>355</c:v>
                </c:pt>
                <c:pt idx="119">
                  <c:v>358</c:v>
                </c:pt>
                <c:pt idx="120">
                  <c:v>361</c:v>
                </c:pt>
                <c:pt idx="121">
                  <c:v>364</c:v>
                </c:pt>
                <c:pt idx="122">
                  <c:v>367</c:v>
                </c:pt>
                <c:pt idx="123">
                  <c:v>370</c:v>
                </c:pt>
                <c:pt idx="124">
                  <c:v>373</c:v>
                </c:pt>
                <c:pt idx="125">
                  <c:v>376</c:v>
                </c:pt>
                <c:pt idx="126">
                  <c:v>379</c:v>
                </c:pt>
                <c:pt idx="127">
                  <c:v>382</c:v>
                </c:pt>
                <c:pt idx="128">
                  <c:v>385</c:v>
                </c:pt>
                <c:pt idx="129">
                  <c:v>388</c:v>
                </c:pt>
                <c:pt idx="130">
                  <c:v>391</c:v>
                </c:pt>
                <c:pt idx="131">
                  <c:v>394</c:v>
                </c:pt>
                <c:pt idx="132">
                  <c:v>397</c:v>
                </c:pt>
                <c:pt idx="133">
                  <c:v>400</c:v>
                </c:pt>
                <c:pt idx="134">
                  <c:v>403</c:v>
                </c:pt>
                <c:pt idx="135">
                  <c:v>406</c:v>
                </c:pt>
                <c:pt idx="136">
                  <c:v>409</c:v>
                </c:pt>
                <c:pt idx="137">
                  <c:v>412</c:v>
                </c:pt>
                <c:pt idx="138">
                  <c:v>415</c:v>
                </c:pt>
                <c:pt idx="139">
                  <c:v>418</c:v>
                </c:pt>
                <c:pt idx="140">
                  <c:v>421</c:v>
                </c:pt>
                <c:pt idx="141">
                  <c:v>424</c:v>
                </c:pt>
                <c:pt idx="142">
                  <c:v>427</c:v>
                </c:pt>
                <c:pt idx="143">
                  <c:v>430</c:v>
                </c:pt>
                <c:pt idx="144">
                  <c:v>433</c:v>
                </c:pt>
                <c:pt idx="145">
                  <c:v>436</c:v>
                </c:pt>
                <c:pt idx="146">
                  <c:v>439</c:v>
                </c:pt>
                <c:pt idx="147">
                  <c:v>442</c:v>
                </c:pt>
                <c:pt idx="148">
                  <c:v>445</c:v>
                </c:pt>
                <c:pt idx="149">
                  <c:v>448</c:v>
                </c:pt>
                <c:pt idx="150">
                  <c:v>451</c:v>
                </c:pt>
                <c:pt idx="151">
                  <c:v>454</c:v>
                </c:pt>
                <c:pt idx="152">
                  <c:v>457</c:v>
                </c:pt>
                <c:pt idx="153">
                  <c:v>460</c:v>
                </c:pt>
                <c:pt idx="154">
                  <c:v>463</c:v>
                </c:pt>
                <c:pt idx="155">
                  <c:v>466</c:v>
                </c:pt>
                <c:pt idx="156">
                  <c:v>469</c:v>
                </c:pt>
                <c:pt idx="157">
                  <c:v>472</c:v>
                </c:pt>
                <c:pt idx="158">
                  <c:v>475</c:v>
                </c:pt>
                <c:pt idx="159">
                  <c:v>478</c:v>
                </c:pt>
                <c:pt idx="160">
                  <c:v>481</c:v>
                </c:pt>
                <c:pt idx="161">
                  <c:v>484</c:v>
                </c:pt>
                <c:pt idx="162">
                  <c:v>487</c:v>
                </c:pt>
                <c:pt idx="163">
                  <c:v>490</c:v>
                </c:pt>
                <c:pt idx="164">
                  <c:v>493</c:v>
                </c:pt>
                <c:pt idx="165">
                  <c:v>496</c:v>
                </c:pt>
                <c:pt idx="166">
                  <c:v>500</c:v>
                </c:pt>
                <c:pt idx="167">
                  <c:v>503</c:v>
                </c:pt>
              </c:numCache>
            </c:numRef>
          </c:xVal>
          <c:yVal>
            <c:numRef>
              <c:f>'TMP4.7'!$AC$6:$AC$173</c:f>
              <c:numCache>
                <c:formatCode>0.0</c:formatCode>
                <c:ptCount val="168"/>
                <c:pt idx="0">
                  <c:v>100</c:v>
                </c:pt>
                <c:pt idx="1">
                  <c:v>94.941939913653769</c:v>
                </c:pt>
                <c:pt idx="2">
                  <c:v>88.936406412634696</c:v>
                </c:pt>
                <c:pt idx="3">
                  <c:v>82.155345343039784</c:v>
                </c:pt>
                <c:pt idx="4">
                  <c:v>75.043728076903875</c:v>
                </c:pt>
                <c:pt idx="5">
                  <c:v>68.237281603976953</c:v>
                </c:pt>
                <c:pt idx="6">
                  <c:v>62.296098166774613</c:v>
                </c:pt>
                <c:pt idx="7">
                  <c:v>57.452666840868304</c:v>
                </c:pt>
                <c:pt idx="8">
                  <c:v>53.608373296953118</c:v>
                </c:pt>
                <c:pt idx="9">
                  <c:v>50.526439575643963</c:v>
                </c:pt>
                <c:pt idx="10">
                  <c:v>47.993545527547234</c:v>
                </c:pt>
                <c:pt idx="11">
                  <c:v>45.862685629292507</c:v>
                </c:pt>
                <c:pt idx="12">
                  <c:v>44.037004362642243</c:v>
                </c:pt>
                <c:pt idx="13">
                  <c:v>42.450041778414409</c:v>
                </c:pt>
                <c:pt idx="14">
                  <c:v>41.054158746075174</c:v>
                </c:pt>
                <c:pt idx="15">
                  <c:v>39.814094693056113</c:v>
                </c:pt>
                <c:pt idx="16">
                  <c:v>38.703083935937755</c:v>
                </c:pt>
                <c:pt idx="17">
                  <c:v>38.13723575148375</c:v>
                </c:pt>
                <c:pt idx="18">
                  <c:v>37.045125846208705</c:v>
                </c:pt>
                <c:pt idx="19">
                  <c:v>36.241414445446672</c:v>
                </c:pt>
                <c:pt idx="20">
                  <c:v>35.435720734139025</c:v>
                </c:pt>
                <c:pt idx="21">
                  <c:v>34.72076837538954</c:v>
                </c:pt>
                <c:pt idx="22">
                  <c:v>34.048388971385066</c:v>
                </c:pt>
                <c:pt idx="23">
                  <c:v>33.429307404037282</c:v>
                </c:pt>
                <c:pt idx="24">
                  <c:v>32.850355211628965</c:v>
                </c:pt>
                <c:pt idx="25">
                  <c:v>32.310608109608609</c:v>
                </c:pt>
                <c:pt idx="26">
                  <c:v>31.804279701618896</c:v>
                </c:pt>
                <c:pt idx="27">
                  <c:v>31.328937650007152</c:v>
                </c:pt>
                <c:pt idx="28">
                  <c:v>30.881114935560287</c:v>
                </c:pt>
                <c:pt idx="29">
                  <c:v>30.458545157112571</c:v>
                </c:pt>
                <c:pt idx="30">
                  <c:v>30.058809700076861</c:v>
                </c:pt>
                <c:pt idx="31">
                  <c:v>29.680038535223698</c:v>
                </c:pt>
                <c:pt idx="32">
                  <c:v>29.320420245701285</c:v>
                </c:pt>
                <c:pt idx="33">
                  <c:v>28.604499252682764</c:v>
                </c:pt>
                <c:pt idx="34">
                  <c:v>28.5533395764616</c:v>
                </c:pt>
                <c:pt idx="35">
                  <c:v>28.064990834564316</c:v>
                </c:pt>
                <c:pt idx="36">
                  <c:v>27.911429100040806</c:v>
                </c:pt>
                <c:pt idx="37">
                  <c:v>27.536560833741234</c:v>
                </c:pt>
                <c:pt idx="38">
                  <c:v>27.346441872592649</c:v>
                </c:pt>
                <c:pt idx="39">
                  <c:v>27.036049697552397</c:v>
                </c:pt>
                <c:pt idx="40">
                  <c:v>26.836496965590737</c:v>
                </c:pt>
                <c:pt idx="41">
                  <c:v>26.567305596828223</c:v>
                </c:pt>
                <c:pt idx="42">
                  <c:v>26.369851603717539</c:v>
                </c:pt>
                <c:pt idx="43">
                  <c:v>26.129675911449592</c:v>
                </c:pt>
                <c:pt idx="44">
                  <c:v>25.939194970683744</c:v>
                </c:pt>
                <c:pt idx="45">
                  <c:v>25.721029552528123</c:v>
                </c:pt>
                <c:pt idx="46">
                  <c:v>25.539420926005537</c:v>
                </c:pt>
                <c:pt idx="47">
                  <c:v>25.338871362901706</c:v>
                </c:pt>
                <c:pt idx="48">
                  <c:v>25.166666621030878</c:v>
                </c:pt>
                <c:pt idx="49">
                  <c:v>24.980754256036377</c:v>
                </c:pt>
                <c:pt idx="50">
                  <c:v>24.817853180762437</c:v>
                </c:pt>
                <c:pt idx="51">
                  <c:v>24.644421822748377</c:v>
                </c:pt>
                <c:pt idx="52">
                  <c:v>24.490442738495876</c:v>
                </c:pt>
                <c:pt idx="53">
                  <c:v>24.327845088187793</c:v>
                </c:pt>
                <c:pt idx="54">
                  <c:v>24.182296795505788</c:v>
                </c:pt>
                <c:pt idx="55">
                  <c:v>24.029218046081887</c:v>
                </c:pt>
                <c:pt idx="56">
                  <c:v>23.891586222963522</c:v>
                </c:pt>
                <c:pt idx="57">
                  <c:v>23.746938248437772</c:v>
                </c:pt>
                <c:pt idx="58">
                  <c:v>23.616729916271439</c:v>
                </c:pt>
                <c:pt idx="59">
                  <c:v>23.479583229189412</c:v>
                </c:pt>
                <c:pt idx="60">
                  <c:v>23.356350722175389</c:v>
                </c:pt>
                <c:pt idx="61">
                  <c:v>23.22588704970088</c:v>
                </c:pt>
                <c:pt idx="62">
                  <c:v>23.10924264265066</c:v>
                </c:pt>
                <c:pt idx="63">
                  <c:v>22.984718453668908</c:v>
                </c:pt>
                <c:pt idx="64">
                  <c:v>22.87434599987526</c:v>
                </c:pt>
                <c:pt idx="65">
                  <c:v>22.755060865880992</c:v>
                </c:pt>
                <c:pt idx="66">
                  <c:v>22.650728707920162</c:v>
                </c:pt>
                <c:pt idx="67">
                  <c:v>22.535993855670903</c:v>
                </c:pt>
                <c:pt idx="68">
                  <c:v>22.437572709083756</c:v>
                </c:pt>
                <c:pt idx="69">
                  <c:v>22.326675297364527</c:v>
                </c:pt>
                <c:pt idx="70">
                  <c:v>22.234165334548269</c:v>
                </c:pt>
                <c:pt idx="71">
                  <c:v>22.126323074269543</c:v>
                </c:pt>
                <c:pt idx="72">
                  <c:v>22.039896053916625</c:v>
                </c:pt>
                <c:pt idx="73">
                  <c:v>21.934194623189502</c:v>
                </c:pt>
                <c:pt idx="74">
                  <c:v>21.854259980180046</c:v>
                </c:pt>
                <c:pt idx="75">
                  <c:v>21.749561712040812</c:v>
                </c:pt>
                <c:pt idx="76">
                  <c:v>21.676870847213294</c:v>
                </c:pt>
                <c:pt idx="77">
                  <c:v>21.571676294804085</c:v>
                </c:pt>
                <c:pt idx="78">
                  <c:v>21.507488376087437</c:v>
                </c:pt>
                <c:pt idx="79">
                  <c:v>21.399720606167836</c:v>
                </c:pt>
                <c:pt idx="80">
                  <c:v>21.346068689744794</c:v>
                </c:pt>
                <c:pt idx="81">
                  <c:v>21.232729981433465</c:v>
                </c:pt>
                <c:pt idx="82">
                  <c:v>21.192852981053477</c:v>
                </c:pt>
                <c:pt idx="83">
                  <c:v>21.069468679193012</c:v>
                </c:pt>
                <c:pt idx="84">
                  <c:v>21.048521321717249</c:v>
                </c:pt>
                <c:pt idx="85">
                  <c:v>20.908224493788335</c:v>
                </c:pt>
                <c:pt idx="86">
                  <c:v>20.908224493788335</c:v>
                </c:pt>
                <c:pt idx="87">
                  <c:v>20.75398511799116</c:v>
                </c:pt>
                <c:pt idx="88">
                  <c:v>20.75398511799116</c:v>
                </c:pt>
                <c:pt idx="89">
                  <c:v>20.628053383184042</c:v>
                </c:pt>
                <c:pt idx="90">
                  <c:v>20.628053383184042</c:v>
                </c:pt>
                <c:pt idx="91">
                  <c:v>20.478362460752162</c:v>
                </c:pt>
                <c:pt idx="92">
                  <c:v>20.478362460752162</c:v>
                </c:pt>
                <c:pt idx="93">
                  <c:v>20.368361956386661</c:v>
                </c:pt>
                <c:pt idx="94">
                  <c:v>20.361666295073586</c:v>
                </c:pt>
                <c:pt idx="95">
                  <c:v>20.227017066138917</c:v>
                </c:pt>
                <c:pt idx="96">
                  <c:v>20.227017066138917</c:v>
                </c:pt>
                <c:pt idx="97">
                  <c:v>20.117605716977515</c:v>
                </c:pt>
                <c:pt idx="98">
                  <c:v>20.117605716977515</c:v>
                </c:pt>
                <c:pt idx="99">
                  <c:v>19.984922950652685</c:v>
                </c:pt>
                <c:pt idx="100">
                  <c:v>19.984922950652685</c:v>
                </c:pt>
                <c:pt idx="101">
                  <c:v>19.890691984692381</c:v>
                </c:pt>
                <c:pt idx="102">
                  <c:v>19.883415654927088</c:v>
                </c:pt>
                <c:pt idx="103">
                  <c:v>19.764122377707732</c:v>
                </c:pt>
                <c:pt idx="104">
                  <c:v>19.764122377707732</c:v>
                </c:pt>
                <c:pt idx="105">
                  <c:v>19.668565376636433</c:v>
                </c:pt>
                <c:pt idx="106">
                  <c:v>19.668565376636433</c:v>
                </c:pt>
                <c:pt idx="107">
                  <c:v>19.549010366343897</c:v>
                </c:pt>
                <c:pt idx="108">
                  <c:v>19.549010366343897</c:v>
                </c:pt>
                <c:pt idx="109">
                  <c:v>19.46859914544445</c:v>
                </c:pt>
                <c:pt idx="110">
                  <c:v>19.459168121800484</c:v>
                </c:pt>
                <c:pt idx="111">
                  <c:v>19.355052908931981</c:v>
                </c:pt>
                <c:pt idx="112">
                  <c:v>19.355052908931981</c:v>
                </c:pt>
                <c:pt idx="113">
                  <c:v>19.267334717515297</c:v>
                </c:pt>
                <c:pt idx="114">
                  <c:v>19.267334717515297</c:v>
                </c:pt>
                <c:pt idx="115">
                  <c:v>19.163425422212896</c:v>
                </c:pt>
                <c:pt idx="116">
                  <c:v>19.163425422212896</c:v>
                </c:pt>
                <c:pt idx="117">
                  <c:v>19.087881317190604</c:v>
                </c:pt>
                <c:pt idx="118">
                  <c:v>19.085485100705679</c:v>
                </c:pt>
                <c:pt idx="119">
                  <c:v>18.982003628822479</c:v>
                </c:pt>
                <c:pt idx="120">
                  <c:v>18.982003628822479</c:v>
                </c:pt>
                <c:pt idx="121">
                  <c:v>18.917481122133484</c:v>
                </c:pt>
                <c:pt idx="122">
                  <c:v>18.905595229782534</c:v>
                </c:pt>
                <c:pt idx="123">
                  <c:v>18.82014420248678</c:v>
                </c:pt>
                <c:pt idx="124">
                  <c:v>18.82014420248678</c:v>
                </c:pt>
                <c:pt idx="125">
                  <c:v>18.740738309197646</c:v>
                </c:pt>
                <c:pt idx="126">
                  <c:v>18.740738309197646</c:v>
                </c:pt>
                <c:pt idx="127">
                  <c:v>18.657628894098632</c:v>
                </c:pt>
                <c:pt idx="128">
                  <c:v>18.657628894098632</c:v>
                </c:pt>
                <c:pt idx="129">
                  <c:v>18.584653621524332</c:v>
                </c:pt>
                <c:pt idx="130">
                  <c:v>18.584653621524332</c:v>
                </c:pt>
                <c:pt idx="131">
                  <c:v>18.501558354650321</c:v>
                </c:pt>
                <c:pt idx="132">
                  <c:v>18.501558354650321</c:v>
                </c:pt>
                <c:pt idx="133">
                  <c:v>18.437739391510704</c:v>
                </c:pt>
                <c:pt idx="134">
                  <c:v>18.437739391510704</c:v>
                </c:pt>
                <c:pt idx="135">
                  <c:v>18.349808504845292</c:v>
                </c:pt>
                <c:pt idx="136">
                  <c:v>18.349808504845292</c:v>
                </c:pt>
                <c:pt idx="137">
                  <c:v>18.301826060580044</c:v>
                </c:pt>
                <c:pt idx="138">
                  <c:v>18.285542452867777</c:v>
                </c:pt>
                <c:pt idx="139">
                  <c:v>18.222617190220745</c:v>
                </c:pt>
                <c:pt idx="140">
                  <c:v>18.222617190220745</c:v>
                </c:pt>
                <c:pt idx="141">
                  <c:v>18.145171801532822</c:v>
                </c:pt>
                <c:pt idx="142">
                  <c:v>18.145171801532822</c:v>
                </c:pt>
                <c:pt idx="143">
                  <c:v>18.093462257028953</c:v>
                </c:pt>
                <c:pt idx="144">
                  <c:v>18.088962192811586</c:v>
                </c:pt>
                <c:pt idx="145">
                  <c:v>18.013092845388297</c:v>
                </c:pt>
                <c:pt idx="146">
                  <c:v>18.013092845388297</c:v>
                </c:pt>
                <c:pt idx="147">
                  <c:v>17.966344076818345</c:v>
                </c:pt>
                <c:pt idx="148">
                  <c:v>17.958022423288217</c:v>
                </c:pt>
                <c:pt idx="149">
                  <c:v>17.891009994603383</c:v>
                </c:pt>
                <c:pt idx="150">
                  <c:v>17.891009994603383</c:v>
                </c:pt>
                <c:pt idx="151">
                  <c:v>17.837455423472054</c:v>
                </c:pt>
                <c:pt idx="152">
                  <c:v>17.837455423472054</c:v>
                </c:pt>
                <c:pt idx="153">
                  <c:v>17.766132496327018</c:v>
                </c:pt>
                <c:pt idx="154">
                  <c:v>17.766132496327018</c:v>
                </c:pt>
                <c:pt idx="155">
                  <c:v>17.725803661917677</c:v>
                </c:pt>
                <c:pt idx="156">
                  <c:v>17.714286990997365</c:v>
                </c:pt>
                <c:pt idx="157">
                  <c:v>17.657844141239742</c:v>
                </c:pt>
                <c:pt idx="158">
                  <c:v>17.657844141239742</c:v>
                </c:pt>
                <c:pt idx="159">
                  <c:v>17.600050657096304</c:v>
                </c:pt>
                <c:pt idx="160">
                  <c:v>17.600050657096304</c:v>
                </c:pt>
                <c:pt idx="161">
                  <c:v>17.547269844257332</c:v>
                </c:pt>
                <c:pt idx="162">
                  <c:v>17.547269844257332</c:v>
                </c:pt>
                <c:pt idx="163">
                  <c:v>17.489227594388129</c:v>
                </c:pt>
                <c:pt idx="164">
                  <c:v>17.489227594388129</c:v>
                </c:pt>
                <c:pt idx="165">
                  <c:v>17.442369818592269</c:v>
                </c:pt>
                <c:pt idx="166">
                  <c:v>17.425935822432166</c:v>
                </c:pt>
                <c:pt idx="167">
                  <c:v>17.383903814590688</c:v>
                </c:pt>
              </c:numCache>
            </c:numRef>
          </c:yVal>
          <c:smooth val="1"/>
          <c:extLst>
            <c:ext xmlns:c16="http://schemas.microsoft.com/office/drawing/2014/chart" uri="{C3380CC4-5D6E-409C-BE32-E72D297353CC}">
              <c16:uniqueId val="{00000000-08D4-4C03-BD79-60F7FD66C3B2}"/>
            </c:ext>
          </c:extLst>
        </c:ser>
        <c:dLbls>
          <c:showLegendKey val="0"/>
          <c:showVal val="0"/>
          <c:showCatName val="0"/>
          <c:showSerName val="0"/>
          <c:showPercent val="0"/>
          <c:showBubbleSize val="0"/>
        </c:dLbls>
        <c:axId val="1514128543"/>
        <c:axId val="1514127711"/>
        <c:extLst>
          <c:ext xmlns:c15="http://schemas.microsoft.com/office/drawing/2012/chart" uri="{02D57815-91ED-43cb-92C2-25804820EDAC}">
            <c15:filteredScatterSeries>
              <c15:ser>
                <c:idx val="3"/>
                <c:order val="3"/>
                <c:tx>
                  <c:v>LODP Mec</c:v>
                </c:tx>
                <c:spPr>
                  <a:ln w="19050" cap="rnd">
                    <a:solidFill>
                      <a:schemeClr val="accent4"/>
                    </a:solidFill>
                    <a:prstDash val="sysDot"/>
                    <a:round/>
                  </a:ln>
                  <a:effectLst/>
                </c:spPr>
                <c:marker>
                  <c:symbol val="none"/>
                </c:marker>
                <c:xVal>
                  <c:numRef>
                    <c:extLst>
                      <c:ext uri="{02D57815-91ED-43cb-92C2-25804820EDAC}">
                        <c15:formulaRef>
                          <c15:sqref>'TMP4.7'!$U$12:$U$13</c15:sqref>
                        </c15:formulaRef>
                      </c:ext>
                    </c:extLst>
                    <c:numCache>
                      <c:formatCode>General</c:formatCode>
                      <c:ptCount val="2"/>
                    </c:numCache>
                  </c:numRef>
                </c:xVal>
                <c:yVal>
                  <c:numRef>
                    <c:extLst>
                      <c:ext uri="{02D57815-91ED-43cb-92C2-25804820EDAC}">
                        <c15:formulaRef>
                          <c15:sqref>'TMP4.7'!$V$12:$V$13</c15:sqref>
                        </c15:formulaRef>
                      </c:ext>
                    </c:extLst>
                    <c:numCache>
                      <c:formatCode>General</c:formatCode>
                      <c:ptCount val="2"/>
                    </c:numCache>
                  </c:numRef>
                </c:yVal>
                <c:smooth val="1"/>
                <c:extLst>
                  <c:ext xmlns:c16="http://schemas.microsoft.com/office/drawing/2014/chart" uri="{C3380CC4-5D6E-409C-BE32-E72D297353CC}">
                    <c16:uniqueId val="{00000000-6ED1-492F-A66F-E49026667E9D}"/>
                  </c:ext>
                </c:extLst>
              </c15:ser>
            </c15:filteredScatterSeries>
          </c:ext>
        </c:extLst>
      </c:scatterChart>
      <c:valAx>
        <c:axId val="1514128543"/>
        <c:scaling>
          <c:orientation val="minMax"/>
          <c:max val="500"/>
          <c:min val="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 (years)</a:t>
                </a:r>
              </a:p>
            </c:rich>
          </c:tx>
          <c:layout>
            <c:manualLayout>
              <c:xMode val="edge"/>
              <c:yMode val="edge"/>
              <c:x val="0.33249458041792129"/>
              <c:y val="0.8774527559055118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4127711"/>
        <c:crosses val="autoZero"/>
        <c:crossBetween val="midCat"/>
      </c:valAx>
      <c:valAx>
        <c:axId val="1514127711"/>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DP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4128543"/>
        <c:crosses val="autoZero"/>
        <c:crossBetween val="midCat"/>
      </c:valAx>
      <c:spPr>
        <a:noFill/>
        <a:ln>
          <a:noFill/>
        </a:ln>
        <a:effectLst/>
      </c:spPr>
    </c:plotArea>
    <c:legend>
      <c:legendPos val="r"/>
      <c:layout>
        <c:manualLayout>
          <c:xMode val="edge"/>
          <c:yMode val="edge"/>
          <c:x val="0.78740519765786865"/>
          <c:y val="0.27920479228731926"/>
          <c:w val="0.18079750985014148"/>
          <c:h val="0.275085617181599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BL versus DP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542724814089004"/>
          <c:y val="0.13443262340299067"/>
          <c:w val="0.79693092126924991"/>
          <c:h val="0.70057554598128069"/>
        </c:manualLayout>
      </c:layout>
      <c:scatterChart>
        <c:scatterStyle val="lineMarker"/>
        <c:varyColors val="0"/>
        <c:ser>
          <c:idx val="2"/>
          <c:order val="1"/>
          <c:tx>
            <c:v>Scenario 1: 50 years</c:v>
          </c:tx>
          <c:spPr>
            <a:ln w="25400" cap="rnd">
              <a:noFill/>
              <a:round/>
            </a:ln>
            <a:effectLst>
              <a:glow>
                <a:schemeClr val="accent1">
                  <a:alpha val="40000"/>
                </a:schemeClr>
              </a:glow>
            </a:effectLst>
          </c:spPr>
          <c:marker>
            <c:symbol val="circle"/>
            <c:size val="5"/>
            <c:spPr>
              <a:solidFill>
                <a:schemeClr val="accent2">
                  <a:lumMod val="40000"/>
                  <a:lumOff val="60000"/>
                </a:schemeClr>
              </a:solidFill>
              <a:ln w="76200">
                <a:solidFill>
                  <a:schemeClr val="accent2">
                    <a:lumMod val="40000"/>
                    <a:lumOff val="60000"/>
                  </a:schemeClr>
                </a:solidFill>
              </a:ln>
              <a:effectLst>
                <a:glow>
                  <a:schemeClr val="accent1">
                    <a:alpha val="40000"/>
                  </a:schemeClr>
                </a:glow>
              </a:effectLst>
            </c:spPr>
          </c:marker>
          <c:xVal>
            <c:numRef>
              <c:f>'Feb25'!$C$64</c:f>
              <c:numCache>
                <c:formatCode>0</c:formatCode>
                <c:ptCount val="1"/>
                <c:pt idx="0">
                  <c:v>871.45192509775507</c:v>
                </c:pt>
              </c:numCache>
            </c:numRef>
          </c:xVal>
          <c:yVal>
            <c:numRef>
              <c:f>'Feb25'!$D$64</c:f>
              <c:numCache>
                <c:formatCode>0.00</c:formatCode>
                <c:ptCount val="1"/>
                <c:pt idx="0">
                  <c:v>13.07963336498997</c:v>
                </c:pt>
              </c:numCache>
            </c:numRef>
          </c:yVal>
          <c:smooth val="0"/>
          <c:extLst>
            <c:ext xmlns:c16="http://schemas.microsoft.com/office/drawing/2014/chart" uri="{C3380CC4-5D6E-409C-BE32-E72D297353CC}">
              <c16:uniqueId val="{00000000-FA4C-49FE-B286-8404ABC57242}"/>
            </c:ext>
          </c:extLst>
        </c:ser>
        <c:ser>
          <c:idx val="5"/>
          <c:order val="4"/>
          <c:tx>
            <c:v>Scenario 1: 250 years</c:v>
          </c:tx>
          <c:spPr>
            <a:ln w="25400" cap="rnd">
              <a:noFill/>
              <a:round/>
            </a:ln>
            <a:effectLst/>
          </c:spPr>
          <c:marker>
            <c:symbol val="circle"/>
            <c:size val="5"/>
            <c:spPr>
              <a:solidFill>
                <a:srgbClr val="EA0000"/>
              </a:solidFill>
              <a:ln w="76200">
                <a:solidFill>
                  <a:srgbClr val="FF0D0D"/>
                </a:solidFill>
              </a:ln>
              <a:effectLst/>
            </c:spPr>
          </c:marker>
          <c:xVal>
            <c:numRef>
              <c:f>'Feb25'!$C$66</c:f>
              <c:numCache>
                <c:formatCode>0</c:formatCode>
                <c:ptCount val="1"/>
                <c:pt idx="0">
                  <c:v>430.01428372098724</c:v>
                </c:pt>
              </c:numCache>
            </c:numRef>
          </c:xVal>
          <c:yVal>
            <c:numRef>
              <c:f>'Feb25'!$D$66</c:f>
              <c:numCache>
                <c:formatCode>0.00</c:formatCode>
                <c:ptCount val="1"/>
                <c:pt idx="0">
                  <c:v>8.6718025376518497</c:v>
                </c:pt>
              </c:numCache>
            </c:numRef>
          </c:yVal>
          <c:smooth val="0"/>
          <c:extLst>
            <c:ext xmlns:c16="http://schemas.microsoft.com/office/drawing/2014/chart" uri="{C3380CC4-5D6E-409C-BE32-E72D297353CC}">
              <c16:uniqueId val="{00000001-FA4C-49FE-B286-8404ABC57242}"/>
            </c:ext>
          </c:extLst>
        </c:ser>
        <c:ser>
          <c:idx val="7"/>
          <c:order val="5"/>
          <c:tx>
            <c:v>Scenario 2: 50 years</c:v>
          </c:tx>
          <c:spPr>
            <a:ln w="25400" cap="rnd">
              <a:noFill/>
              <a:round/>
            </a:ln>
            <a:effectLst/>
          </c:spPr>
          <c:marker>
            <c:symbol val="circle"/>
            <c:size val="5"/>
            <c:spPr>
              <a:solidFill>
                <a:schemeClr val="accent1">
                  <a:lumMod val="40000"/>
                  <a:lumOff val="60000"/>
                </a:schemeClr>
              </a:solidFill>
              <a:ln w="76200">
                <a:solidFill>
                  <a:schemeClr val="accent1">
                    <a:lumMod val="40000"/>
                    <a:lumOff val="60000"/>
                  </a:schemeClr>
                </a:solidFill>
              </a:ln>
              <a:effectLst/>
            </c:spPr>
          </c:marker>
          <c:xVal>
            <c:numRef>
              <c:f>'Feb25'!$C$72</c:f>
              <c:numCache>
                <c:formatCode>0</c:formatCode>
                <c:ptCount val="1"/>
                <c:pt idx="0">
                  <c:v>548.81915867856674</c:v>
                </c:pt>
              </c:numCache>
            </c:numRef>
          </c:xVal>
          <c:yVal>
            <c:numRef>
              <c:f>'Feb25'!$D$72</c:f>
              <c:numCache>
                <c:formatCode>0.00</c:formatCode>
                <c:ptCount val="1"/>
                <c:pt idx="0">
                  <c:v>10.555468918640813</c:v>
                </c:pt>
              </c:numCache>
            </c:numRef>
          </c:yVal>
          <c:smooth val="0"/>
          <c:extLst>
            <c:ext xmlns:c16="http://schemas.microsoft.com/office/drawing/2014/chart" uri="{C3380CC4-5D6E-409C-BE32-E72D297353CC}">
              <c16:uniqueId val="{00000002-FA4C-49FE-B286-8404ABC57242}"/>
            </c:ext>
          </c:extLst>
        </c:ser>
        <c:ser>
          <c:idx val="9"/>
          <c:order val="8"/>
          <c:tx>
            <c:v>Scenario 2: 250 years</c:v>
          </c:tx>
          <c:spPr>
            <a:ln w="25400" cap="rnd">
              <a:noFill/>
              <a:round/>
            </a:ln>
            <a:effectLst/>
          </c:spPr>
          <c:marker>
            <c:symbol val="circle"/>
            <c:size val="5"/>
            <c:spPr>
              <a:solidFill>
                <a:srgbClr val="0070C0"/>
              </a:solidFill>
              <a:ln w="76200">
                <a:solidFill>
                  <a:srgbClr val="0070C0"/>
                </a:solidFill>
              </a:ln>
              <a:effectLst/>
            </c:spPr>
          </c:marker>
          <c:xVal>
            <c:numRef>
              <c:f>'Feb25'!$C$74</c:f>
              <c:numCache>
                <c:formatCode>0</c:formatCode>
                <c:ptCount val="1"/>
                <c:pt idx="0">
                  <c:v>306.17377462366625</c:v>
                </c:pt>
              </c:numCache>
            </c:numRef>
          </c:xVal>
          <c:yVal>
            <c:numRef>
              <c:f>'Feb25'!$D$74</c:f>
              <c:numCache>
                <c:formatCode>0.00</c:formatCode>
                <c:ptCount val="1"/>
                <c:pt idx="0">
                  <c:v>5.1521991326192129</c:v>
                </c:pt>
              </c:numCache>
            </c:numRef>
          </c:yVal>
          <c:smooth val="0"/>
          <c:extLst>
            <c:ext xmlns:c16="http://schemas.microsoft.com/office/drawing/2014/chart" uri="{C3380CC4-5D6E-409C-BE32-E72D297353CC}">
              <c16:uniqueId val="{00000003-FA4C-49FE-B286-8404ABC57242}"/>
            </c:ext>
          </c:extLst>
        </c:ser>
        <c:ser>
          <c:idx val="8"/>
          <c:order val="9"/>
          <c:tx>
            <c:v>Scenario 3: 50 years</c:v>
          </c:tx>
          <c:spPr>
            <a:ln w="25400" cap="rnd">
              <a:noFill/>
              <a:round/>
            </a:ln>
            <a:effectLst/>
          </c:spPr>
          <c:marker>
            <c:symbol val="circle"/>
            <c:size val="5"/>
            <c:spPr>
              <a:solidFill>
                <a:schemeClr val="accent3">
                  <a:lumMod val="60000"/>
                  <a:lumOff val="40000"/>
                </a:schemeClr>
              </a:solidFill>
              <a:ln w="76200">
                <a:solidFill>
                  <a:srgbClr val="01FF74"/>
                </a:solidFill>
              </a:ln>
              <a:effectLst/>
            </c:spPr>
          </c:marker>
          <c:xVal>
            <c:numRef>
              <c:f>'Feb25'!$C$80</c:f>
              <c:numCache>
                <c:formatCode>0</c:formatCode>
                <c:ptCount val="1"/>
                <c:pt idx="0">
                  <c:v>414.20604311593263</c:v>
                </c:pt>
              </c:numCache>
            </c:numRef>
          </c:xVal>
          <c:yVal>
            <c:numRef>
              <c:f>'Feb25'!$D$80</c:f>
              <c:numCache>
                <c:formatCode>0.00</c:formatCode>
                <c:ptCount val="1"/>
                <c:pt idx="0">
                  <c:v>8.3397046636123093</c:v>
                </c:pt>
              </c:numCache>
            </c:numRef>
          </c:yVal>
          <c:smooth val="0"/>
          <c:extLst>
            <c:ext xmlns:c16="http://schemas.microsoft.com/office/drawing/2014/chart" uri="{C3380CC4-5D6E-409C-BE32-E72D297353CC}">
              <c16:uniqueId val="{00000004-FA4C-49FE-B286-8404ABC57242}"/>
            </c:ext>
          </c:extLst>
        </c:ser>
        <c:ser>
          <c:idx val="10"/>
          <c:order val="12"/>
          <c:tx>
            <c:v>Scenario 3: 250 years</c:v>
          </c:tx>
          <c:spPr>
            <a:ln w="25400" cap="rnd">
              <a:noFill/>
              <a:round/>
            </a:ln>
            <a:effectLst/>
          </c:spPr>
          <c:marker>
            <c:symbol val="circle"/>
            <c:size val="5"/>
            <c:spPr>
              <a:solidFill>
                <a:srgbClr val="00B050"/>
              </a:solidFill>
              <a:ln w="76200">
                <a:solidFill>
                  <a:srgbClr val="00B050"/>
                </a:solidFill>
              </a:ln>
              <a:effectLst/>
            </c:spPr>
          </c:marker>
          <c:xVal>
            <c:numRef>
              <c:f>'Feb25'!$C$82</c:f>
              <c:numCache>
                <c:formatCode>0</c:formatCode>
                <c:ptCount val="1"/>
                <c:pt idx="0">
                  <c:v>252.39645876214217</c:v>
                </c:pt>
              </c:numCache>
            </c:numRef>
          </c:xVal>
          <c:yVal>
            <c:numRef>
              <c:f>'Feb25'!$D$82</c:f>
              <c:numCache>
                <c:formatCode>0.00</c:formatCode>
                <c:ptCount val="1"/>
                <c:pt idx="0">
                  <c:v>2.5482664844530412</c:v>
                </c:pt>
              </c:numCache>
            </c:numRef>
          </c:yVal>
          <c:smooth val="0"/>
          <c:extLst>
            <c:ext xmlns:c16="http://schemas.microsoft.com/office/drawing/2014/chart" uri="{C3380CC4-5D6E-409C-BE32-E72D297353CC}">
              <c16:uniqueId val="{00000005-FA4C-49FE-B286-8404ABC57242}"/>
            </c:ext>
          </c:extLst>
        </c:ser>
        <c:dLbls>
          <c:showLegendKey val="0"/>
          <c:showVal val="0"/>
          <c:showCatName val="0"/>
          <c:showSerName val="0"/>
          <c:showPercent val="0"/>
          <c:showBubbleSize val="0"/>
        </c:dLbls>
        <c:axId val="1259173584"/>
        <c:axId val="1259166384"/>
        <c:extLst>
          <c:ext xmlns:c15="http://schemas.microsoft.com/office/drawing/2012/chart" uri="{02D57815-91ED-43cb-92C2-25804820EDAC}">
            <c15:filteredScatterSeries>
              <c15:ser>
                <c:idx val="3"/>
                <c:order val="2"/>
                <c:tx>
                  <c:v>100 yrs</c:v>
                </c:tx>
                <c:spPr>
                  <a:ln w="25400" cap="rnd">
                    <a:noFill/>
                    <a:round/>
                  </a:ln>
                  <a:effectLst/>
                </c:spPr>
                <c:marker>
                  <c:symbol val="circle"/>
                  <c:size val="5"/>
                  <c:spPr>
                    <a:solidFill>
                      <a:schemeClr val="accent4"/>
                    </a:solidFill>
                    <a:ln w="76200">
                      <a:solidFill>
                        <a:schemeClr val="bg1">
                          <a:lumMod val="75000"/>
                        </a:schemeClr>
                      </a:solidFill>
                    </a:ln>
                    <a:effectLst/>
                  </c:spPr>
                </c:marker>
                <c:xVal>
                  <c:numRef>
                    <c:extLst>
                      <c:ext uri="{02D57815-91ED-43cb-92C2-25804820EDAC}">
                        <c15:formulaRef>
                          <c15:sqref>'Feb25'!$C$65</c15:sqref>
                        </c15:formulaRef>
                      </c:ext>
                    </c:extLst>
                    <c:numCache>
                      <c:formatCode>0</c:formatCode>
                      <c:ptCount val="1"/>
                      <c:pt idx="0">
                        <c:v>629.48611684723051</c:v>
                      </c:pt>
                    </c:numCache>
                  </c:numRef>
                </c:xVal>
                <c:yVal>
                  <c:numRef>
                    <c:extLst>
                      <c:ext uri="{02D57815-91ED-43cb-92C2-25804820EDAC}">
                        <c15:formulaRef>
                          <c15:sqref>'Feb25'!$E$65</c15:sqref>
                        </c15:formulaRef>
                      </c:ext>
                    </c:extLst>
                    <c:numCache>
                      <c:formatCode>0.00</c:formatCode>
                      <c:ptCount val="1"/>
                      <c:pt idx="0">
                        <c:v>11.429168507269404</c:v>
                      </c:pt>
                    </c:numCache>
                  </c:numRef>
                </c:yVal>
                <c:smooth val="0"/>
                <c:extLst>
                  <c:ext xmlns:c16="http://schemas.microsoft.com/office/drawing/2014/chart" uri="{C3380CC4-5D6E-409C-BE32-E72D297353CC}">
                    <c16:uniqueId val="{00000007-FA4C-49FE-B286-8404ABC57242}"/>
                  </c:ext>
                </c:extLst>
              </c15:ser>
            </c15:filteredScatterSeries>
            <c15:filteredScatterSeries>
              <c15:ser>
                <c:idx val="4"/>
                <c:order val="3"/>
                <c:tx>
                  <c:v>250 yrs</c:v>
                </c:tx>
                <c:spPr>
                  <a:ln w="25400" cap="rnd">
                    <a:noFill/>
                    <a:round/>
                  </a:ln>
                  <a:effectLst/>
                </c:spPr>
                <c:marker>
                  <c:symbol val="circle"/>
                  <c:size val="5"/>
                  <c:spPr>
                    <a:solidFill>
                      <a:schemeClr val="accent5"/>
                    </a:solidFill>
                    <a:ln w="76200">
                      <a:solidFill>
                        <a:schemeClr val="bg1">
                          <a:lumMod val="50000"/>
                        </a:schemeClr>
                      </a:solidFill>
                    </a:ln>
                    <a:effectLst/>
                  </c:spPr>
                </c:marker>
                <c:xVal>
                  <c:numRef>
                    <c:extLst xmlns:c15="http://schemas.microsoft.com/office/drawing/2012/chart">
                      <c:ext xmlns:c15="http://schemas.microsoft.com/office/drawing/2012/chart" uri="{02D57815-91ED-43cb-92C2-25804820EDAC}">
                        <c15:formulaRef>
                          <c15:sqref>'Feb25'!$C$66</c15:sqref>
                        </c15:formulaRef>
                      </c:ext>
                    </c:extLst>
                    <c:numCache>
                      <c:formatCode>0</c:formatCode>
                      <c:ptCount val="1"/>
                      <c:pt idx="0">
                        <c:v>430.01428372098724</c:v>
                      </c:pt>
                    </c:numCache>
                  </c:numRef>
                </c:xVal>
                <c:yVal>
                  <c:numRef>
                    <c:extLst xmlns:c15="http://schemas.microsoft.com/office/drawing/2012/chart">
                      <c:ext xmlns:c15="http://schemas.microsoft.com/office/drawing/2012/chart" uri="{02D57815-91ED-43cb-92C2-25804820EDAC}">
                        <c15:formulaRef>
                          <c15:sqref>'Feb25'!$E$66</c15:sqref>
                        </c15:formulaRef>
                      </c:ext>
                    </c:extLst>
                    <c:numCache>
                      <c:formatCode>0.00</c:formatCode>
                      <c:ptCount val="1"/>
                      <c:pt idx="0">
                        <c:v>8.6718025376518497</c:v>
                      </c:pt>
                    </c:numCache>
                  </c:numRef>
                </c:yVal>
                <c:smooth val="0"/>
                <c:extLst xmlns:c15="http://schemas.microsoft.com/office/drawing/2012/chart">
                  <c:ext xmlns:c16="http://schemas.microsoft.com/office/drawing/2014/chart" uri="{C3380CC4-5D6E-409C-BE32-E72D297353CC}">
                    <c16:uniqueId val="{00000008-FA4C-49FE-B286-8404ABC57242}"/>
                  </c:ext>
                </c:extLst>
              </c15:ser>
            </c15:filteredScatterSeries>
            <c15:filteredScatterSeries>
              <c15:ser>
                <c:idx val="13"/>
                <c:order val="6"/>
                <c:tx>
                  <c:v>5.1 100 yrs</c:v>
                </c:tx>
                <c:spPr>
                  <a:ln w="25400" cap="rnd">
                    <a:noFill/>
                    <a:round/>
                  </a:ln>
                  <a:effectLst/>
                </c:spPr>
                <c:marker>
                  <c:symbol val="circle"/>
                  <c:size val="5"/>
                  <c:spPr>
                    <a:solidFill>
                      <a:schemeClr val="accent2">
                        <a:lumMod val="80000"/>
                        <a:lumOff val="20000"/>
                      </a:schemeClr>
                    </a:solidFill>
                    <a:ln w="76200">
                      <a:solidFill>
                        <a:srgbClr val="FEB7B0"/>
                      </a:solidFill>
                    </a:ln>
                    <a:effectLst/>
                  </c:spPr>
                </c:marker>
                <c:xVal>
                  <c:numRef>
                    <c:extLst xmlns:c15="http://schemas.microsoft.com/office/drawing/2012/chart">
                      <c:ext xmlns:c15="http://schemas.microsoft.com/office/drawing/2012/chart" uri="{02D57815-91ED-43cb-92C2-25804820EDAC}">
                        <c15:formulaRef>
                          <c15:sqref>'Feb25'!$C$73</c15:sqref>
                        </c15:formulaRef>
                      </c:ext>
                    </c:extLst>
                    <c:numCache>
                      <c:formatCode>0</c:formatCode>
                      <c:ptCount val="1"/>
                      <c:pt idx="0">
                        <c:v>414.09364408766305</c:v>
                      </c:pt>
                    </c:numCache>
                  </c:numRef>
                </c:xVal>
                <c:yVal>
                  <c:numRef>
                    <c:extLst xmlns:c15="http://schemas.microsoft.com/office/drawing/2012/chart">
                      <c:ext xmlns:c15="http://schemas.microsoft.com/office/drawing/2012/chart" uri="{02D57815-91ED-43cb-92C2-25804820EDAC}">
                        <c15:formulaRef>
                          <c15:sqref>'Feb25'!$E$73</c15:sqref>
                        </c15:formulaRef>
                      </c:ext>
                    </c:extLst>
                    <c:numCache>
                      <c:formatCode>0.00</c:formatCode>
                      <c:ptCount val="1"/>
                      <c:pt idx="0">
                        <c:v>8.337252612990449</c:v>
                      </c:pt>
                    </c:numCache>
                  </c:numRef>
                </c:yVal>
                <c:smooth val="0"/>
                <c:extLst xmlns:c15="http://schemas.microsoft.com/office/drawing/2012/chart">
                  <c:ext xmlns:c16="http://schemas.microsoft.com/office/drawing/2014/chart" uri="{C3380CC4-5D6E-409C-BE32-E72D297353CC}">
                    <c16:uniqueId val="{00000009-FA4C-49FE-B286-8404ABC57242}"/>
                  </c:ext>
                </c:extLst>
              </c15:ser>
            </c15:filteredScatterSeries>
            <c15:filteredScatterSeries>
              <c15:ser>
                <c:idx val="14"/>
                <c:order val="7"/>
                <c:tx>
                  <c:v>5.1 250 yrs</c:v>
                </c:tx>
                <c:spPr>
                  <a:ln w="25400" cap="rnd">
                    <a:noFill/>
                    <a:round/>
                  </a:ln>
                  <a:effectLst/>
                </c:spPr>
                <c:marker>
                  <c:symbol val="circle"/>
                  <c:size val="5"/>
                  <c:spPr>
                    <a:solidFill>
                      <a:schemeClr val="accent3">
                        <a:lumMod val="80000"/>
                        <a:lumOff val="20000"/>
                      </a:schemeClr>
                    </a:solidFill>
                    <a:ln w="76200">
                      <a:solidFill>
                        <a:srgbClr val="EF827F"/>
                      </a:solidFill>
                    </a:ln>
                    <a:effectLst/>
                  </c:spPr>
                </c:marker>
                <c:xVal>
                  <c:numRef>
                    <c:extLst xmlns:c15="http://schemas.microsoft.com/office/drawing/2012/chart">
                      <c:ext xmlns:c15="http://schemas.microsoft.com/office/drawing/2012/chart" uri="{02D57815-91ED-43cb-92C2-25804820EDAC}">
                        <c15:formulaRef>
                          <c15:sqref>'Feb25'!$C$74</c15:sqref>
                        </c15:formulaRef>
                      </c:ext>
                    </c:extLst>
                    <c:numCache>
                      <c:formatCode>0</c:formatCode>
                      <c:ptCount val="1"/>
                      <c:pt idx="0">
                        <c:v>306.17377462366625</c:v>
                      </c:pt>
                    </c:numCache>
                  </c:numRef>
                </c:xVal>
                <c:yVal>
                  <c:numRef>
                    <c:extLst xmlns:c15="http://schemas.microsoft.com/office/drawing/2012/chart">
                      <c:ext xmlns:c15="http://schemas.microsoft.com/office/drawing/2012/chart" uri="{02D57815-91ED-43cb-92C2-25804820EDAC}">
                        <c15:formulaRef>
                          <c15:sqref>'Feb25'!$E$74</c15:sqref>
                        </c15:formulaRef>
                      </c:ext>
                    </c:extLst>
                    <c:numCache>
                      <c:formatCode>0.00</c:formatCode>
                      <c:ptCount val="1"/>
                      <c:pt idx="0">
                        <c:v>5.1521991326192129</c:v>
                      </c:pt>
                    </c:numCache>
                  </c:numRef>
                </c:yVal>
                <c:smooth val="0"/>
                <c:extLst xmlns:c15="http://schemas.microsoft.com/office/drawing/2012/chart">
                  <c:ext xmlns:c16="http://schemas.microsoft.com/office/drawing/2014/chart" uri="{C3380CC4-5D6E-409C-BE32-E72D297353CC}">
                    <c16:uniqueId val="{0000000A-FA4C-49FE-B286-8404ABC57242}"/>
                  </c:ext>
                </c:extLst>
              </c15:ser>
            </c15:filteredScatterSeries>
            <c15:filteredScatterSeries>
              <c15:ser>
                <c:idx val="11"/>
                <c:order val="10"/>
                <c:tx>
                  <c:v>9.6 100 yrs</c:v>
                </c:tx>
                <c:spPr>
                  <a:ln w="25400" cap="rnd">
                    <a:noFill/>
                    <a:round/>
                  </a:ln>
                  <a:effectLst/>
                </c:spPr>
                <c:marker>
                  <c:symbol val="circle"/>
                  <c:size val="5"/>
                  <c:spPr>
                    <a:solidFill>
                      <a:schemeClr val="accent6">
                        <a:lumMod val="60000"/>
                      </a:schemeClr>
                    </a:solidFill>
                    <a:ln w="76200">
                      <a:solidFill>
                        <a:schemeClr val="bg1">
                          <a:lumMod val="75000"/>
                        </a:schemeClr>
                      </a:solidFill>
                    </a:ln>
                    <a:effectLst/>
                  </c:spPr>
                </c:marker>
                <c:xVal>
                  <c:numRef>
                    <c:extLst xmlns:c15="http://schemas.microsoft.com/office/drawing/2012/chart">
                      <c:ext xmlns:c15="http://schemas.microsoft.com/office/drawing/2012/chart" uri="{02D57815-91ED-43cb-92C2-25804820EDAC}">
                        <c15:formulaRef>
                          <c15:sqref>'Feb25'!$C$81</c15:sqref>
                        </c15:formulaRef>
                      </c:ext>
                    </c:extLst>
                    <c:numCache>
                      <c:formatCode>0</c:formatCode>
                      <c:ptCount val="1"/>
                      <c:pt idx="0">
                        <c:v>324.49474029902689</c:v>
                      </c:pt>
                    </c:numCache>
                  </c:numRef>
                </c:xVal>
                <c:yVal>
                  <c:numRef>
                    <c:extLst xmlns:c15="http://schemas.microsoft.com/office/drawing/2012/chart">
                      <c:ext xmlns:c15="http://schemas.microsoft.com/office/drawing/2012/chart" uri="{02D57815-91ED-43cb-92C2-25804820EDAC}">
                        <c15:formulaRef>
                          <c15:sqref>'Feb25'!$E$81</c15:sqref>
                        </c15:formulaRef>
                      </c:ext>
                    </c:extLst>
                    <c:numCache>
                      <c:formatCode>0.00</c:formatCode>
                      <c:ptCount val="1"/>
                      <c:pt idx="0">
                        <c:v>5.8422078563249951</c:v>
                      </c:pt>
                    </c:numCache>
                  </c:numRef>
                </c:yVal>
                <c:smooth val="0"/>
                <c:extLst xmlns:c15="http://schemas.microsoft.com/office/drawing/2012/chart">
                  <c:ext xmlns:c16="http://schemas.microsoft.com/office/drawing/2014/chart" uri="{C3380CC4-5D6E-409C-BE32-E72D297353CC}">
                    <c16:uniqueId val="{0000000B-FA4C-49FE-B286-8404ABC57242}"/>
                  </c:ext>
                </c:extLst>
              </c15:ser>
            </c15:filteredScatterSeries>
            <c15:filteredScatterSeries>
              <c15:ser>
                <c:idx val="12"/>
                <c:order val="11"/>
                <c:tx>
                  <c:v>9.6 250 yrs</c:v>
                </c:tx>
                <c:spPr>
                  <a:ln w="25400" cap="rnd">
                    <a:noFill/>
                    <a:round/>
                  </a:ln>
                  <a:effectLst/>
                </c:spPr>
                <c:marker>
                  <c:symbol val="circle"/>
                  <c:size val="5"/>
                  <c:spPr>
                    <a:solidFill>
                      <a:schemeClr val="accent1">
                        <a:lumMod val="80000"/>
                        <a:lumOff val="20000"/>
                      </a:schemeClr>
                    </a:solidFill>
                    <a:ln w="76200">
                      <a:solidFill>
                        <a:schemeClr val="bg1">
                          <a:lumMod val="50000"/>
                        </a:schemeClr>
                      </a:solidFill>
                    </a:ln>
                    <a:effectLst/>
                  </c:spPr>
                </c:marker>
                <c:xVal>
                  <c:numRef>
                    <c:extLst xmlns:c15="http://schemas.microsoft.com/office/drawing/2012/chart">
                      <c:ext xmlns:c15="http://schemas.microsoft.com/office/drawing/2012/chart" uri="{02D57815-91ED-43cb-92C2-25804820EDAC}">
                        <c15:formulaRef>
                          <c15:sqref>'Feb25'!$C$82</c15:sqref>
                        </c15:formulaRef>
                      </c:ext>
                    </c:extLst>
                    <c:numCache>
                      <c:formatCode>0</c:formatCode>
                      <c:ptCount val="1"/>
                      <c:pt idx="0">
                        <c:v>252.39645876214217</c:v>
                      </c:pt>
                    </c:numCache>
                  </c:numRef>
                </c:xVal>
                <c:yVal>
                  <c:numRef>
                    <c:extLst xmlns:c15="http://schemas.microsoft.com/office/drawing/2012/chart">
                      <c:ext xmlns:c15="http://schemas.microsoft.com/office/drawing/2012/chart" uri="{02D57815-91ED-43cb-92C2-25804820EDAC}">
                        <c15:formulaRef>
                          <c15:sqref>'Feb25'!$E$82</c15:sqref>
                        </c15:formulaRef>
                      </c:ext>
                    </c:extLst>
                    <c:numCache>
                      <c:formatCode>0.00</c:formatCode>
                      <c:ptCount val="1"/>
                      <c:pt idx="0">
                        <c:v>2.5482664844530412</c:v>
                      </c:pt>
                    </c:numCache>
                  </c:numRef>
                </c:yVal>
                <c:smooth val="0"/>
                <c:extLst xmlns:c15="http://schemas.microsoft.com/office/drawing/2012/chart">
                  <c:ext xmlns:c16="http://schemas.microsoft.com/office/drawing/2014/chart" uri="{C3380CC4-5D6E-409C-BE32-E72D297353CC}">
                    <c16:uniqueId val="{0000000C-FA4C-49FE-B286-8404ABC57242}"/>
                  </c:ext>
                </c:extLst>
              </c15:ser>
            </c15:filteredScatterSeries>
          </c:ext>
        </c:extLst>
      </c:scatterChart>
      <c:scatterChart>
        <c:scatterStyle val="smoothMarker"/>
        <c:varyColors val="0"/>
        <c:ser>
          <c:idx val="0"/>
          <c:order val="0"/>
          <c:tx>
            <c:v>Acid newsprint</c:v>
          </c:tx>
          <c:spPr>
            <a:ln w="19050" cap="rnd">
              <a:solidFill>
                <a:schemeClr val="tx1"/>
              </a:solidFill>
              <a:round/>
            </a:ln>
            <a:effectLst/>
          </c:spPr>
          <c:marker>
            <c:symbol val="none"/>
          </c:marker>
          <c:xVal>
            <c:numRef>
              <c:f>'Feb25'!$B$29:$B$56</c:f>
              <c:numCache>
                <c:formatCode>General</c:formatCode>
                <c:ptCount val="28"/>
                <c:pt idx="0">
                  <c:v>1600</c:v>
                </c:pt>
                <c:pt idx="1">
                  <c:v>1500</c:v>
                </c:pt>
                <c:pt idx="2">
                  <c:v>1450</c:v>
                </c:pt>
                <c:pt idx="3">
                  <c:v>1400</c:v>
                </c:pt>
                <c:pt idx="4">
                  <c:v>1350</c:v>
                </c:pt>
                <c:pt idx="5">
                  <c:v>1300</c:v>
                </c:pt>
                <c:pt idx="6">
                  <c:v>1250</c:v>
                </c:pt>
                <c:pt idx="7">
                  <c:v>1200</c:v>
                </c:pt>
                <c:pt idx="8">
                  <c:v>1150</c:v>
                </c:pt>
                <c:pt idx="9">
                  <c:v>1100</c:v>
                </c:pt>
                <c:pt idx="10">
                  <c:v>1050</c:v>
                </c:pt>
                <c:pt idx="11">
                  <c:v>1000</c:v>
                </c:pt>
                <c:pt idx="12">
                  <c:v>950</c:v>
                </c:pt>
                <c:pt idx="13">
                  <c:v>900</c:v>
                </c:pt>
                <c:pt idx="14">
                  <c:v>850</c:v>
                </c:pt>
                <c:pt idx="15">
                  <c:v>800</c:v>
                </c:pt>
                <c:pt idx="16">
                  <c:v>750</c:v>
                </c:pt>
                <c:pt idx="17">
                  <c:v>700</c:v>
                </c:pt>
                <c:pt idx="18">
                  <c:v>650</c:v>
                </c:pt>
                <c:pt idx="19">
                  <c:v>600</c:v>
                </c:pt>
                <c:pt idx="20">
                  <c:v>550</c:v>
                </c:pt>
                <c:pt idx="21">
                  <c:v>500</c:v>
                </c:pt>
                <c:pt idx="22">
                  <c:v>450</c:v>
                </c:pt>
                <c:pt idx="23">
                  <c:v>400</c:v>
                </c:pt>
                <c:pt idx="24">
                  <c:v>350</c:v>
                </c:pt>
                <c:pt idx="25">
                  <c:v>300</c:v>
                </c:pt>
                <c:pt idx="26">
                  <c:v>250</c:v>
                </c:pt>
                <c:pt idx="27">
                  <c:v>244</c:v>
                </c:pt>
              </c:numCache>
            </c:numRef>
          </c:xVal>
          <c:yVal>
            <c:numRef>
              <c:f>'Feb25'!$C$29:$C$56</c:f>
              <c:numCache>
                <c:formatCode>0.00</c:formatCode>
                <c:ptCount val="28"/>
                <c:pt idx="0">
                  <c:v>15.036052499999998</c:v>
                </c:pt>
                <c:pt idx="1">
                  <c:v>14.880189333333332</c:v>
                </c:pt>
                <c:pt idx="2">
                  <c:v>14.794195862068964</c:v>
                </c:pt>
                <c:pt idx="3">
                  <c:v>14.702059999999999</c:v>
                </c:pt>
                <c:pt idx="4">
                  <c:v>14.603099259259258</c:v>
                </c:pt>
                <c:pt idx="5">
                  <c:v>14.496526153846153</c:v>
                </c:pt>
                <c:pt idx="6">
                  <c:v>14.381427199999999</c:v>
                </c:pt>
                <c:pt idx="7">
                  <c:v>14.256736666666665</c:v>
                </c:pt>
                <c:pt idx="8">
                  <c:v>14.121203478260869</c:v>
                </c:pt>
                <c:pt idx="9">
                  <c:v>13.973349090909089</c:v>
                </c:pt>
                <c:pt idx="10">
                  <c:v>13.811413333333332</c:v>
                </c:pt>
                <c:pt idx="11">
                  <c:v>13.633284</c:v>
                </c:pt>
                <c:pt idx="12">
                  <c:v>13.436404210526314</c:v>
                </c:pt>
                <c:pt idx="13">
                  <c:v>13.217648888888888</c:v>
                </c:pt>
                <c:pt idx="14">
                  <c:v>12.973157647058823</c:v>
                </c:pt>
                <c:pt idx="15">
                  <c:v>12.698104999999998</c:v>
                </c:pt>
                <c:pt idx="16">
                  <c:v>12.386378666666666</c:v>
                </c:pt>
                <c:pt idx="17">
                  <c:v>12.03012</c:v>
                </c:pt>
                <c:pt idx="18">
                  <c:v>11.619052307692307</c:v>
                </c:pt>
                <c:pt idx="19">
                  <c:v>11.139473333333331</c:v>
                </c:pt>
                <c:pt idx="20">
                  <c:v>10.572698181818181</c:v>
                </c:pt>
                <c:pt idx="21">
                  <c:v>9.8925679999999989</c:v>
                </c:pt>
                <c:pt idx="22">
                  <c:v>9.0612977777777761</c:v>
                </c:pt>
                <c:pt idx="23">
                  <c:v>8.0222099999999994</c:v>
                </c:pt>
                <c:pt idx="24">
                  <c:v>6.6862399999999997</c:v>
                </c:pt>
                <c:pt idx="25">
                  <c:v>4.9049466666666657</c:v>
                </c:pt>
                <c:pt idx="26">
                  <c:v>2.4111359999999991</c:v>
                </c:pt>
                <c:pt idx="27">
                  <c:v>2.0431967213114746</c:v>
                </c:pt>
              </c:numCache>
            </c:numRef>
          </c:yVal>
          <c:smooth val="1"/>
          <c:extLst>
            <c:ext xmlns:c16="http://schemas.microsoft.com/office/drawing/2014/chart" uri="{C3380CC4-5D6E-409C-BE32-E72D297353CC}">
              <c16:uniqueId val="{00000006-FA4C-49FE-B286-8404ABC57242}"/>
            </c:ext>
          </c:extLst>
        </c:ser>
        <c:dLbls>
          <c:showLegendKey val="0"/>
          <c:showVal val="0"/>
          <c:showCatName val="0"/>
          <c:showSerName val="0"/>
          <c:showPercent val="0"/>
          <c:showBubbleSize val="0"/>
        </c:dLbls>
        <c:axId val="1259173584"/>
        <c:axId val="1259166384"/>
      </c:scatterChart>
      <c:valAx>
        <c:axId val="1259173584"/>
        <c:scaling>
          <c:orientation val="minMax"/>
          <c:max val="1605"/>
          <c:min val="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DP</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in"/>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9166384"/>
        <c:crosses val="autoZero"/>
        <c:crossBetween val="midCat"/>
        <c:majorUnit val="200"/>
      </c:valAx>
      <c:valAx>
        <c:axId val="1259166384"/>
        <c:scaling>
          <c:orientation val="minMax"/>
          <c:max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BL (km)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9173584"/>
        <c:crosses val="autoZero"/>
        <c:crossBetween val="midCat"/>
      </c:valAx>
      <c:spPr>
        <a:noFill/>
        <a:ln>
          <a:noFill/>
        </a:ln>
        <a:effectLst>
          <a:softEdge rad="139700"/>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9050"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BL versus DP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794299482678034"/>
          <c:y val="0.11743439998388949"/>
          <c:w val="0.79693092126924991"/>
          <c:h val="0.72699059602474314"/>
        </c:manualLayout>
      </c:layout>
      <c:scatterChart>
        <c:scatterStyle val="lineMarker"/>
        <c:varyColors val="0"/>
        <c:ser>
          <c:idx val="2"/>
          <c:order val="1"/>
          <c:tx>
            <c:v>Scenario 1: 100 yrs</c:v>
          </c:tx>
          <c:spPr>
            <a:ln w="25400" cap="rnd">
              <a:noFill/>
              <a:round/>
            </a:ln>
            <a:effectLst>
              <a:glow>
                <a:schemeClr val="accent1">
                  <a:alpha val="40000"/>
                </a:schemeClr>
              </a:glow>
            </a:effectLst>
          </c:spPr>
          <c:marker>
            <c:symbol val="circle"/>
            <c:size val="5"/>
            <c:spPr>
              <a:solidFill>
                <a:schemeClr val="accent2">
                  <a:lumMod val="40000"/>
                  <a:lumOff val="60000"/>
                </a:schemeClr>
              </a:solidFill>
              <a:ln w="76200">
                <a:solidFill>
                  <a:schemeClr val="accent2">
                    <a:lumMod val="40000"/>
                    <a:lumOff val="60000"/>
                  </a:schemeClr>
                </a:solidFill>
              </a:ln>
              <a:effectLst>
                <a:glow>
                  <a:schemeClr val="accent1">
                    <a:alpha val="40000"/>
                  </a:schemeClr>
                </a:glow>
              </a:effectLst>
            </c:spPr>
          </c:marker>
          <c:xVal>
            <c:numRef>
              <c:f>'Feb25'!$H$65</c:f>
              <c:numCache>
                <c:formatCode>0</c:formatCode>
                <c:ptCount val="1"/>
                <c:pt idx="0">
                  <c:v>1134.1295188955035</c:v>
                </c:pt>
              </c:numCache>
            </c:numRef>
          </c:xVal>
          <c:yVal>
            <c:numRef>
              <c:f>'Feb25'!$I$65</c:f>
              <c:numCache>
                <c:formatCode>0.00</c:formatCode>
                <c:ptCount val="1"/>
                <c:pt idx="0">
                  <c:v>12.610661119239323</c:v>
                </c:pt>
              </c:numCache>
            </c:numRef>
          </c:yVal>
          <c:smooth val="0"/>
          <c:extLst>
            <c:ext xmlns:c16="http://schemas.microsoft.com/office/drawing/2014/chart" uri="{C3380CC4-5D6E-409C-BE32-E72D297353CC}">
              <c16:uniqueId val="{00000000-AA64-448D-892C-46997CC3832C}"/>
            </c:ext>
          </c:extLst>
        </c:ser>
        <c:ser>
          <c:idx val="5"/>
          <c:order val="4"/>
          <c:tx>
            <c:v>Scenario 1: 500 yrs</c:v>
          </c:tx>
          <c:spPr>
            <a:ln w="25400" cap="rnd">
              <a:noFill/>
              <a:round/>
            </a:ln>
            <a:effectLst/>
          </c:spPr>
          <c:marker>
            <c:symbol val="circle"/>
            <c:size val="5"/>
            <c:spPr>
              <a:solidFill>
                <a:srgbClr val="EA0000"/>
              </a:solidFill>
              <a:ln w="76200">
                <a:solidFill>
                  <a:srgbClr val="FF0D0D"/>
                </a:solidFill>
              </a:ln>
              <a:effectLst/>
            </c:spPr>
          </c:marker>
          <c:xVal>
            <c:numRef>
              <c:f>'Feb25'!$H$67</c:f>
              <c:numCache>
                <c:formatCode>0</c:formatCode>
                <c:ptCount val="1"/>
                <c:pt idx="0">
                  <c:v>916.65323737051278</c:v>
                </c:pt>
              </c:numCache>
            </c:numRef>
          </c:xVal>
          <c:yVal>
            <c:numRef>
              <c:f>'Feb25'!$I$67</c:f>
              <c:numCache>
                <c:formatCode>0.00</c:formatCode>
                <c:ptCount val="1"/>
                <c:pt idx="0">
                  <c:v>11.40551512701383</c:v>
                </c:pt>
              </c:numCache>
            </c:numRef>
          </c:yVal>
          <c:smooth val="0"/>
          <c:extLst>
            <c:ext xmlns:c16="http://schemas.microsoft.com/office/drawing/2014/chart" uri="{C3380CC4-5D6E-409C-BE32-E72D297353CC}">
              <c16:uniqueId val="{00000001-AA64-448D-892C-46997CC3832C}"/>
            </c:ext>
          </c:extLst>
        </c:ser>
        <c:ser>
          <c:idx val="7"/>
          <c:order val="5"/>
          <c:tx>
            <c:v>Scenario 2: 100 yrs</c:v>
          </c:tx>
          <c:spPr>
            <a:ln w="25400" cap="rnd">
              <a:noFill/>
              <a:round/>
            </a:ln>
            <a:effectLst/>
          </c:spPr>
          <c:marker>
            <c:symbol val="circle"/>
            <c:size val="5"/>
            <c:spPr>
              <a:solidFill>
                <a:schemeClr val="accent1">
                  <a:lumMod val="40000"/>
                  <a:lumOff val="60000"/>
                </a:schemeClr>
              </a:solidFill>
              <a:ln w="76200">
                <a:solidFill>
                  <a:schemeClr val="accent1">
                    <a:lumMod val="40000"/>
                    <a:lumOff val="60000"/>
                  </a:schemeClr>
                </a:solidFill>
              </a:ln>
              <a:effectLst/>
            </c:spPr>
          </c:marker>
          <c:xVal>
            <c:numRef>
              <c:f>'Feb25'!$H$73</c:f>
              <c:numCache>
                <c:formatCode>0</c:formatCode>
                <c:ptCount val="1"/>
                <c:pt idx="0">
                  <c:v>956.90227086191635</c:v>
                </c:pt>
              </c:numCache>
            </c:numRef>
          </c:xVal>
          <c:yVal>
            <c:numRef>
              <c:f>'Feb25'!$I$73</c:f>
              <c:numCache>
                <c:formatCode>0.00</c:formatCode>
                <c:ptCount val="1"/>
                <c:pt idx="0">
                  <c:v>11.669864501596502</c:v>
                </c:pt>
              </c:numCache>
            </c:numRef>
          </c:yVal>
          <c:smooth val="0"/>
          <c:extLst>
            <c:ext xmlns:c16="http://schemas.microsoft.com/office/drawing/2014/chart" uri="{C3380CC4-5D6E-409C-BE32-E72D297353CC}">
              <c16:uniqueId val="{00000002-AA64-448D-892C-46997CC3832C}"/>
            </c:ext>
          </c:extLst>
        </c:ser>
        <c:ser>
          <c:idx val="9"/>
          <c:order val="8"/>
          <c:tx>
            <c:v>Scenario 2: 500 yrs</c:v>
          </c:tx>
          <c:spPr>
            <a:ln w="25400" cap="rnd">
              <a:noFill/>
              <a:round/>
            </a:ln>
            <a:effectLst/>
          </c:spPr>
          <c:marker>
            <c:symbol val="circle"/>
            <c:size val="5"/>
            <c:spPr>
              <a:solidFill>
                <a:srgbClr val="0070C0"/>
              </a:solidFill>
              <a:ln w="76200">
                <a:solidFill>
                  <a:srgbClr val="0070C0"/>
                </a:solidFill>
              </a:ln>
              <a:effectLst/>
            </c:spPr>
          </c:marker>
          <c:xVal>
            <c:numRef>
              <c:f>'Feb25'!$H$75</c:f>
              <c:numCache>
                <c:formatCode>0</c:formatCode>
                <c:ptCount val="1"/>
                <c:pt idx="0">
                  <c:v>602.42549752764774</c:v>
                </c:pt>
              </c:numCache>
            </c:numRef>
          </c:xVal>
          <c:yVal>
            <c:numRef>
              <c:f>'Feb25'!$I$75</c:f>
              <c:numCache>
                <c:formatCode>0.00</c:formatCode>
                <c:ptCount val="1"/>
                <c:pt idx="0">
                  <c:v>8.1273442093785953</c:v>
                </c:pt>
              </c:numCache>
            </c:numRef>
          </c:yVal>
          <c:smooth val="0"/>
          <c:extLst>
            <c:ext xmlns:c16="http://schemas.microsoft.com/office/drawing/2014/chart" uri="{C3380CC4-5D6E-409C-BE32-E72D297353CC}">
              <c16:uniqueId val="{00000003-AA64-448D-892C-46997CC3832C}"/>
            </c:ext>
          </c:extLst>
        </c:ser>
        <c:ser>
          <c:idx val="8"/>
          <c:order val="9"/>
          <c:tx>
            <c:v>Scenario 3: 100 yrs</c:v>
          </c:tx>
          <c:spPr>
            <a:ln w="25400" cap="rnd">
              <a:noFill/>
              <a:round/>
            </a:ln>
            <a:effectLst/>
          </c:spPr>
          <c:marker>
            <c:symbol val="circle"/>
            <c:size val="5"/>
            <c:spPr>
              <a:solidFill>
                <a:schemeClr val="accent3">
                  <a:lumMod val="60000"/>
                  <a:lumOff val="40000"/>
                </a:schemeClr>
              </a:solidFill>
              <a:ln w="76200">
                <a:solidFill>
                  <a:srgbClr val="00F66F"/>
                </a:solidFill>
              </a:ln>
              <a:effectLst/>
            </c:spPr>
          </c:marker>
          <c:xVal>
            <c:numRef>
              <c:f>'Feb25'!$H$81</c:f>
              <c:numCache>
                <c:formatCode>0</c:formatCode>
                <c:ptCount val="1"/>
                <c:pt idx="0">
                  <c:v>751.04936192092873</c:v>
                </c:pt>
              </c:numCache>
            </c:numRef>
          </c:xVal>
          <c:yVal>
            <c:numRef>
              <c:f>'Feb25'!$I$81</c:f>
              <c:numCache>
                <c:formatCode>0.00</c:formatCode>
                <c:ptCount val="1"/>
                <c:pt idx="0">
                  <c:v>10.019741056623225</c:v>
                </c:pt>
              </c:numCache>
            </c:numRef>
          </c:yVal>
          <c:smooth val="0"/>
          <c:extLst>
            <c:ext xmlns:c16="http://schemas.microsoft.com/office/drawing/2014/chart" uri="{C3380CC4-5D6E-409C-BE32-E72D297353CC}">
              <c16:uniqueId val="{00000004-AA64-448D-892C-46997CC3832C}"/>
            </c:ext>
          </c:extLst>
        </c:ser>
        <c:ser>
          <c:idx val="10"/>
          <c:order val="12"/>
          <c:tx>
            <c:v>Scenario 3: 500 yrs</c:v>
          </c:tx>
          <c:spPr>
            <a:ln w="25400" cap="rnd">
              <a:noFill/>
              <a:round/>
            </a:ln>
            <a:effectLst/>
          </c:spPr>
          <c:marker>
            <c:symbol val="circle"/>
            <c:size val="5"/>
            <c:spPr>
              <a:solidFill>
                <a:srgbClr val="00B050"/>
              </a:solidFill>
              <a:ln w="76200">
                <a:solidFill>
                  <a:srgbClr val="00B050"/>
                </a:solidFill>
              </a:ln>
              <a:effectLst/>
            </c:spPr>
          </c:marker>
          <c:xVal>
            <c:numRef>
              <c:f>'Feb25'!$H$83</c:f>
              <c:numCache>
                <c:formatCode>0</c:formatCode>
                <c:ptCount val="1"/>
                <c:pt idx="0">
                  <c:v>462.24347262009854</c:v>
                </c:pt>
              </c:numCache>
            </c:numRef>
          </c:xVal>
          <c:yVal>
            <c:numRef>
              <c:f>'Feb25'!$I$83</c:f>
              <c:numCache>
                <c:formatCode>0.00</c:formatCode>
                <c:ptCount val="1"/>
                <c:pt idx="0">
                  <c:v>5.227239424270171</c:v>
                </c:pt>
              </c:numCache>
            </c:numRef>
          </c:yVal>
          <c:smooth val="0"/>
          <c:extLst>
            <c:ext xmlns:c16="http://schemas.microsoft.com/office/drawing/2014/chart" uri="{C3380CC4-5D6E-409C-BE32-E72D297353CC}">
              <c16:uniqueId val="{00000005-AA64-448D-892C-46997CC3832C}"/>
            </c:ext>
          </c:extLst>
        </c:ser>
        <c:dLbls>
          <c:showLegendKey val="0"/>
          <c:showVal val="0"/>
          <c:showCatName val="0"/>
          <c:showSerName val="0"/>
          <c:showPercent val="0"/>
          <c:showBubbleSize val="0"/>
        </c:dLbls>
        <c:axId val="1259173584"/>
        <c:axId val="1259166384"/>
        <c:extLst>
          <c:ext xmlns:c15="http://schemas.microsoft.com/office/drawing/2012/chart" uri="{02D57815-91ED-43cb-92C2-25804820EDAC}">
            <c15:filteredScatterSeries>
              <c15:ser>
                <c:idx val="3"/>
                <c:order val="2"/>
                <c:tx>
                  <c:v>100 yrs</c:v>
                </c:tx>
                <c:spPr>
                  <a:ln w="25400" cap="rnd">
                    <a:noFill/>
                    <a:round/>
                  </a:ln>
                  <a:effectLst/>
                </c:spPr>
                <c:marker>
                  <c:symbol val="circle"/>
                  <c:size val="5"/>
                  <c:spPr>
                    <a:solidFill>
                      <a:schemeClr val="accent4"/>
                    </a:solidFill>
                    <a:ln w="76200">
                      <a:solidFill>
                        <a:schemeClr val="bg1">
                          <a:lumMod val="75000"/>
                        </a:schemeClr>
                      </a:solidFill>
                    </a:ln>
                    <a:effectLst/>
                  </c:spPr>
                </c:marker>
                <c:xVal>
                  <c:numRef>
                    <c:extLst>
                      <c:ext uri="{02D57815-91ED-43cb-92C2-25804820EDAC}">
                        <c15:formulaRef>
                          <c15:sqref>'Feb25'!$C$65</c15:sqref>
                        </c15:formulaRef>
                      </c:ext>
                    </c:extLst>
                    <c:numCache>
                      <c:formatCode>0</c:formatCode>
                      <c:ptCount val="1"/>
                      <c:pt idx="0">
                        <c:v>629.48611684723051</c:v>
                      </c:pt>
                    </c:numCache>
                  </c:numRef>
                </c:xVal>
                <c:yVal>
                  <c:numRef>
                    <c:extLst>
                      <c:ext uri="{02D57815-91ED-43cb-92C2-25804820EDAC}">
                        <c15:formulaRef>
                          <c15:sqref>'Feb25'!$E$65</c15:sqref>
                        </c15:formulaRef>
                      </c:ext>
                    </c:extLst>
                    <c:numCache>
                      <c:formatCode>0.00</c:formatCode>
                      <c:ptCount val="1"/>
                      <c:pt idx="0">
                        <c:v>11.429168507269404</c:v>
                      </c:pt>
                    </c:numCache>
                  </c:numRef>
                </c:yVal>
                <c:smooth val="0"/>
                <c:extLst>
                  <c:ext xmlns:c16="http://schemas.microsoft.com/office/drawing/2014/chart" uri="{C3380CC4-5D6E-409C-BE32-E72D297353CC}">
                    <c16:uniqueId val="{00000007-AA64-448D-892C-46997CC3832C}"/>
                  </c:ext>
                </c:extLst>
              </c15:ser>
            </c15:filteredScatterSeries>
            <c15:filteredScatterSeries>
              <c15:ser>
                <c:idx val="4"/>
                <c:order val="3"/>
                <c:tx>
                  <c:v>250 yrs</c:v>
                </c:tx>
                <c:spPr>
                  <a:ln w="25400" cap="rnd">
                    <a:noFill/>
                    <a:round/>
                  </a:ln>
                  <a:effectLst/>
                </c:spPr>
                <c:marker>
                  <c:symbol val="circle"/>
                  <c:size val="5"/>
                  <c:spPr>
                    <a:solidFill>
                      <a:schemeClr val="accent5"/>
                    </a:solidFill>
                    <a:ln w="76200">
                      <a:solidFill>
                        <a:schemeClr val="bg1">
                          <a:lumMod val="50000"/>
                        </a:schemeClr>
                      </a:solidFill>
                    </a:ln>
                    <a:effectLst/>
                  </c:spPr>
                </c:marker>
                <c:xVal>
                  <c:numRef>
                    <c:extLst xmlns:c15="http://schemas.microsoft.com/office/drawing/2012/chart">
                      <c:ext xmlns:c15="http://schemas.microsoft.com/office/drawing/2012/chart" uri="{02D57815-91ED-43cb-92C2-25804820EDAC}">
                        <c15:formulaRef>
                          <c15:sqref>'Feb25'!$C$66</c15:sqref>
                        </c15:formulaRef>
                      </c:ext>
                    </c:extLst>
                    <c:numCache>
                      <c:formatCode>0</c:formatCode>
                      <c:ptCount val="1"/>
                      <c:pt idx="0">
                        <c:v>430.01428372098724</c:v>
                      </c:pt>
                    </c:numCache>
                  </c:numRef>
                </c:xVal>
                <c:yVal>
                  <c:numRef>
                    <c:extLst xmlns:c15="http://schemas.microsoft.com/office/drawing/2012/chart">
                      <c:ext xmlns:c15="http://schemas.microsoft.com/office/drawing/2012/chart" uri="{02D57815-91ED-43cb-92C2-25804820EDAC}">
                        <c15:formulaRef>
                          <c15:sqref>'Feb25'!$E$66</c15:sqref>
                        </c15:formulaRef>
                      </c:ext>
                    </c:extLst>
                    <c:numCache>
                      <c:formatCode>0.00</c:formatCode>
                      <c:ptCount val="1"/>
                      <c:pt idx="0">
                        <c:v>8.6718025376518497</c:v>
                      </c:pt>
                    </c:numCache>
                  </c:numRef>
                </c:yVal>
                <c:smooth val="0"/>
                <c:extLst xmlns:c15="http://schemas.microsoft.com/office/drawing/2012/chart">
                  <c:ext xmlns:c16="http://schemas.microsoft.com/office/drawing/2014/chart" uri="{C3380CC4-5D6E-409C-BE32-E72D297353CC}">
                    <c16:uniqueId val="{00000008-AA64-448D-892C-46997CC3832C}"/>
                  </c:ext>
                </c:extLst>
              </c15:ser>
            </c15:filteredScatterSeries>
            <c15:filteredScatterSeries>
              <c15:ser>
                <c:idx val="13"/>
                <c:order val="6"/>
                <c:tx>
                  <c:v>5.1 100 yrs</c:v>
                </c:tx>
                <c:spPr>
                  <a:ln w="25400" cap="rnd">
                    <a:noFill/>
                    <a:round/>
                  </a:ln>
                  <a:effectLst/>
                </c:spPr>
                <c:marker>
                  <c:symbol val="circle"/>
                  <c:size val="5"/>
                  <c:spPr>
                    <a:solidFill>
                      <a:schemeClr val="accent2">
                        <a:lumMod val="80000"/>
                        <a:lumOff val="20000"/>
                      </a:schemeClr>
                    </a:solidFill>
                    <a:ln w="76200">
                      <a:solidFill>
                        <a:srgbClr val="FEB7B0"/>
                      </a:solidFill>
                    </a:ln>
                    <a:effectLst/>
                  </c:spPr>
                </c:marker>
                <c:xVal>
                  <c:numRef>
                    <c:extLst xmlns:c15="http://schemas.microsoft.com/office/drawing/2012/chart">
                      <c:ext xmlns:c15="http://schemas.microsoft.com/office/drawing/2012/chart" uri="{02D57815-91ED-43cb-92C2-25804820EDAC}">
                        <c15:formulaRef>
                          <c15:sqref>'Feb25'!$C$73</c15:sqref>
                        </c15:formulaRef>
                      </c:ext>
                    </c:extLst>
                    <c:numCache>
                      <c:formatCode>0</c:formatCode>
                      <c:ptCount val="1"/>
                      <c:pt idx="0">
                        <c:v>414.09364408766305</c:v>
                      </c:pt>
                    </c:numCache>
                  </c:numRef>
                </c:xVal>
                <c:yVal>
                  <c:numRef>
                    <c:extLst xmlns:c15="http://schemas.microsoft.com/office/drawing/2012/chart">
                      <c:ext xmlns:c15="http://schemas.microsoft.com/office/drawing/2012/chart" uri="{02D57815-91ED-43cb-92C2-25804820EDAC}">
                        <c15:formulaRef>
                          <c15:sqref>'Feb25'!$E$73</c15:sqref>
                        </c15:formulaRef>
                      </c:ext>
                    </c:extLst>
                    <c:numCache>
                      <c:formatCode>0.00</c:formatCode>
                      <c:ptCount val="1"/>
                      <c:pt idx="0">
                        <c:v>8.337252612990449</c:v>
                      </c:pt>
                    </c:numCache>
                  </c:numRef>
                </c:yVal>
                <c:smooth val="0"/>
                <c:extLst xmlns:c15="http://schemas.microsoft.com/office/drawing/2012/chart">
                  <c:ext xmlns:c16="http://schemas.microsoft.com/office/drawing/2014/chart" uri="{C3380CC4-5D6E-409C-BE32-E72D297353CC}">
                    <c16:uniqueId val="{00000009-AA64-448D-892C-46997CC3832C}"/>
                  </c:ext>
                </c:extLst>
              </c15:ser>
            </c15:filteredScatterSeries>
            <c15:filteredScatterSeries>
              <c15:ser>
                <c:idx val="14"/>
                <c:order val="7"/>
                <c:tx>
                  <c:v>5.1 250 yrs</c:v>
                </c:tx>
                <c:spPr>
                  <a:ln w="25400" cap="rnd">
                    <a:noFill/>
                    <a:round/>
                  </a:ln>
                  <a:effectLst/>
                </c:spPr>
                <c:marker>
                  <c:symbol val="circle"/>
                  <c:size val="5"/>
                  <c:spPr>
                    <a:solidFill>
                      <a:schemeClr val="accent3">
                        <a:lumMod val="80000"/>
                        <a:lumOff val="20000"/>
                      </a:schemeClr>
                    </a:solidFill>
                    <a:ln w="76200">
                      <a:solidFill>
                        <a:srgbClr val="EF827F"/>
                      </a:solidFill>
                    </a:ln>
                    <a:effectLst/>
                  </c:spPr>
                </c:marker>
                <c:xVal>
                  <c:numRef>
                    <c:extLst xmlns:c15="http://schemas.microsoft.com/office/drawing/2012/chart">
                      <c:ext xmlns:c15="http://schemas.microsoft.com/office/drawing/2012/chart" uri="{02D57815-91ED-43cb-92C2-25804820EDAC}">
                        <c15:formulaRef>
                          <c15:sqref>'Feb25'!$C$74</c15:sqref>
                        </c15:formulaRef>
                      </c:ext>
                    </c:extLst>
                    <c:numCache>
                      <c:formatCode>0</c:formatCode>
                      <c:ptCount val="1"/>
                      <c:pt idx="0">
                        <c:v>306.17377462366625</c:v>
                      </c:pt>
                    </c:numCache>
                  </c:numRef>
                </c:xVal>
                <c:yVal>
                  <c:numRef>
                    <c:extLst xmlns:c15="http://schemas.microsoft.com/office/drawing/2012/chart">
                      <c:ext xmlns:c15="http://schemas.microsoft.com/office/drawing/2012/chart" uri="{02D57815-91ED-43cb-92C2-25804820EDAC}">
                        <c15:formulaRef>
                          <c15:sqref>'Feb25'!$E$74</c15:sqref>
                        </c15:formulaRef>
                      </c:ext>
                    </c:extLst>
                    <c:numCache>
                      <c:formatCode>0.00</c:formatCode>
                      <c:ptCount val="1"/>
                      <c:pt idx="0">
                        <c:v>5.1521991326192129</c:v>
                      </c:pt>
                    </c:numCache>
                  </c:numRef>
                </c:yVal>
                <c:smooth val="0"/>
                <c:extLst xmlns:c15="http://schemas.microsoft.com/office/drawing/2012/chart">
                  <c:ext xmlns:c16="http://schemas.microsoft.com/office/drawing/2014/chart" uri="{C3380CC4-5D6E-409C-BE32-E72D297353CC}">
                    <c16:uniqueId val="{0000000A-AA64-448D-892C-46997CC3832C}"/>
                  </c:ext>
                </c:extLst>
              </c15:ser>
            </c15:filteredScatterSeries>
            <c15:filteredScatterSeries>
              <c15:ser>
                <c:idx val="11"/>
                <c:order val="10"/>
                <c:tx>
                  <c:v>9.6 100 yrs</c:v>
                </c:tx>
                <c:spPr>
                  <a:ln w="25400" cap="rnd">
                    <a:noFill/>
                    <a:round/>
                  </a:ln>
                  <a:effectLst/>
                </c:spPr>
                <c:marker>
                  <c:symbol val="circle"/>
                  <c:size val="5"/>
                  <c:spPr>
                    <a:solidFill>
                      <a:schemeClr val="accent6">
                        <a:lumMod val="60000"/>
                      </a:schemeClr>
                    </a:solidFill>
                    <a:ln w="76200">
                      <a:solidFill>
                        <a:schemeClr val="bg1">
                          <a:lumMod val="75000"/>
                        </a:schemeClr>
                      </a:solidFill>
                    </a:ln>
                    <a:effectLst/>
                  </c:spPr>
                </c:marker>
                <c:xVal>
                  <c:numRef>
                    <c:extLst xmlns:c15="http://schemas.microsoft.com/office/drawing/2012/chart">
                      <c:ext xmlns:c15="http://schemas.microsoft.com/office/drawing/2012/chart" uri="{02D57815-91ED-43cb-92C2-25804820EDAC}">
                        <c15:formulaRef>
                          <c15:sqref>'Feb25'!$C$81</c15:sqref>
                        </c15:formulaRef>
                      </c:ext>
                    </c:extLst>
                    <c:numCache>
                      <c:formatCode>0</c:formatCode>
                      <c:ptCount val="1"/>
                      <c:pt idx="0">
                        <c:v>324.49474029902689</c:v>
                      </c:pt>
                    </c:numCache>
                  </c:numRef>
                </c:xVal>
                <c:yVal>
                  <c:numRef>
                    <c:extLst xmlns:c15="http://schemas.microsoft.com/office/drawing/2012/chart">
                      <c:ext xmlns:c15="http://schemas.microsoft.com/office/drawing/2012/chart" uri="{02D57815-91ED-43cb-92C2-25804820EDAC}">
                        <c15:formulaRef>
                          <c15:sqref>'Feb25'!$E$81</c15:sqref>
                        </c15:formulaRef>
                      </c:ext>
                    </c:extLst>
                    <c:numCache>
                      <c:formatCode>0.00</c:formatCode>
                      <c:ptCount val="1"/>
                      <c:pt idx="0">
                        <c:v>5.8422078563249951</c:v>
                      </c:pt>
                    </c:numCache>
                  </c:numRef>
                </c:yVal>
                <c:smooth val="0"/>
                <c:extLst xmlns:c15="http://schemas.microsoft.com/office/drawing/2012/chart">
                  <c:ext xmlns:c16="http://schemas.microsoft.com/office/drawing/2014/chart" uri="{C3380CC4-5D6E-409C-BE32-E72D297353CC}">
                    <c16:uniqueId val="{0000000B-AA64-448D-892C-46997CC3832C}"/>
                  </c:ext>
                </c:extLst>
              </c15:ser>
            </c15:filteredScatterSeries>
            <c15:filteredScatterSeries>
              <c15:ser>
                <c:idx val="12"/>
                <c:order val="11"/>
                <c:tx>
                  <c:v>9.6 250 yrs</c:v>
                </c:tx>
                <c:spPr>
                  <a:ln w="25400" cap="rnd">
                    <a:noFill/>
                    <a:round/>
                  </a:ln>
                  <a:effectLst/>
                </c:spPr>
                <c:marker>
                  <c:symbol val="circle"/>
                  <c:size val="5"/>
                  <c:spPr>
                    <a:solidFill>
                      <a:schemeClr val="accent1">
                        <a:lumMod val="80000"/>
                        <a:lumOff val="20000"/>
                      </a:schemeClr>
                    </a:solidFill>
                    <a:ln w="76200">
                      <a:solidFill>
                        <a:schemeClr val="bg1">
                          <a:lumMod val="50000"/>
                        </a:schemeClr>
                      </a:solidFill>
                    </a:ln>
                    <a:effectLst/>
                  </c:spPr>
                </c:marker>
                <c:xVal>
                  <c:numRef>
                    <c:extLst xmlns:c15="http://schemas.microsoft.com/office/drawing/2012/chart">
                      <c:ext xmlns:c15="http://schemas.microsoft.com/office/drawing/2012/chart" uri="{02D57815-91ED-43cb-92C2-25804820EDAC}">
                        <c15:formulaRef>
                          <c15:sqref>'Feb25'!$C$82</c15:sqref>
                        </c15:formulaRef>
                      </c:ext>
                    </c:extLst>
                    <c:numCache>
                      <c:formatCode>0</c:formatCode>
                      <c:ptCount val="1"/>
                      <c:pt idx="0">
                        <c:v>252.39645876214217</c:v>
                      </c:pt>
                    </c:numCache>
                  </c:numRef>
                </c:xVal>
                <c:yVal>
                  <c:numRef>
                    <c:extLst xmlns:c15="http://schemas.microsoft.com/office/drawing/2012/chart">
                      <c:ext xmlns:c15="http://schemas.microsoft.com/office/drawing/2012/chart" uri="{02D57815-91ED-43cb-92C2-25804820EDAC}">
                        <c15:formulaRef>
                          <c15:sqref>'Feb25'!$E$82</c15:sqref>
                        </c15:formulaRef>
                      </c:ext>
                    </c:extLst>
                    <c:numCache>
                      <c:formatCode>0.00</c:formatCode>
                      <c:ptCount val="1"/>
                      <c:pt idx="0">
                        <c:v>2.5482664844530412</c:v>
                      </c:pt>
                    </c:numCache>
                  </c:numRef>
                </c:yVal>
                <c:smooth val="0"/>
                <c:extLst xmlns:c15="http://schemas.microsoft.com/office/drawing/2012/chart">
                  <c:ext xmlns:c16="http://schemas.microsoft.com/office/drawing/2014/chart" uri="{C3380CC4-5D6E-409C-BE32-E72D297353CC}">
                    <c16:uniqueId val="{0000000C-AA64-448D-892C-46997CC3832C}"/>
                  </c:ext>
                </c:extLst>
              </c15:ser>
            </c15:filteredScatterSeries>
          </c:ext>
        </c:extLst>
      </c:scatterChart>
      <c:scatterChart>
        <c:scatterStyle val="smoothMarker"/>
        <c:varyColors val="0"/>
        <c:ser>
          <c:idx val="0"/>
          <c:order val="0"/>
          <c:tx>
            <c:v>Acid fine paper</c:v>
          </c:tx>
          <c:spPr>
            <a:ln w="19050" cap="rnd">
              <a:solidFill>
                <a:schemeClr val="tx1"/>
              </a:solidFill>
              <a:round/>
            </a:ln>
            <a:effectLst/>
          </c:spPr>
          <c:marker>
            <c:symbol val="none"/>
          </c:marker>
          <c:xVal>
            <c:numRef>
              <c:f>'Feb25'!$D$29:$D$46</c:f>
              <c:numCache>
                <c:formatCode>General</c:formatCode>
                <c:ptCount val="18"/>
                <c:pt idx="0">
                  <c:v>1200</c:v>
                </c:pt>
                <c:pt idx="1">
                  <c:v>1150</c:v>
                </c:pt>
                <c:pt idx="2">
                  <c:v>1100</c:v>
                </c:pt>
                <c:pt idx="3">
                  <c:v>1050</c:v>
                </c:pt>
                <c:pt idx="4">
                  <c:v>1000</c:v>
                </c:pt>
                <c:pt idx="5">
                  <c:v>950</c:v>
                </c:pt>
                <c:pt idx="6">
                  <c:v>900</c:v>
                </c:pt>
                <c:pt idx="7">
                  <c:v>850</c:v>
                </c:pt>
                <c:pt idx="8">
                  <c:v>800</c:v>
                </c:pt>
                <c:pt idx="9">
                  <c:v>750</c:v>
                </c:pt>
                <c:pt idx="10">
                  <c:v>700</c:v>
                </c:pt>
                <c:pt idx="11">
                  <c:v>650</c:v>
                </c:pt>
                <c:pt idx="12">
                  <c:v>600</c:v>
                </c:pt>
                <c:pt idx="13">
                  <c:v>550</c:v>
                </c:pt>
                <c:pt idx="14">
                  <c:v>500</c:v>
                </c:pt>
                <c:pt idx="15">
                  <c:v>450</c:v>
                </c:pt>
                <c:pt idx="16">
                  <c:v>400</c:v>
                </c:pt>
                <c:pt idx="17">
                  <c:v>367</c:v>
                </c:pt>
              </c:numCache>
            </c:numRef>
          </c:xVal>
          <c:yVal>
            <c:numRef>
              <c:f>'Feb25'!$E$29:$E$46</c:f>
              <c:numCache>
                <c:formatCode>0.00</c:formatCode>
                <c:ptCount val="18"/>
                <c:pt idx="0">
                  <c:v>12.889016666666668</c:v>
                </c:pt>
                <c:pt idx="1">
                  <c:v>12.680286956521741</c:v>
                </c:pt>
                <c:pt idx="2">
                  <c:v>12.45258181818182</c:v>
                </c:pt>
                <c:pt idx="3">
                  <c:v>12.203190476190478</c:v>
                </c:pt>
                <c:pt idx="4">
                  <c:v>11.928860000000002</c:v>
                </c:pt>
                <c:pt idx="5">
                  <c:v>11.62565263157895</c:v>
                </c:pt>
                <c:pt idx="6">
                  <c:v>11.288755555555557</c:v>
                </c:pt>
                <c:pt idx="7">
                  <c:v>10.912223529411767</c:v>
                </c:pt>
                <c:pt idx="8">
                  <c:v>10.488625000000003</c:v>
                </c:pt>
                <c:pt idx="9">
                  <c:v>10.008546666666669</c:v>
                </c:pt>
                <c:pt idx="10">
                  <c:v>9.4598857142857167</c:v>
                </c:pt>
                <c:pt idx="11">
                  <c:v>8.8268153846153865</c:v>
                </c:pt>
                <c:pt idx="12">
                  <c:v>8.0882333333333349</c:v>
                </c:pt>
                <c:pt idx="13">
                  <c:v>7.2153636363636391</c:v>
                </c:pt>
                <c:pt idx="14">
                  <c:v>6.1679200000000023</c:v>
                </c:pt>
                <c:pt idx="15">
                  <c:v>4.8877111111111144</c:v>
                </c:pt>
                <c:pt idx="16">
                  <c:v>3.2874500000000033</c:v>
                </c:pt>
                <c:pt idx="17">
                  <c:v>1.9924158038147173</c:v>
                </c:pt>
              </c:numCache>
            </c:numRef>
          </c:yVal>
          <c:smooth val="1"/>
          <c:extLst>
            <c:ext xmlns:c16="http://schemas.microsoft.com/office/drawing/2014/chart" uri="{C3380CC4-5D6E-409C-BE32-E72D297353CC}">
              <c16:uniqueId val="{00000006-AA64-448D-892C-46997CC3832C}"/>
            </c:ext>
          </c:extLst>
        </c:ser>
        <c:dLbls>
          <c:showLegendKey val="0"/>
          <c:showVal val="0"/>
          <c:showCatName val="0"/>
          <c:showSerName val="0"/>
          <c:showPercent val="0"/>
          <c:showBubbleSize val="0"/>
        </c:dLbls>
        <c:axId val="1259173584"/>
        <c:axId val="1259166384"/>
      </c:scatterChart>
      <c:valAx>
        <c:axId val="1259173584"/>
        <c:scaling>
          <c:orientation val="minMax"/>
          <c:max val="1205"/>
          <c:min val="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DP</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in"/>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9166384"/>
        <c:crosses val="autoZero"/>
        <c:crossBetween val="midCat"/>
        <c:majorUnit val="200"/>
      </c:valAx>
      <c:valAx>
        <c:axId val="125916638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BL (km)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9173584"/>
        <c:crosses val="autoZero"/>
        <c:crossBetween val="midCat"/>
      </c:valAx>
      <c:spPr>
        <a:noFill/>
        <a:ln>
          <a:noFill/>
        </a:ln>
        <a:effectLst>
          <a:softEdge rad="139700"/>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9050"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BL versus DP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794306625650288"/>
          <c:y val="0.12425460636515913"/>
          <c:w val="0.79693092126924991"/>
          <c:h val="0.70082234184188441"/>
        </c:manualLayout>
      </c:layout>
      <c:scatterChart>
        <c:scatterStyle val="lineMarker"/>
        <c:varyColors val="0"/>
        <c:ser>
          <c:idx val="2"/>
          <c:order val="1"/>
          <c:tx>
            <c:v>Scenario 1: 100 yrs</c:v>
          </c:tx>
          <c:spPr>
            <a:ln w="25400" cap="rnd">
              <a:noFill/>
              <a:round/>
            </a:ln>
            <a:effectLst>
              <a:glow>
                <a:schemeClr val="accent1">
                  <a:alpha val="40000"/>
                </a:schemeClr>
              </a:glow>
            </a:effectLst>
          </c:spPr>
          <c:marker>
            <c:symbol val="circle"/>
            <c:size val="5"/>
            <c:spPr>
              <a:solidFill>
                <a:schemeClr val="accent2">
                  <a:lumMod val="40000"/>
                  <a:lumOff val="60000"/>
                </a:schemeClr>
              </a:solidFill>
              <a:ln w="76200">
                <a:solidFill>
                  <a:schemeClr val="accent2">
                    <a:lumMod val="40000"/>
                    <a:lumOff val="60000"/>
                  </a:schemeClr>
                </a:solidFill>
              </a:ln>
              <a:effectLst>
                <a:glow>
                  <a:schemeClr val="accent1">
                    <a:alpha val="40000"/>
                  </a:schemeClr>
                </a:glow>
              </a:effectLst>
            </c:spPr>
          </c:marker>
          <c:xVal>
            <c:numRef>
              <c:f>'Feb25'!$M$65</c:f>
              <c:numCache>
                <c:formatCode>0</c:formatCode>
                <c:ptCount val="1"/>
                <c:pt idx="0">
                  <c:v>2392.4999286793773</c:v>
                </c:pt>
              </c:numCache>
            </c:numRef>
          </c:xVal>
          <c:yVal>
            <c:numRef>
              <c:f>'Feb25'!$N$65</c:f>
              <c:numCache>
                <c:formatCode>0.00</c:formatCode>
                <c:ptCount val="1"/>
                <c:pt idx="0">
                  <c:v>14.193006878502491</c:v>
                </c:pt>
              </c:numCache>
            </c:numRef>
          </c:yVal>
          <c:smooth val="0"/>
          <c:extLst>
            <c:ext xmlns:c16="http://schemas.microsoft.com/office/drawing/2014/chart" uri="{C3380CC4-5D6E-409C-BE32-E72D297353CC}">
              <c16:uniqueId val="{00000000-CCED-4739-809A-18B3BF5D5D92}"/>
            </c:ext>
          </c:extLst>
        </c:ser>
        <c:ser>
          <c:idx val="5"/>
          <c:order val="4"/>
          <c:tx>
            <c:v>Scenario 1: 500 yrs</c:v>
          </c:tx>
          <c:spPr>
            <a:ln w="25400" cap="rnd">
              <a:noFill/>
              <a:round/>
            </a:ln>
            <a:effectLst/>
          </c:spPr>
          <c:marker>
            <c:symbol val="circle"/>
            <c:size val="5"/>
            <c:spPr>
              <a:solidFill>
                <a:srgbClr val="FF0000"/>
              </a:solidFill>
              <a:ln w="76200">
                <a:solidFill>
                  <a:srgbClr val="FF0D0D"/>
                </a:solidFill>
              </a:ln>
              <a:effectLst/>
            </c:spPr>
          </c:marker>
          <c:xVal>
            <c:numRef>
              <c:f>'Feb25'!$M$67</c:f>
              <c:numCache>
                <c:formatCode>0</c:formatCode>
                <c:ptCount val="1"/>
                <c:pt idx="0">
                  <c:v>2295.3868619038171</c:v>
                </c:pt>
              </c:numCache>
            </c:numRef>
          </c:xVal>
          <c:yVal>
            <c:numRef>
              <c:f>'Feb25'!$N$67</c:f>
              <c:numCache>
                <c:formatCode>0.00</c:formatCode>
                <c:ptCount val="1"/>
                <c:pt idx="0">
                  <c:v>14.108069769162917</c:v>
                </c:pt>
              </c:numCache>
            </c:numRef>
          </c:yVal>
          <c:smooth val="0"/>
          <c:extLst>
            <c:ext xmlns:c16="http://schemas.microsoft.com/office/drawing/2014/chart" uri="{C3380CC4-5D6E-409C-BE32-E72D297353CC}">
              <c16:uniqueId val="{00000001-CCED-4739-809A-18B3BF5D5D92}"/>
            </c:ext>
          </c:extLst>
        </c:ser>
        <c:ser>
          <c:idx val="7"/>
          <c:order val="5"/>
          <c:tx>
            <c:v>Scenario 2: 100 yrs</c:v>
          </c:tx>
          <c:spPr>
            <a:ln w="25400" cap="rnd">
              <a:noFill/>
              <a:round/>
            </a:ln>
            <a:effectLst/>
          </c:spPr>
          <c:marker>
            <c:symbol val="circle"/>
            <c:size val="5"/>
            <c:spPr>
              <a:solidFill>
                <a:schemeClr val="accent1">
                  <a:lumMod val="40000"/>
                  <a:lumOff val="60000"/>
                </a:schemeClr>
              </a:solidFill>
              <a:ln w="76200">
                <a:solidFill>
                  <a:schemeClr val="accent1">
                    <a:lumMod val="40000"/>
                    <a:lumOff val="60000"/>
                  </a:schemeClr>
                </a:solidFill>
              </a:ln>
              <a:effectLst/>
            </c:spPr>
          </c:marker>
          <c:xVal>
            <c:numRef>
              <c:f>'Feb25'!$M$73</c:f>
              <c:numCache>
                <c:formatCode>0</c:formatCode>
                <c:ptCount val="1"/>
                <c:pt idx="0">
                  <c:v>2223.6159261559569</c:v>
                </c:pt>
              </c:numCache>
            </c:numRef>
          </c:xVal>
          <c:yVal>
            <c:numRef>
              <c:f>'Feb25'!$N$73</c:f>
              <c:numCache>
                <c:formatCode>0.00</c:formatCode>
                <c:ptCount val="1"/>
                <c:pt idx="0">
                  <c:v>14.040529844222963</c:v>
                </c:pt>
              </c:numCache>
            </c:numRef>
          </c:yVal>
          <c:smooth val="0"/>
          <c:extLst>
            <c:ext xmlns:c16="http://schemas.microsoft.com/office/drawing/2014/chart" uri="{C3380CC4-5D6E-409C-BE32-E72D297353CC}">
              <c16:uniqueId val="{00000002-CCED-4739-809A-18B3BF5D5D92}"/>
            </c:ext>
          </c:extLst>
        </c:ser>
        <c:ser>
          <c:idx val="9"/>
          <c:order val="8"/>
          <c:tx>
            <c:v> Scenario 2: 500 yrs</c:v>
          </c:tx>
          <c:spPr>
            <a:ln w="25400" cap="rnd">
              <a:noFill/>
              <a:round/>
            </a:ln>
            <a:effectLst/>
          </c:spPr>
          <c:marker>
            <c:symbol val="circle"/>
            <c:size val="5"/>
            <c:spPr>
              <a:solidFill>
                <a:srgbClr val="0070C0"/>
              </a:solidFill>
              <a:ln w="76200">
                <a:solidFill>
                  <a:srgbClr val="0070C0"/>
                </a:solidFill>
              </a:ln>
              <a:effectLst/>
            </c:spPr>
          </c:marker>
          <c:xVal>
            <c:numRef>
              <c:f>'Feb25'!$M$75</c:f>
              <c:numCache>
                <c:formatCode>0</c:formatCode>
                <c:ptCount val="1"/>
                <c:pt idx="0">
                  <c:v>1981.4387473681322</c:v>
                </c:pt>
              </c:numCache>
            </c:numRef>
          </c:xVal>
          <c:yVal>
            <c:numRef>
              <c:f>'Feb25'!$N$75</c:f>
              <c:numCache>
                <c:formatCode>0.00</c:formatCode>
                <c:ptCount val="1"/>
                <c:pt idx="0">
                  <c:v>13.776519817667914</c:v>
                </c:pt>
              </c:numCache>
            </c:numRef>
          </c:yVal>
          <c:smooth val="0"/>
          <c:extLst>
            <c:ext xmlns:c16="http://schemas.microsoft.com/office/drawing/2014/chart" uri="{C3380CC4-5D6E-409C-BE32-E72D297353CC}">
              <c16:uniqueId val="{00000003-CCED-4739-809A-18B3BF5D5D92}"/>
            </c:ext>
          </c:extLst>
        </c:ser>
        <c:ser>
          <c:idx val="8"/>
          <c:order val="9"/>
          <c:tx>
            <c:v>Scenario 3: 100 yrs</c:v>
          </c:tx>
          <c:spPr>
            <a:ln w="25400" cap="rnd">
              <a:noFill/>
              <a:round/>
            </a:ln>
            <a:effectLst/>
          </c:spPr>
          <c:marker>
            <c:symbol val="circle"/>
            <c:size val="5"/>
            <c:spPr>
              <a:solidFill>
                <a:schemeClr val="accent3">
                  <a:lumMod val="60000"/>
                  <a:lumOff val="40000"/>
                </a:schemeClr>
              </a:solidFill>
              <a:ln w="76200">
                <a:solidFill>
                  <a:srgbClr val="11FF7D"/>
                </a:solidFill>
              </a:ln>
              <a:effectLst/>
            </c:spPr>
          </c:marker>
          <c:xVal>
            <c:numRef>
              <c:f>'Feb25'!$M$81</c:f>
              <c:numCache>
                <c:formatCode>0</c:formatCode>
                <c:ptCount val="1"/>
                <c:pt idx="0">
                  <c:v>2033.6902815398921</c:v>
                </c:pt>
              </c:numCache>
            </c:numRef>
          </c:xVal>
          <c:yVal>
            <c:numRef>
              <c:f>'Feb25'!$N$81</c:f>
              <c:numCache>
                <c:formatCode>0.00</c:formatCode>
                <c:ptCount val="1"/>
                <c:pt idx="0">
                  <c:v>13.838801626078929</c:v>
                </c:pt>
              </c:numCache>
            </c:numRef>
          </c:yVal>
          <c:smooth val="0"/>
          <c:extLst>
            <c:ext xmlns:c16="http://schemas.microsoft.com/office/drawing/2014/chart" uri="{C3380CC4-5D6E-409C-BE32-E72D297353CC}">
              <c16:uniqueId val="{00000004-CCED-4739-809A-18B3BF5D5D92}"/>
            </c:ext>
          </c:extLst>
        </c:ser>
        <c:ser>
          <c:idx val="10"/>
          <c:order val="12"/>
          <c:tx>
            <c:v>Scenario 3: 500 yrs</c:v>
          </c:tx>
          <c:spPr>
            <a:ln w="25400" cap="rnd">
              <a:noFill/>
              <a:round/>
            </a:ln>
            <a:effectLst/>
          </c:spPr>
          <c:marker>
            <c:symbol val="circle"/>
            <c:size val="5"/>
            <c:spPr>
              <a:solidFill>
                <a:srgbClr val="00B050"/>
              </a:solidFill>
              <a:ln w="76200">
                <a:solidFill>
                  <a:srgbClr val="00B050"/>
                </a:solidFill>
              </a:ln>
              <a:effectLst/>
            </c:spPr>
          </c:marker>
          <c:xVal>
            <c:numRef>
              <c:f>'Feb25'!$M$83</c:f>
              <c:numCache>
                <c:formatCode>0</c:formatCode>
                <c:ptCount val="1"/>
                <c:pt idx="0">
                  <c:v>1590.8780205063329</c:v>
                </c:pt>
              </c:numCache>
            </c:numRef>
          </c:xVal>
          <c:yVal>
            <c:numRef>
              <c:f>'Feb25'!$N$83</c:f>
              <c:numCache>
                <c:formatCode>0.00</c:formatCode>
                <c:ptCount val="1"/>
                <c:pt idx="0">
                  <c:v>13.181407869561689</c:v>
                </c:pt>
              </c:numCache>
            </c:numRef>
          </c:yVal>
          <c:smooth val="0"/>
          <c:extLst>
            <c:ext xmlns:c16="http://schemas.microsoft.com/office/drawing/2014/chart" uri="{C3380CC4-5D6E-409C-BE32-E72D297353CC}">
              <c16:uniqueId val="{00000005-CCED-4739-809A-18B3BF5D5D92}"/>
            </c:ext>
          </c:extLst>
        </c:ser>
        <c:dLbls>
          <c:showLegendKey val="0"/>
          <c:showVal val="0"/>
          <c:showCatName val="0"/>
          <c:showSerName val="0"/>
          <c:showPercent val="0"/>
          <c:showBubbleSize val="0"/>
        </c:dLbls>
        <c:axId val="1259173584"/>
        <c:axId val="1259166384"/>
        <c:extLst>
          <c:ext xmlns:c15="http://schemas.microsoft.com/office/drawing/2012/chart" uri="{02D57815-91ED-43cb-92C2-25804820EDAC}">
            <c15:filteredScatterSeries>
              <c15:ser>
                <c:idx val="3"/>
                <c:order val="2"/>
                <c:tx>
                  <c:v>100 yrs</c:v>
                </c:tx>
                <c:spPr>
                  <a:ln w="25400" cap="rnd">
                    <a:noFill/>
                    <a:round/>
                  </a:ln>
                  <a:effectLst/>
                </c:spPr>
                <c:marker>
                  <c:symbol val="circle"/>
                  <c:size val="5"/>
                  <c:spPr>
                    <a:solidFill>
                      <a:schemeClr val="accent4"/>
                    </a:solidFill>
                    <a:ln w="76200">
                      <a:solidFill>
                        <a:schemeClr val="bg1">
                          <a:lumMod val="75000"/>
                        </a:schemeClr>
                      </a:solidFill>
                    </a:ln>
                    <a:effectLst/>
                  </c:spPr>
                </c:marker>
                <c:xVal>
                  <c:numRef>
                    <c:extLst>
                      <c:ext uri="{02D57815-91ED-43cb-92C2-25804820EDAC}">
                        <c15:formulaRef>
                          <c15:sqref>'Feb25'!$C$65</c15:sqref>
                        </c15:formulaRef>
                      </c:ext>
                    </c:extLst>
                    <c:numCache>
                      <c:formatCode>0</c:formatCode>
                      <c:ptCount val="1"/>
                      <c:pt idx="0">
                        <c:v>629.48611684723051</c:v>
                      </c:pt>
                    </c:numCache>
                  </c:numRef>
                </c:xVal>
                <c:yVal>
                  <c:numRef>
                    <c:extLst>
                      <c:ext uri="{02D57815-91ED-43cb-92C2-25804820EDAC}">
                        <c15:formulaRef>
                          <c15:sqref>'Feb25'!$E$65</c15:sqref>
                        </c15:formulaRef>
                      </c:ext>
                    </c:extLst>
                    <c:numCache>
                      <c:formatCode>0.00</c:formatCode>
                      <c:ptCount val="1"/>
                      <c:pt idx="0">
                        <c:v>11.429168507269404</c:v>
                      </c:pt>
                    </c:numCache>
                  </c:numRef>
                </c:yVal>
                <c:smooth val="0"/>
                <c:extLst>
                  <c:ext xmlns:c16="http://schemas.microsoft.com/office/drawing/2014/chart" uri="{C3380CC4-5D6E-409C-BE32-E72D297353CC}">
                    <c16:uniqueId val="{00000007-CCED-4739-809A-18B3BF5D5D92}"/>
                  </c:ext>
                </c:extLst>
              </c15:ser>
            </c15:filteredScatterSeries>
            <c15:filteredScatterSeries>
              <c15:ser>
                <c:idx val="4"/>
                <c:order val="3"/>
                <c:tx>
                  <c:v>250 yrs</c:v>
                </c:tx>
                <c:spPr>
                  <a:ln w="25400" cap="rnd">
                    <a:noFill/>
                    <a:round/>
                  </a:ln>
                  <a:effectLst/>
                </c:spPr>
                <c:marker>
                  <c:symbol val="circle"/>
                  <c:size val="5"/>
                  <c:spPr>
                    <a:solidFill>
                      <a:schemeClr val="accent5"/>
                    </a:solidFill>
                    <a:ln w="76200">
                      <a:solidFill>
                        <a:schemeClr val="bg1">
                          <a:lumMod val="50000"/>
                        </a:schemeClr>
                      </a:solidFill>
                    </a:ln>
                    <a:effectLst/>
                  </c:spPr>
                </c:marker>
                <c:xVal>
                  <c:numRef>
                    <c:extLst xmlns:c15="http://schemas.microsoft.com/office/drawing/2012/chart">
                      <c:ext xmlns:c15="http://schemas.microsoft.com/office/drawing/2012/chart" uri="{02D57815-91ED-43cb-92C2-25804820EDAC}">
                        <c15:formulaRef>
                          <c15:sqref>'Feb25'!$C$66</c15:sqref>
                        </c15:formulaRef>
                      </c:ext>
                    </c:extLst>
                    <c:numCache>
                      <c:formatCode>0</c:formatCode>
                      <c:ptCount val="1"/>
                      <c:pt idx="0">
                        <c:v>430.01428372098724</c:v>
                      </c:pt>
                    </c:numCache>
                  </c:numRef>
                </c:xVal>
                <c:yVal>
                  <c:numRef>
                    <c:extLst xmlns:c15="http://schemas.microsoft.com/office/drawing/2012/chart">
                      <c:ext xmlns:c15="http://schemas.microsoft.com/office/drawing/2012/chart" uri="{02D57815-91ED-43cb-92C2-25804820EDAC}">
                        <c15:formulaRef>
                          <c15:sqref>'Feb25'!$E$66</c15:sqref>
                        </c15:formulaRef>
                      </c:ext>
                    </c:extLst>
                    <c:numCache>
                      <c:formatCode>0.00</c:formatCode>
                      <c:ptCount val="1"/>
                      <c:pt idx="0">
                        <c:v>8.6718025376518497</c:v>
                      </c:pt>
                    </c:numCache>
                  </c:numRef>
                </c:yVal>
                <c:smooth val="0"/>
                <c:extLst xmlns:c15="http://schemas.microsoft.com/office/drawing/2012/chart">
                  <c:ext xmlns:c16="http://schemas.microsoft.com/office/drawing/2014/chart" uri="{C3380CC4-5D6E-409C-BE32-E72D297353CC}">
                    <c16:uniqueId val="{00000008-CCED-4739-809A-18B3BF5D5D92}"/>
                  </c:ext>
                </c:extLst>
              </c15:ser>
            </c15:filteredScatterSeries>
            <c15:filteredScatterSeries>
              <c15:ser>
                <c:idx val="13"/>
                <c:order val="6"/>
                <c:tx>
                  <c:v>5.1 100 yrs</c:v>
                </c:tx>
                <c:spPr>
                  <a:ln w="25400" cap="rnd">
                    <a:noFill/>
                    <a:round/>
                  </a:ln>
                  <a:effectLst/>
                </c:spPr>
                <c:marker>
                  <c:symbol val="circle"/>
                  <c:size val="5"/>
                  <c:spPr>
                    <a:solidFill>
                      <a:schemeClr val="accent2">
                        <a:lumMod val="80000"/>
                        <a:lumOff val="20000"/>
                      </a:schemeClr>
                    </a:solidFill>
                    <a:ln w="76200">
                      <a:solidFill>
                        <a:srgbClr val="FEB7B0"/>
                      </a:solidFill>
                    </a:ln>
                    <a:effectLst/>
                  </c:spPr>
                </c:marker>
                <c:xVal>
                  <c:numRef>
                    <c:extLst xmlns:c15="http://schemas.microsoft.com/office/drawing/2012/chart">
                      <c:ext xmlns:c15="http://schemas.microsoft.com/office/drawing/2012/chart" uri="{02D57815-91ED-43cb-92C2-25804820EDAC}">
                        <c15:formulaRef>
                          <c15:sqref>'Feb25'!$C$73</c15:sqref>
                        </c15:formulaRef>
                      </c:ext>
                    </c:extLst>
                    <c:numCache>
                      <c:formatCode>0</c:formatCode>
                      <c:ptCount val="1"/>
                      <c:pt idx="0">
                        <c:v>414.09364408766305</c:v>
                      </c:pt>
                    </c:numCache>
                  </c:numRef>
                </c:xVal>
                <c:yVal>
                  <c:numRef>
                    <c:extLst xmlns:c15="http://schemas.microsoft.com/office/drawing/2012/chart">
                      <c:ext xmlns:c15="http://schemas.microsoft.com/office/drawing/2012/chart" uri="{02D57815-91ED-43cb-92C2-25804820EDAC}">
                        <c15:formulaRef>
                          <c15:sqref>'Feb25'!$E$73</c15:sqref>
                        </c15:formulaRef>
                      </c:ext>
                    </c:extLst>
                    <c:numCache>
                      <c:formatCode>0.00</c:formatCode>
                      <c:ptCount val="1"/>
                      <c:pt idx="0">
                        <c:v>8.337252612990449</c:v>
                      </c:pt>
                    </c:numCache>
                  </c:numRef>
                </c:yVal>
                <c:smooth val="0"/>
                <c:extLst xmlns:c15="http://schemas.microsoft.com/office/drawing/2012/chart">
                  <c:ext xmlns:c16="http://schemas.microsoft.com/office/drawing/2014/chart" uri="{C3380CC4-5D6E-409C-BE32-E72D297353CC}">
                    <c16:uniqueId val="{00000009-CCED-4739-809A-18B3BF5D5D92}"/>
                  </c:ext>
                </c:extLst>
              </c15:ser>
            </c15:filteredScatterSeries>
            <c15:filteredScatterSeries>
              <c15:ser>
                <c:idx val="14"/>
                <c:order val="7"/>
                <c:tx>
                  <c:v>5.1 250 yrs</c:v>
                </c:tx>
                <c:spPr>
                  <a:ln w="25400" cap="rnd">
                    <a:noFill/>
                    <a:round/>
                  </a:ln>
                  <a:effectLst/>
                </c:spPr>
                <c:marker>
                  <c:symbol val="circle"/>
                  <c:size val="5"/>
                  <c:spPr>
                    <a:solidFill>
                      <a:schemeClr val="accent3">
                        <a:lumMod val="80000"/>
                        <a:lumOff val="20000"/>
                      </a:schemeClr>
                    </a:solidFill>
                    <a:ln w="76200">
                      <a:solidFill>
                        <a:srgbClr val="EF827F"/>
                      </a:solidFill>
                    </a:ln>
                    <a:effectLst/>
                  </c:spPr>
                </c:marker>
                <c:xVal>
                  <c:numRef>
                    <c:extLst xmlns:c15="http://schemas.microsoft.com/office/drawing/2012/chart">
                      <c:ext xmlns:c15="http://schemas.microsoft.com/office/drawing/2012/chart" uri="{02D57815-91ED-43cb-92C2-25804820EDAC}">
                        <c15:formulaRef>
                          <c15:sqref>'Feb25'!$C$74</c15:sqref>
                        </c15:formulaRef>
                      </c:ext>
                    </c:extLst>
                    <c:numCache>
                      <c:formatCode>0</c:formatCode>
                      <c:ptCount val="1"/>
                      <c:pt idx="0">
                        <c:v>306.17377462366625</c:v>
                      </c:pt>
                    </c:numCache>
                  </c:numRef>
                </c:xVal>
                <c:yVal>
                  <c:numRef>
                    <c:extLst xmlns:c15="http://schemas.microsoft.com/office/drawing/2012/chart">
                      <c:ext xmlns:c15="http://schemas.microsoft.com/office/drawing/2012/chart" uri="{02D57815-91ED-43cb-92C2-25804820EDAC}">
                        <c15:formulaRef>
                          <c15:sqref>'Feb25'!$E$74</c15:sqref>
                        </c15:formulaRef>
                      </c:ext>
                    </c:extLst>
                    <c:numCache>
                      <c:formatCode>0.00</c:formatCode>
                      <c:ptCount val="1"/>
                      <c:pt idx="0">
                        <c:v>5.1521991326192129</c:v>
                      </c:pt>
                    </c:numCache>
                  </c:numRef>
                </c:yVal>
                <c:smooth val="0"/>
                <c:extLst xmlns:c15="http://schemas.microsoft.com/office/drawing/2012/chart">
                  <c:ext xmlns:c16="http://schemas.microsoft.com/office/drawing/2014/chart" uri="{C3380CC4-5D6E-409C-BE32-E72D297353CC}">
                    <c16:uniqueId val="{0000000A-CCED-4739-809A-18B3BF5D5D92}"/>
                  </c:ext>
                </c:extLst>
              </c15:ser>
            </c15:filteredScatterSeries>
            <c15:filteredScatterSeries>
              <c15:ser>
                <c:idx val="11"/>
                <c:order val="10"/>
                <c:tx>
                  <c:v>9.6 100 yrs</c:v>
                </c:tx>
                <c:spPr>
                  <a:ln w="25400" cap="rnd">
                    <a:noFill/>
                    <a:round/>
                  </a:ln>
                  <a:effectLst/>
                </c:spPr>
                <c:marker>
                  <c:symbol val="circle"/>
                  <c:size val="5"/>
                  <c:spPr>
                    <a:solidFill>
                      <a:schemeClr val="accent6">
                        <a:lumMod val="60000"/>
                      </a:schemeClr>
                    </a:solidFill>
                    <a:ln w="76200">
                      <a:solidFill>
                        <a:schemeClr val="bg1">
                          <a:lumMod val="75000"/>
                        </a:schemeClr>
                      </a:solidFill>
                    </a:ln>
                    <a:effectLst/>
                  </c:spPr>
                </c:marker>
                <c:xVal>
                  <c:numRef>
                    <c:extLst xmlns:c15="http://schemas.microsoft.com/office/drawing/2012/chart">
                      <c:ext xmlns:c15="http://schemas.microsoft.com/office/drawing/2012/chart" uri="{02D57815-91ED-43cb-92C2-25804820EDAC}">
                        <c15:formulaRef>
                          <c15:sqref>'Feb25'!$C$81</c15:sqref>
                        </c15:formulaRef>
                      </c:ext>
                    </c:extLst>
                    <c:numCache>
                      <c:formatCode>0</c:formatCode>
                      <c:ptCount val="1"/>
                      <c:pt idx="0">
                        <c:v>324.49474029902689</c:v>
                      </c:pt>
                    </c:numCache>
                  </c:numRef>
                </c:xVal>
                <c:yVal>
                  <c:numRef>
                    <c:extLst xmlns:c15="http://schemas.microsoft.com/office/drawing/2012/chart">
                      <c:ext xmlns:c15="http://schemas.microsoft.com/office/drawing/2012/chart" uri="{02D57815-91ED-43cb-92C2-25804820EDAC}">
                        <c15:formulaRef>
                          <c15:sqref>'Feb25'!$E$81</c15:sqref>
                        </c15:formulaRef>
                      </c:ext>
                    </c:extLst>
                    <c:numCache>
                      <c:formatCode>0.00</c:formatCode>
                      <c:ptCount val="1"/>
                      <c:pt idx="0">
                        <c:v>5.8422078563249951</c:v>
                      </c:pt>
                    </c:numCache>
                  </c:numRef>
                </c:yVal>
                <c:smooth val="0"/>
                <c:extLst xmlns:c15="http://schemas.microsoft.com/office/drawing/2012/chart">
                  <c:ext xmlns:c16="http://schemas.microsoft.com/office/drawing/2014/chart" uri="{C3380CC4-5D6E-409C-BE32-E72D297353CC}">
                    <c16:uniqueId val="{0000000B-CCED-4739-809A-18B3BF5D5D92}"/>
                  </c:ext>
                </c:extLst>
              </c15:ser>
            </c15:filteredScatterSeries>
            <c15:filteredScatterSeries>
              <c15:ser>
                <c:idx val="12"/>
                <c:order val="11"/>
                <c:tx>
                  <c:v>9.6 250 yrs</c:v>
                </c:tx>
                <c:spPr>
                  <a:ln w="25400" cap="rnd">
                    <a:noFill/>
                    <a:round/>
                  </a:ln>
                  <a:effectLst/>
                </c:spPr>
                <c:marker>
                  <c:symbol val="circle"/>
                  <c:size val="5"/>
                  <c:spPr>
                    <a:solidFill>
                      <a:schemeClr val="accent1">
                        <a:lumMod val="80000"/>
                        <a:lumOff val="20000"/>
                      </a:schemeClr>
                    </a:solidFill>
                    <a:ln w="76200">
                      <a:solidFill>
                        <a:schemeClr val="bg1">
                          <a:lumMod val="50000"/>
                        </a:schemeClr>
                      </a:solidFill>
                    </a:ln>
                    <a:effectLst/>
                  </c:spPr>
                </c:marker>
                <c:xVal>
                  <c:numRef>
                    <c:extLst xmlns:c15="http://schemas.microsoft.com/office/drawing/2012/chart">
                      <c:ext xmlns:c15="http://schemas.microsoft.com/office/drawing/2012/chart" uri="{02D57815-91ED-43cb-92C2-25804820EDAC}">
                        <c15:formulaRef>
                          <c15:sqref>'Feb25'!$C$82</c15:sqref>
                        </c15:formulaRef>
                      </c:ext>
                    </c:extLst>
                    <c:numCache>
                      <c:formatCode>0</c:formatCode>
                      <c:ptCount val="1"/>
                      <c:pt idx="0">
                        <c:v>252.39645876214217</c:v>
                      </c:pt>
                    </c:numCache>
                  </c:numRef>
                </c:xVal>
                <c:yVal>
                  <c:numRef>
                    <c:extLst xmlns:c15="http://schemas.microsoft.com/office/drawing/2012/chart">
                      <c:ext xmlns:c15="http://schemas.microsoft.com/office/drawing/2012/chart" uri="{02D57815-91ED-43cb-92C2-25804820EDAC}">
                        <c15:formulaRef>
                          <c15:sqref>'Feb25'!$E$82</c15:sqref>
                        </c15:formulaRef>
                      </c:ext>
                    </c:extLst>
                    <c:numCache>
                      <c:formatCode>0.00</c:formatCode>
                      <c:ptCount val="1"/>
                      <c:pt idx="0">
                        <c:v>2.5482664844530412</c:v>
                      </c:pt>
                    </c:numCache>
                  </c:numRef>
                </c:yVal>
                <c:smooth val="0"/>
                <c:extLst xmlns:c15="http://schemas.microsoft.com/office/drawing/2012/chart">
                  <c:ext xmlns:c16="http://schemas.microsoft.com/office/drawing/2014/chart" uri="{C3380CC4-5D6E-409C-BE32-E72D297353CC}">
                    <c16:uniqueId val="{0000000C-CCED-4739-809A-18B3BF5D5D92}"/>
                  </c:ext>
                </c:extLst>
              </c15:ser>
            </c15:filteredScatterSeries>
          </c:ext>
        </c:extLst>
      </c:scatterChart>
      <c:scatterChart>
        <c:scatterStyle val="smoothMarker"/>
        <c:varyColors val="0"/>
        <c:ser>
          <c:idx val="0"/>
          <c:order val="0"/>
          <c:tx>
            <c:v>Alkakine fine paper</c:v>
          </c:tx>
          <c:spPr>
            <a:ln w="19050" cap="rnd">
              <a:solidFill>
                <a:sysClr val="windowText" lastClr="000000"/>
              </a:solidFill>
              <a:round/>
            </a:ln>
            <a:effectLst/>
          </c:spPr>
          <c:marker>
            <c:symbol val="none"/>
          </c:marker>
          <c:xVal>
            <c:numRef>
              <c:f>'Feb25'!$F$29:$F$57</c:f>
              <c:numCache>
                <c:formatCode>General</c:formatCode>
                <c:ptCount val="29"/>
                <c:pt idx="0">
                  <c:v>2450</c:v>
                </c:pt>
                <c:pt idx="1">
                  <c:v>2350</c:v>
                </c:pt>
                <c:pt idx="2">
                  <c:v>2250</c:v>
                </c:pt>
                <c:pt idx="3">
                  <c:v>2150</c:v>
                </c:pt>
                <c:pt idx="4">
                  <c:v>2050</c:v>
                </c:pt>
                <c:pt idx="5">
                  <c:v>1950</c:v>
                </c:pt>
                <c:pt idx="6">
                  <c:v>1850</c:v>
                </c:pt>
                <c:pt idx="7">
                  <c:v>1750</c:v>
                </c:pt>
                <c:pt idx="8">
                  <c:v>1650</c:v>
                </c:pt>
                <c:pt idx="9">
                  <c:v>1550</c:v>
                </c:pt>
                <c:pt idx="10">
                  <c:v>1450</c:v>
                </c:pt>
                <c:pt idx="11">
                  <c:v>1350</c:v>
                </c:pt>
                <c:pt idx="12">
                  <c:v>1250</c:v>
                </c:pt>
                <c:pt idx="13">
                  <c:v>1150</c:v>
                </c:pt>
                <c:pt idx="14">
                  <c:v>1050</c:v>
                </c:pt>
                <c:pt idx="15">
                  <c:v>950</c:v>
                </c:pt>
                <c:pt idx="16">
                  <c:v>900</c:v>
                </c:pt>
                <c:pt idx="17">
                  <c:v>850</c:v>
                </c:pt>
                <c:pt idx="18">
                  <c:v>800</c:v>
                </c:pt>
                <c:pt idx="19">
                  <c:v>750</c:v>
                </c:pt>
                <c:pt idx="20">
                  <c:v>700</c:v>
                </c:pt>
                <c:pt idx="21">
                  <c:v>650</c:v>
                </c:pt>
                <c:pt idx="22">
                  <c:v>600</c:v>
                </c:pt>
                <c:pt idx="23">
                  <c:v>550</c:v>
                </c:pt>
                <c:pt idx="24">
                  <c:v>500</c:v>
                </c:pt>
                <c:pt idx="25">
                  <c:v>450</c:v>
                </c:pt>
                <c:pt idx="26">
                  <c:v>400</c:v>
                </c:pt>
                <c:pt idx="27">
                  <c:v>350</c:v>
                </c:pt>
                <c:pt idx="28">
                  <c:v>340</c:v>
                </c:pt>
              </c:numCache>
            </c:numRef>
          </c:xVal>
          <c:yVal>
            <c:numRef>
              <c:f>'Feb25'!$G$29:$G$57</c:f>
              <c:numCache>
                <c:formatCode>0.00</c:formatCode>
                <c:ptCount val="29"/>
                <c:pt idx="0">
                  <c:v>14.240398367346939</c:v>
                </c:pt>
                <c:pt idx="1">
                  <c:v>14.156972765957448</c:v>
                </c:pt>
                <c:pt idx="2">
                  <c:v>14.066131555555556</c:v>
                </c:pt>
                <c:pt idx="3">
                  <c:v>13.966840000000001</c:v>
                </c:pt>
                <c:pt idx="4">
                  <c:v>13.857861463414634</c:v>
                </c:pt>
                <c:pt idx="5">
                  <c:v>13.737705641025642</c:v>
                </c:pt>
                <c:pt idx="6">
                  <c:v>13.604560000000001</c:v>
                </c:pt>
                <c:pt idx="7">
                  <c:v>13.456197714285715</c:v>
                </c:pt>
                <c:pt idx="8">
                  <c:v>13.289852121212121</c:v>
                </c:pt>
                <c:pt idx="9">
                  <c:v>13.102042580645161</c:v>
                </c:pt>
                <c:pt idx="10">
                  <c:v>12.888328275862069</c:v>
                </c:pt>
                <c:pt idx="11">
                  <c:v>12.642952592592593</c:v>
                </c:pt>
                <c:pt idx="12">
                  <c:v>12.358316800000001</c:v>
                </c:pt>
                <c:pt idx="13">
                  <c:v>12.024179130434783</c:v>
                </c:pt>
                <c:pt idx="14">
                  <c:v>11.626396190476191</c:v>
                </c:pt>
                <c:pt idx="15">
                  <c:v>11.14486947368421</c:v>
                </c:pt>
                <c:pt idx="16">
                  <c:v>10.863978888888889</c:v>
                </c:pt>
                <c:pt idx="17">
                  <c:v>10.550042352941176</c:v>
                </c:pt>
                <c:pt idx="18">
                  <c:v>10.19686375</c:v>
                </c:pt>
                <c:pt idx="19">
                  <c:v>9.7965946666666675</c:v>
                </c:pt>
                <c:pt idx="20">
                  <c:v>9.339144285714287</c:v>
                </c:pt>
                <c:pt idx="21">
                  <c:v>8.811316923076923</c:v>
                </c:pt>
                <c:pt idx="22">
                  <c:v>8.1955183333333341</c:v>
                </c:pt>
                <c:pt idx="23">
                  <c:v>7.4677563636363633</c:v>
                </c:pt>
                <c:pt idx="24">
                  <c:v>6.5944420000000008</c:v>
                </c:pt>
                <c:pt idx="25">
                  <c:v>5.5270577777777774</c:v>
                </c:pt>
                <c:pt idx="26">
                  <c:v>4.1928274999999999</c:v>
                </c:pt>
                <c:pt idx="27">
                  <c:v>2.4773885714285715</c:v>
                </c:pt>
                <c:pt idx="28">
                  <c:v>2.0737558823529412</c:v>
                </c:pt>
              </c:numCache>
            </c:numRef>
          </c:yVal>
          <c:smooth val="1"/>
          <c:extLst>
            <c:ext xmlns:c16="http://schemas.microsoft.com/office/drawing/2014/chart" uri="{C3380CC4-5D6E-409C-BE32-E72D297353CC}">
              <c16:uniqueId val="{00000006-CCED-4739-809A-18B3BF5D5D92}"/>
            </c:ext>
          </c:extLst>
        </c:ser>
        <c:dLbls>
          <c:showLegendKey val="0"/>
          <c:showVal val="0"/>
          <c:showCatName val="0"/>
          <c:showSerName val="0"/>
          <c:showPercent val="0"/>
          <c:showBubbleSize val="0"/>
        </c:dLbls>
        <c:axId val="1259173584"/>
        <c:axId val="1259166384"/>
      </c:scatterChart>
      <c:valAx>
        <c:axId val="1259173584"/>
        <c:scaling>
          <c:orientation val="minMax"/>
          <c:max val="2505"/>
          <c:min val="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DP</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in"/>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9166384"/>
        <c:crosses val="autoZero"/>
        <c:crossBetween val="midCat"/>
        <c:majorUnit val="500"/>
      </c:valAx>
      <c:valAx>
        <c:axId val="125916638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BL (km)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9173584"/>
        <c:crosses val="autoZero"/>
        <c:crossBetween val="midCat"/>
      </c:valAx>
      <c:spPr>
        <a:noFill/>
        <a:ln>
          <a:noFill/>
        </a:ln>
        <a:effectLst>
          <a:softEdge rad="139700"/>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9050"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BL versus DP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6915196206534789E-2"/>
          <c:y val="8.7915992301385457E-2"/>
          <c:w val="0.67332477379721478"/>
          <c:h val="0.7958231701783639"/>
        </c:manualLayout>
      </c:layout>
      <c:scatterChart>
        <c:scatterStyle val="lineMarker"/>
        <c:varyColors val="0"/>
        <c:ser>
          <c:idx val="2"/>
          <c:order val="3"/>
          <c:tx>
            <c:v>50 yrs</c:v>
          </c:tx>
          <c:spPr>
            <a:ln w="25400" cap="rnd">
              <a:noFill/>
              <a:round/>
            </a:ln>
            <a:effectLst>
              <a:glow>
                <a:schemeClr val="accent1">
                  <a:alpha val="40000"/>
                </a:schemeClr>
              </a:glow>
            </a:effectLst>
          </c:spPr>
          <c:marker>
            <c:symbol val="circle"/>
            <c:size val="5"/>
            <c:spPr>
              <a:solidFill>
                <a:srgbClr val="FF0000"/>
              </a:solidFill>
              <a:ln w="76200">
                <a:solidFill>
                  <a:schemeClr val="bg1">
                    <a:lumMod val="85000"/>
                  </a:schemeClr>
                </a:solidFill>
              </a:ln>
              <a:effectLst>
                <a:glow>
                  <a:schemeClr val="accent1">
                    <a:alpha val="40000"/>
                  </a:schemeClr>
                </a:glow>
              </a:effectLst>
            </c:spPr>
          </c:marker>
          <c:xVal>
            <c:numRef>
              <c:f>'Feb25'!$J$29</c:f>
              <c:numCache>
                <c:formatCode>0</c:formatCode>
                <c:ptCount val="1"/>
                <c:pt idx="0">
                  <c:v>556.04089725663312</c:v>
                </c:pt>
              </c:numCache>
            </c:numRef>
          </c:xVal>
          <c:yVal>
            <c:numRef>
              <c:f>'Feb25'!$L$29</c:f>
              <c:numCache>
                <c:formatCode>0.00</c:formatCode>
                <c:ptCount val="1"/>
                <c:pt idx="0">
                  <c:v>10.644018728836024</c:v>
                </c:pt>
              </c:numCache>
            </c:numRef>
          </c:yVal>
          <c:smooth val="0"/>
          <c:extLst>
            <c:ext xmlns:c16="http://schemas.microsoft.com/office/drawing/2014/chart" uri="{C3380CC4-5D6E-409C-BE32-E72D297353CC}">
              <c16:uniqueId val="{00000003-494B-44FF-89FB-076E5CB1A2DD}"/>
            </c:ext>
          </c:extLst>
        </c:ser>
        <c:ser>
          <c:idx val="3"/>
          <c:order val="4"/>
          <c:tx>
            <c:v>100 yrs</c:v>
          </c:tx>
          <c:spPr>
            <a:ln w="25400" cap="rnd">
              <a:noFill/>
              <a:round/>
            </a:ln>
            <a:effectLst/>
          </c:spPr>
          <c:marker>
            <c:symbol val="circle"/>
            <c:size val="5"/>
            <c:spPr>
              <a:solidFill>
                <a:schemeClr val="accent4"/>
              </a:solidFill>
              <a:ln w="76200">
                <a:solidFill>
                  <a:schemeClr val="bg1">
                    <a:lumMod val="75000"/>
                  </a:schemeClr>
                </a:solidFill>
              </a:ln>
              <a:effectLst/>
            </c:spPr>
          </c:marker>
          <c:xVal>
            <c:numRef>
              <c:f>'Feb25'!$J$30</c:f>
              <c:numCache>
                <c:formatCode>0</c:formatCode>
                <c:ptCount val="1"/>
                <c:pt idx="0">
                  <c:v>417.05359910411471</c:v>
                </c:pt>
              </c:numCache>
            </c:numRef>
          </c:xVal>
          <c:yVal>
            <c:numRef>
              <c:f>'Feb25'!$L$30</c:f>
              <c:numCache>
                <c:formatCode>0.00</c:formatCode>
                <c:ptCount val="1"/>
                <c:pt idx="0">
                  <c:v>8.4013848728367382</c:v>
                </c:pt>
              </c:numCache>
            </c:numRef>
          </c:yVal>
          <c:smooth val="0"/>
          <c:extLst>
            <c:ext xmlns:c16="http://schemas.microsoft.com/office/drawing/2014/chart" uri="{C3380CC4-5D6E-409C-BE32-E72D297353CC}">
              <c16:uniqueId val="{00000004-494B-44FF-89FB-076E5CB1A2DD}"/>
            </c:ext>
          </c:extLst>
        </c:ser>
        <c:ser>
          <c:idx val="4"/>
          <c:order val="5"/>
          <c:tx>
            <c:v>250 yrs</c:v>
          </c:tx>
          <c:spPr>
            <a:ln w="25400" cap="rnd">
              <a:noFill/>
              <a:round/>
            </a:ln>
            <a:effectLst/>
          </c:spPr>
          <c:marker>
            <c:symbol val="circle"/>
            <c:size val="5"/>
            <c:spPr>
              <a:solidFill>
                <a:schemeClr val="accent5"/>
              </a:solidFill>
              <a:ln w="76200">
                <a:solidFill>
                  <a:schemeClr val="bg1">
                    <a:lumMod val="50000"/>
                  </a:schemeClr>
                </a:solidFill>
              </a:ln>
              <a:effectLst/>
            </c:spPr>
          </c:marker>
          <c:xVal>
            <c:numRef>
              <c:f>'Feb25'!$J$31</c:f>
              <c:numCache>
                <c:formatCode>0</c:formatCode>
                <c:ptCount val="1"/>
                <c:pt idx="0">
                  <c:v>307.19285334263412</c:v>
                </c:pt>
              </c:numCache>
            </c:numRef>
          </c:xVal>
          <c:yVal>
            <c:numRef>
              <c:f>'Feb25'!$L$31</c:f>
              <c:numCache>
                <c:formatCode>0.00</c:formatCode>
                <c:ptCount val="1"/>
                <c:pt idx="0">
                  <c:v>5.1927416308858891</c:v>
                </c:pt>
              </c:numCache>
            </c:numRef>
          </c:yVal>
          <c:smooth val="0"/>
          <c:extLst>
            <c:ext xmlns:c16="http://schemas.microsoft.com/office/drawing/2014/chart" uri="{C3380CC4-5D6E-409C-BE32-E72D297353CC}">
              <c16:uniqueId val="{00000007-494B-44FF-89FB-076E5CB1A2DD}"/>
            </c:ext>
          </c:extLst>
        </c:ser>
        <c:ser>
          <c:idx val="5"/>
          <c:order val="6"/>
          <c:tx>
            <c:v>500 yrs</c:v>
          </c:tx>
          <c:spPr>
            <a:ln w="25400" cap="rnd">
              <a:noFill/>
              <a:round/>
            </a:ln>
            <a:effectLst/>
          </c:spPr>
          <c:marker>
            <c:symbol val="circle"/>
            <c:size val="5"/>
            <c:spPr>
              <a:solidFill>
                <a:schemeClr val="accent6"/>
              </a:solidFill>
              <a:ln w="76200">
                <a:solidFill>
                  <a:schemeClr val="tx1"/>
                </a:solidFill>
              </a:ln>
              <a:effectLst/>
            </c:spPr>
          </c:marker>
          <c:xVal>
            <c:numRef>
              <c:f>'Feb25'!$J$32</c:f>
              <c:numCache>
                <c:formatCode>0</c:formatCode>
                <c:ptCount val="1"/>
                <c:pt idx="0">
                  <c:v>254.07014429106096</c:v>
                </c:pt>
              </c:numCache>
            </c:numRef>
          </c:xVal>
          <c:yVal>
            <c:numRef>
              <c:f>'Feb25'!$L$32</c:f>
              <c:numCache>
                <c:formatCode>0.00</c:formatCode>
                <c:ptCount val="1"/>
                <c:pt idx="0">
                  <c:v>2.645926961241825</c:v>
                </c:pt>
              </c:numCache>
            </c:numRef>
          </c:yVal>
          <c:smooth val="0"/>
          <c:extLst>
            <c:ext xmlns:c16="http://schemas.microsoft.com/office/drawing/2014/chart" uri="{C3380CC4-5D6E-409C-BE32-E72D297353CC}">
              <c16:uniqueId val="{00000006-494B-44FF-89FB-076E5CB1A2DD}"/>
            </c:ext>
          </c:extLst>
        </c:ser>
        <c:ser>
          <c:idx val="7"/>
          <c:order val="7"/>
          <c:tx>
            <c:v>5.1 50 yrs</c:v>
          </c:tx>
          <c:spPr>
            <a:ln w="25400" cap="rnd">
              <a:noFill/>
              <a:round/>
            </a:ln>
            <a:effectLst/>
          </c:spPr>
          <c:marker>
            <c:symbol val="circle"/>
            <c:size val="5"/>
            <c:spPr>
              <a:solidFill>
                <a:schemeClr val="accent2">
                  <a:lumMod val="60000"/>
                </a:schemeClr>
              </a:solidFill>
              <a:ln w="76200">
                <a:solidFill>
                  <a:schemeClr val="accent2">
                    <a:lumMod val="20000"/>
                    <a:lumOff val="80000"/>
                  </a:schemeClr>
                </a:solidFill>
              </a:ln>
              <a:effectLst/>
            </c:spPr>
          </c:marker>
          <c:xVal>
            <c:numRef>
              <c:f>'Feb25'!$J$36</c:f>
              <c:numCache>
                <c:formatCode>0</c:formatCode>
                <c:ptCount val="1"/>
                <c:pt idx="0">
                  <c:v>1098.6978640593445</c:v>
                </c:pt>
              </c:numCache>
            </c:numRef>
          </c:xVal>
          <c:yVal>
            <c:numRef>
              <c:f>'Feb25'!$L$36</c:f>
              <c:numCache>
                <c:formatCode>0.00</c:formatCode>
                <c:ptCount val="1"/>
                <c:pt idx="0">
                  <c:v>12.446849012742206</c:v>
                </c:pt>
              </c:numCache>
            </c:numRef>
          </c:yVal>
          <c:smooth val="0"/>
          <c:extLst>
            <c:ext xmlns:c16="http://schemas.microsoft.com/office/drawing/2014/chart" uri="{C3380CC4-5D6E-409C-BE32-E72D297353CC}">
              <c16:uniqueId val="{00000008-494B-44FF-89FB-076E5CB1A2DD}"/>
            </c:ext>
          </c:extLst>
        </c:ser>
        <c:ser>
          <c:idx val="13"/>
          <c:order val="8"/>
          <c:tx>
            <c:v>5.1 100 yrs</c:v>
          </c:tx>
          <c:spPr>
            <a:ln w="25400" cap="rnd">
              <a:noFill/>
              <a:round/>
            </a:ln>
            <a:effectLst/>
          </c:spPr>
          <c:marker>
            <c:symbol val="circle"/>
            <c:size val="5"/>
            <c:spPr>
              <a:solidFill>
                <a:schemeClr val="accent2">
                  <a:lumMod val="80000"/>
                  <a:lumOff val="20000"/>
                </a:schemeClr>
              </a:solidFill>
              <a:ln w="76200">
                <a:solidFill>
                  <a:srgbClr val="FEB7B0"/>
                </a:solidFill>
              </a:ln>
              <a:effectLst/>
            </c:spPr>
          </c:marker>
          <c:xVal>
            <c:numRef>
              <c:f>'Feb25'!$J$37</c:f>
              <c:numCache>
                <c:formatCode>0</c:formatCode>
                <c:ptCount val="1"/>
                <c:pt idx="0">
                  <c:v>1006.0771706531775</c:v>
                </c:pt>
              </c:numCache>
            </c:numRef>
          </c:xVal>
          <c:yVal>
            <c:numRef>
              <c:f>'Feb25'!$L$37</c:f>
              <c:numCache>
                <c:formatCode>0.00</c:formatCode>
                <c:ptCount val="1"/>
                <c:pt idx="0">
                  <c:v>11.964130509184702</c:v>
                </c:pt>
              </c:numCache>
            </c:numRef>
          </c:yVal>
          <c:smooth val="0"/>
          <c:extLst>
            <c:ext xmlns:c16="http://schemas.microsoft.com/office/drawing/2014/chart" uri="{C3380CC4-5D6E-409C-BE32-E72D297353CC}">
              <c16:uniqueId val="{00000002-9C50-4FE0-87BD-F3D1C24A19BA}"/>
            </c:ext>
          </c:extLst>
        </c:ser>
        <c:ser>
          <c:idx val="14"/>
          <c:order val="9"/>
          <c:tx>
            <c:v>5.1 250 yrs</c:v>
          </c:tx>
          <c:spPr>
            <a:ln w="25400" cap="rnd">
              <a:noFill/>
              <a:round/>
            </a:ln>
            <a:effectLst/>
          </c:spPr>
          <c:marker>
            <c:symbol val="circle"/>
            <c:size val="5"/>
            <c:spPr>
              <a:solidFill>
                <a:schemeClr val="accent3">
                  <a:lumMod val="80000"/>
                  <a:lumOff val="20000"/>
                </a:schemeClr>
              </a:solidFill>
              <a:ln w="76200">
                <a:solidFill>
                  <a:srgbClr val="EF827F"/>
                </a:solidFill>
              </a:ln>
              <a:effectLst/>
            </c:spPr>
          </c:marker>
          <c:xVal>
            <c:numRef>
              <c:f>'Feb25'!$J$38</c:f>
              <c:numCache>
                <c:formatCode>0</c:formatCode>
                <c:ptCount val="1"/>
                <c:pt idx="0">
                  <c:v>784.73482273366892</c:v>
                </c:pt>
              </c:numCache>
            </c:numRef>
          </c:xVal>
          <c:yVal>
            <c:numRef>
              <c:f>'Feb25'!$L$38</c:f>
              <c:numCache>
                <c:formatCode>0.00</c:formatCode>
                <c:ptCount val="1"/>
                <c:pt idx="0">
                  <c:v>10.349006822858534</c:v>
                </c:pt>
              </c:numCache>
            </c:numRef>
          </c:yVal>
          <c:smooth val="0"/>
          <c:extLst>
            <c:ext xmlns:c16="http://schemas.microsoft.com/office/drawing/2014/chart" uri="{C3380CC4-5D6E-409C-BE32-E72D297353CC}">
              <c16:uniqueId val="{00000003-9C50-4FE0-87BD-F3D1C24A19BA}"/>
            </c:ext>
          </c:extLst>
        </c:ser>
        <c:ser>
          <c:idx val="9"/>
          <c:order val="10"/>
          <c:tx>
            <c:v>5.1 500 yrs</c:v>
          </c:tx>
          <c:spPr>
            <a:ln w="25400" cap="rnd">
              <a:noFill/>
              <a:round/>
            </a:ln>
            <a:effectLst/>
          </c:spPr>
          <c:marker>
            <c:symbol val="circle"/>
            <c:size val="5"/>
            <c:spPr>
              <a:solidFill>
                <a:srgbClr val="C00000"/>
              </a:solidFill>
              <a:ln w="76200">
                <a:solidFill>
                  <a:srgbClr val="EA0000"/>
                </a:solidFill>
              </a:ln>
              <a:effectLst/>
            </c:spPr>
          </c:marker>
          <c:xVal>
            <c:numRef>
              <c:f>'Feb25'!$J$39</c:f>
              <c:numCache>
                <c:formatCode>0</c:formatCode>
                <c:ptCount val="1"/>
                <c:pt idx="0">
                  <c:v>613.62225158380988</c:v>
                </c:pt>
              </c:numCache>
            </c:numRef>
          </c:xVal>
          <c:yVal>
            <c:numRef>
              <c:f>'Feb25'!$L$39</c:f>
              <c:numCache>
                <c:formatCode>0.00</c:formatCode>
                <c:ptCount val="1"/>
                <c:pt idx="0">
                  <c:v>8.3018392896354989</c:v>
                </c:pt>
              </c:numCache>
            </c:numRef>
          </c:yVal>
          <c:smooth val="0"/>
          <c:extLst>
            <c:ext xmlns:c16="http://schemas.microsoft.com/office/drawing/2014/chart" uri="{C3380CC4-5D6E-409C-BE32-E72D297353CC}">
              <c16:uniqueId val="{0000000A-494B-44FF-89FB-076E5CB1A2DD}"/>
            </c:ext>
          </c:extLst>
        </c:ser>
        <c:ser>
          <c:idx val="8"/>
          <c:order val="11"/>
          <c:tx>
            <c:v>9.6 50 yrs</c:v>
          </c:tx>
          <c:spPr>
            <a:ln w="25400" cap="rnd">
              <a:noFill/>
              <a:round/>
            </a:ln>
            <a:effectLst/>
          </c:spPr>
          <c:marker>
            <c:symbol val="circle"/>
            <c:size val="5"/>
            <c:spPr>
              <a:solidFill>
                <a:schemeClr val="accent3">
                  <a:lumMod val="60000"/>
                </a:schemeClr>
              </a:solidFill>
              <a:ln w="76200">
                <a:solidFill>
                  <a:schemeClr val="bg1">
                    <a:lumMod val="85000"/>
                  </a:schemeClr>
                </a:solidFill>
              </a:ln>
              <a:effectLst/>
            </c:spPr>
          </c:marker>
          <c:xVal>
            <c:numRef>
              <c:f>'Feb25'!$J$43</c:f>
              <c:numCache>
                <c:formatCode>0</c:formatCode>
                <c:ptCount val="1"/>
                <c:pt idx="0">
                  <c:v>2375.2853700520432</c:v>
                </c:pt>
              </c:numCache>
            </c:numRef>
          </c:xVal>
          <c:yVal>
            <c:numRef>
              <c:f>'Feb25'!$L$43</c:f>
              <c:numCache>
                <c:formatCode>0.00</c:formatCode>
                <c:ptCount val="1"/>
                <c:pt idx="0">
                  <c:v>14.178457119586957</c:v>
                </c:pt>
              </c:numCache>
            </c:numRef>
          </c:yVal>
          <c:smooth val="0"/>
          <c:extLst>
            <c:ext xmlns:c16="http://schemas.microsoft.com/office/drawing/2014/chart" uri="{C3380CC4-5D6E-409C-BE32-E72D297353CC}">
              <c16:uniqueId val="{00000009-494B-44FF-89FB-076E5CB1A2DD}"/>
            </c:ext>
          </c:extLst>
        </c:ser>
        <c:ser>
          <c:idx val="11"/>
          <c:order val="12"/>
          <c:tx>
            <c:v>9.6 100 yrs</c:v>
          </c:tx>
          <c:spPr>
            <a:ln w="25400" cap="rnd">
              <a:noFill/>
              <a:round/>
            </a:ln>
            <a:effectLst/>
          </c:spPr>
          <c:marker>
            <c:symbol val="circle"/>
            <c:size val="5"/>
            <c:spPr>
              <a:solidFill>
                <a:schemeClr val="accent6">
                  <a:lumMod val="60000"/>
                </a:schemeClr>
              </a:solidFill>
              <a:ln w="76200">
                <a:solidFill>
                  <a:schemeClr val="bg1">
                    <a:lumMod val="75000"/>
                  </a:schemeClr>
                </a:solidFill>
              </a:ln>
              <a:effectLst/>
            </c:spPr>
          </c:marker>
          <c:xVal>
            <c:numRef>
              <c:f>'Feb25'!$J$44</c:f>
              <c:numCache>
                <c:formatCode>0</c:formatCode>
                <c:ptCount val="1"/>
                <c:pt idx="0">
                  <c:v>2334.1192701532877</c:v>
                </c:pt>
              </c:numCache>
            </c:numRef>
          </c:xVal>
          <c:yVal>
            <c:numRef>
              <c:f>'Feb25'!$L$44</c:f>
              <c:numCache>
                <c:formatCode>0.00</c:formatCode>
                <c:ptCount val="1"/>
                <c:pt idx="0">
                  <c:v>14.142793245470029</c:v>
                </c:pt>
              </c:numCache>
            </c:numRef>
          </c:yVal>
          <c:smooth val="0"/>
          <c:extLst>
            <c:ext xmlns:c16="http://schemas.microsoft.com/office/drawing/2014/chart" uri="{C3380CC4-5D6E-409C-BE32-E72D297353CC}">
              <c16:uniqueId val="{00000000-9C50-4FE0-87BD-F3D1C24A19BA}"/>
            </c:ext>
          </c:extLst>
        </c:ser>
        <c:ser>
          <c:idx val="12"/>
          <c:order val="13"/>
          <c:tx>
            <c:v>9.6 250 yrs</c:v>
          </c:tx>
          <c:spPr>
            <a:ln w="25400" cap="rnd">
              <a:noFill/>
              <a:round/>
            </a:ln>
            <a:effectLst/>
          </c:spPr>
          <c:marker>
            <c:symbol val="circle"/>
            <c:size val="5"/>
            <c:spPr>
              <a:solidFill>
                <a:schemeClr val="accent1">
                  <a:lumMod val="80000"/>
                  <a:lumOff val="20000"/>
                </a:schemeClr>
              </a:solidFill>
              <a:ln w="76200">
                <a:solidFill>
                  <a:schemeClr val="bg1">
                    <a:lumMod val="50000"/>
                  </a:schemeClr>
                </a:solidFill>
              </a:ln>
              <a:effectLst/>
            </c:spPr>
          </c:marker>
          <c:xVal>
            <c:numRef>
              <c:f>'Feb25'!$J$45</c:f>
              <c:numCache>
                <c:formatCode>0</c:formatCode>
                <c:ptCount val="1"/>
                <c:pt idx="0">
                  <c:v>2222.9932713793482</c:v>
                </c:pt>
              </c:numCache>
            </c:numRef>
          </c:xVal>
          <c:yVal>
            <c:numRef>
              <c:f>'Feb25'!$L$45</c:f>
              <c:numCache>
                <c:formatCode>0.00</c:formatCode>
                <c:ptCount val="1"/>
                <c:pt idx="0">
                  <c:v>14.039924814051426</c:v>
                </c:pt>
              </c:numCache>
            </c:numRef>
          </c:yVal>
          <c:smooth val="0"/>
          <c:extLst>
            <c:ext xmlns:c16="http://schemas.microsoft.com/office/drawing/2014/chart" uri="{C3380CC4-5D6E-409C-BE32-E72D297353CC}">
              <c16:uniqueId val="{00000001-9C50-4FE0-87BD-F3D1C24A19BA}"/>
            </c:ext>
          </c:extLst>
        </c:ser>
        <c:ser>
          <c:idx val="10"/>
          <c:order val="14"/>
          <c:tx>
            <c:v>9.6 500 yrs</c:v>
          </c:tx>
          <c:spPr>
            <a:ln w="25400" cap="rnd">
              <a:noFill/>
              <a:round/>
            </a:ln>
            <a:effectLst/>
          </c:spPr>
          <c:marker>
            <c:symbol val="circle"/>
            <c:size val="5"/>
            <c:spPr>
              <a:solidFill>
                <a:schemeClr val="accent5">
                  <a:lumMod val="60000"/>
                </a:schemeClr>
              </a:solidFill>
              <a:ln w="76200">
                <a:solidFill>
                  <a:schemeClr val="tx1"/>
                </a:solidFill>
              </a:ln>
              <a:effectLst/>
            </c:spPr>
          </c:marker>
          <c:xVal>
            <c:numRef>
              <c:f>'Feb25'!$J$46</c:f>
              <c:numCache>
                <c:formatCode>0</c:formatCode>
                <c:ptCount val="1"/>
                <c:pt idx="0">
                  <c:v>2066.8140824035099</c:v>
                </c:pt>
              </c:numCache>
            </c:numRef>
          </c:xVal>
          <c:yVal>
            <c:numRef>
              <c:f>'Feb25'!$L$46</c:f>
              <c:numCache>
                <c:formatCode>0.00</c:formatCode>
                <c:ptCount val="1"/>
                <c:pt idx="0">
                  <c:v>13.876652993400175</c:v>
                </c:pt>
              </c:numCache>
            </c:numRef>
          </c:yVal>
          <c:smooth val="0"/>
          <c:extLst>
            <c:ext xmlns:c16="http://schemas.microsoft.com/office/drawing/2014/chart" uri="{C3380CC4-5D6E-409C-BE32-E72D297353CC}">
              <c16:uniqueId val="{0000000B-494B-44FF-89FB-076E5CB1A2DD}"/>
            </c:ext>
          </c:extLst>
        </c:ser>
        <c:dLbls>
          <c:showLegendKey val="0"/>
          <c:showVal val="0"/>
          <c:showCatName val="0"/>
          <c:showSerName val="0"/>
          <c:showPercent val="0"/>
          <c:showBubbleSize val="0"/>
        </c:dLbls>
        <c:axId val="1259173584"/>
        <c:axId val="1259166384"/>
      </c:scatterChart>
      <c:scatterChart>
        <c:scatterStyle val="smoothMarker"/>
        <c:varyColors val="0"/>
        <c:ser>
          <c:idx val="0"/>
          <c:order val="0"/>
          <c:tx>
            <c:v>Acid newsprint</c:v>
          </c:tx>
          <c:spPr>
            <a:ln w="19050" cap="rnd">
              <a:solidFill>
                <a:schemeClr val="accent1"/>
              </a:solidFill>
              <a:round/>
            </a:ln>
            <a:effectLst/>
          </c:spPr>
          <c:marker>
            <c:symbol val="none"/>
          </c:marker>
          <c:xVal>
            <c:numRef>
              <c:f>'Feb25'!$B$29:$B$56</c:f>
              <c:numCache>
                <c:formatCode>General</c:formatCode>
                <c:ptCount val="28"/>
                <c:pt idx="0">
                  <c:v>1600</c:v>
                </c:pt>
                <c:pt idx="1">
                  <c:v>1500</c:v>
                </c:pt>
                <c:pt idx="2">
                  <c:v>1450</c:v>
                </c:pt>
                <c:pt idx="3">
                  <c:v>1400</c:v>
                </c:pt>
                <c:pt idx="4">
                  <c:v>1350</c:v>
                </c:pt>
                <c:pt idx="5">
                  <c:v>1300</c:v>
                </c:pt>
                <c:pt idx="6">
                  <c:v>1250</c:v>
                </c:pt>
                <c:pt idx="7">
                  <c:v>1200</c:v>
                </c:pt>
                <c:pt idx="8">
                  <c:v>1150</c:v>
                </c:pt>
                <c:pt idx="9">
                  <c:v>1100</c:v>
                </c:pt>
                <c:pt idx="10">
                  <c:v>1050</c:v>
                </c:pt>
                <c:pt idx="11">
                  <c:v>1000</c:v>
                </c:pt>
                <c:pt idx="12">
                  <c:v>950</c:v>
                </c:pt>
                <c:pt idx="13">
                  <c:v>900</c:v>
                </c:pt>
                <c:pt idx="14">
                  <c:v>850</c:v>
                </c:pt>
                <c:pt idx="15">
                  <c:v>800</c:v>
                </c:pt>
                <c:pt idx="16">
                  <c:v>750</c:v>
                </c:pt>
                <c:pt idx="17">
                  <c:v>700</c:v>
                </c:pt>
                <c:pt idx="18">
                  <c:v>650</c:v>
                </c:pt>
                <c:pt idx="19">
                  <c:v>600</c:v>
                </c:pt>
                <c:pt idx="20">
                  <c:v>550</c:v>
                </c:pt>
                <c:pt idx="21">
                  <c:v>500</c:v>
                </c:pt>
                <c:pt idx="22">
                  <c:v>450</c:v>
                </c:pt>
                <c:pt idx="23">
                  <c:v>400</c:v>
                </c:pt>
                <c:pt idx="24">
                  <c:v>350</c:v>
                </c:pt>
                <c:pt idx="25">
                  <c:v>300</c:v>
                </c:pt>
                <c:pt idx="26">
                  <c:v>250</c:v>
                </c:pt>
                <c:pt idx="27">
                  <c:v>244</c:v>
                </c:pt>
              </c:numCache>
            </c:numRef>
          </c:xVal>
          <c:yVal>
            <c:numRef>
              <c:f>'Feb25'!$C$29:$C$56</c:f>
              <c:numCache>
                <c:formatCode>0.00</c:formatCode>
                <c:ptCount val="28"/>
                <c:pt idx="0">
                  <c:v>15.036052499999998</c:v>
                </c:pt>
                <c:pt idx="1">
                  <c:v>14.880189333333332</c:v>
                </c:pt>
                <c:pt idx="2">
                  <c:v>14.794195862068964</c:v>
                </c:pt>
                <c:pt idx="3">
                  <c:v>14.702059999999999</c:v>
                </c:pt>
                <c:pt idx="4">
                  <c:v>14.603099259259258</c:v>
                </c:pt>
                <c:pt idx="5">
                  <c:v>14.496526153846153</c:v>
                </c:pt>
                <c:pt idx="6">
                  <c:v>14.381427199999999</c:v>
                </c:pt>
                <c:pt idx="7">
                  <c:v>14.256736666666665</c:v>
                </c:pt>
                <c:pt idx="8">
                  <c:v>14.121203478260869</c:v>
                </c:pt>
                <c:pt idx="9">
                  <c:v>13.973349090909089</c:v>
                </c:pt>
                <c:pt idx="10">
                  <c:v>13.811413333333332</c:v>
                </c:pt>
                <c:pt idx="11">
                  <c:v>13.633284</c:v>
                </c:pt>
                <c:pt idx="12">
                  <c:v>13.436404210526314</c:v>
                </c:pt>
                <c:pt idx="13">
                  <c:v>13.217648888888888</c:v>
                </c:pt>
                <c:pt idx="14">
                  <c:v>12.973157647058823</c:v>
                </c:pt>
                <c:pt idx="15">
                  <c:v>12.698104999999998</c:v>
                </c:pt>
                <c:pt idx="16">
                  <c:v>12.386378666666666</c:v>
                </c:pt>
                <c:pt idx="17">
                  <c:v>12.03012</c:v>
                </c:pt>
                <c:pt idx="18">
                  <c:v>11.619052307692307</c:v>
                </c:pt>
                <c:pt idx="19">
                  <c:v>11.139473333333331</c:v>
                </c:pt>
                <c:pt idx="20">
                  <c:v>10.572698181818181</c:v>
                </c:pt>
                <c:pt idx="21">
                  <c:v>9.8925679999999989</c:v>
                </c:pt>
                <c:pt idx="22">
                  <c:v>9.0612977777777761</c:v>
                </c:pt>
                <c:pt idx="23">
                  <c:v>8.0222099999999994</c:v>
                </c:pt>
                <c:pt idx="24">
                  <c:v>6.6862399999999997</c:v>
                </c:pt>
                <c:pt idx="25">
                  <c:v>4.9049466666666657</c:v>
                </c:pt>
                <c:pt idx="26">
                  <c:v>2.4111359999999991</c:v>
                </c:pt>
                <c:pt idx="27">
                  <c:v>2.0431967213114746</c:v>
                </c:pt>
              </c:numCache>
            </c:numRef>
          </c:yVal>
          <c:smooth val="1"/>
          <c:extLst>
            <c:ext xmlns:c16="http://schemas.microsoft.com/office/drawing/2014/chart" uri="{C3380CC4-5D6E-409C-BE32-E72D297353CC}">
              <c16:uniqueId val="{00000000-494B-44FF-89FB-076E5CB1A2DD}"/>
            </c:ext>
          </c:extLst>
        </c:ser>
        <c:ser>
          <c:idx val="1"/>
          <c:order val="1"/>
          <c:tx>
            <c:v>Acid fine paper</c:v>
          </c:tx>
          <c:spPr>
            <a:ln w="19050" cap="rnd">
              <a:solidFill>
                <a:schemeClr val="accent2"/>
              </a:solidFill>
              <a:round/>
            </a:ln>
            <a:effectLst/>
          </c:spPr>
          <c:marker>
            <c:symbol val="none"/>
          </c:marker>
          <c:xVal>
            <c:numRef>
              <c:f>'Feb25'!$D$29:$D$46</c:f>
              <c:numCache>
                <c:formatCode>General</c:formatCode>
                <c:ptCount val="18"/>
                <c:pt idx="0">
                  <c:v>1200</c:v>
                </c:pt>
                <c:pt idx="1">
                  <c:v>1150</c:v>
                </c:pt>
                <c:pt idx="2">
                  <c:v>1100</c:v>
                </c:pt>
                <c:pt idx="3">
                  <c:v>1050</c:v>
                </c:pt>
                <c:pt idx="4">
                  <c:v>1000</c:v>
                </c:pt>
                <c:pt idx="5">
                  <c:v>950</c:v>
                </c:pt>
                <c:pt idx="6">
                  <c:v>900</c:v>
                </c:pt>
                <c:pt idx="7">
                  <c:v>850</c:v>
                </c:pt>
                <c:pt idx="8">
                  <c:v>800</c:v>
                </c:pt>
                <c:pt idx="9">
                  <c:v>750</c:v>
                </c:pt>
                <c:pt idx="10">
                  <c:v>700</c:v>
                </c:pt>
                <c:pt idx="11">
                  <c:v>650</c:v>
                </c:pt>
                <c:pt idx="12">
                  <c:v>600</c:v>
                </c:pt>
                <c:pt idx="13">
                  <c:v>550</c:v>
                </c:pt>
                <c:pt idx="14">
                  <c:v>500</c:v>
                </c:pt>
                <c:pt idx="15">
                  <c:v>450</c:v>
                </c:pt>
                <c:pt idx="16">
                  <c:v>400</c:v>
                </c:pt>
                <c:pt idx="17">
                  <c:v>367</c:v>
                </c:pt>
              </c:numCache>
            </c:numRef>
          </c:xVal>
          <c:yVal>
            <c:numRef>
              <c:f>'Feb25'!$E$29:$E$46</c:f>
              <c:numCache>
                <c:formatCode>0.00</c:formatCode>
                <c:ptCount val="18"/>
                <c:pt idx="0">
                  <c:v>12.889016666666668</c:v>
                </c:pt>
                <c:pt idx="1">
                  <c:v>12.680286956521741</c:v>
                </c:pt>
                <c:pt idx="2">
                  <c:v>12.45258181818182</c:v>
                </c:pt>
                <c:pt idx="3">
                  <c:v>12.203190476190478</c:v>
                </c:pt>
                <c:pt idx="4">
                  <c:v>11.928860000000002</c:v>
                </c:pt>
                <c:pt idx="5">
                  <c:v>11.62565263157895</c:v>
                </c:pt>
                <c:pt idx="6">
                  <c:v>11.288755555555557</c:v>
                </c:pt>
                <c:pt idx="7">
                  <c:v>10.912223529411767</c:v>
                </c:pt>
                <c:pt idx="8">
                  <c:v>10.488625000000003</c:v>
                </c:pt>
                <c:pt idx="9">
                  <c:v>10.008546666666669</c:v>
                </c:pt>
                <c:pt idx="10">
                  <c:v>9.4598857142857167</c:v>
                </c:pt>
                <c:pt idx="11">
                  <c:v>8.8268153846153865</c:v>
                </c:pt>
                <c:pt idx="12">
                  <c:v>8.0882333333333349</c:v>
                </c:pt>
                <c:pt idx="13">
                  <c:v>7.2153636363636391</c:v>
                </c:pt>
                <c:pt idx="14">
                  <c:v>6.1679200000000023</c:v>
                </c:pt>
                <c:pt idx="15">
                  <c:v>4.8877111111111144</c:v>
                </c:pt>
                <c:pt idx="16">
                  <c:v>3.2874500000000033</c:v>
                </c:pt>
                <c:pt idx="17">
                  <c:v>1.9924158038147173</c:v>
                </c:pt>
              </c:numCache>
            </c:numRef>
          </c:yVal>
          <c:smooth val="1"/>
          <c:extLst>
            <c:ext xmlns:c16="http://schemas.microsoft.com/office/drawing/2014/chart" uri="{C3380CC4-5D6E-409C-BE32-E72D297353CC}">
              <c16:uniqueId val="{00000001-494B-44FF-89FB-076E5CB1A2DD}"/>
            </c:ext>
          </c:extLst>
        </c:ser>
        <c:ser>
          <c:idx val="6"/>
          <c:order val="2"/>
          <c:tx>
            <c:v>Alkaline fine paper</c:v>
          </c:tx>
          <c:spPr>
            <a:ln w="19050" cap="rnd">
              <a:solidFill>
                <a:srgbClr val="00B050"/>
              </a:solidFill>
              <a:round/>
            </a:ln>
            <a:effectLst/>
          </c:spPr>
          <c:marker>
            <c:symbol val="none"/>
          </c:marker>
          <c:xVal>
            <c:numRef>
              <c:f>'Feb25'!$F$29:$F$57</c:f>
              <c:numCache>
                <c:formatCode>General</c:formatCode>
                <c:ptCount val="29"/>
                <c:pt idx="0">
                  <c:v>2450</c:v>
                </c:pt>
                <c:pt idx="1">
                  <c:v>2350</c:v>
                </c:pt>
                <c:pt idx="2">
                  <c:v>2250</c:v>
                </c:pt>
                <c:pt idx="3">
                  <c:v>2150</c:v>
                </c:pt>
                <c:pt idx="4">
                  <c:v>2050</c:v>
                </c:pt>
                <c:pt idx="5">
                  <c:v>1950</c:v>
                </c:pt>
                <c:pt idx="6">
                  <c:v>1850</c:v>
                </c:pt>
                <c:pt idx="7">
                  <c:v>1750</c:v>
                </c:pt>
                <c:pt idx="8">
                  <c:v>1650</c:v>
                </c:pt>
                <c:pt idx="9">
                  <c:v>1550</c:v>
                </c:pt>
                <c:pt idx="10">
                  <c:v>1450</c:v>
                </c:pt>
                <c:pt idx="11">
                  <c:v>1350</c:v>
                </c:pt>
                <c:pt idx="12">
                  <c:v>1250</c:v>
                </c:pt>
                <c:pt idx="13">
                  <c:v>1150</c:v>
                </c:pt>
                <c:pt idx="14">
                  <c:v>1050</c:v>
                </c:pt>
                <c:pt idx="15">
                  <c:v>950</c:v>
                </c:pt>
                <c:pt idx="16">
                  <c:v>900</c:v>
                </c:pt>
                <c:pt idx="17">
                  <c:v>850</c:v>
                </c:pt>
                <c:pt idx="18">
                  <c:v>800</c:v>
                </c:pt>
                <c:pt idx="19">
                  <c:v>750</c:v>
                </c:pt>
                <c:pt idx="20">
                  <c:v>700</c:v>
                </c:pt>
                <c:pt idx="21">
                  <c:v>650</c:v>
                </c:pt>
                <c:pt idx="22">
                  <c:v>600</c:v>
                </c:pt>
                <c:pt idx="23">
                  <c:v>550</c:v>
                </c:pt>
                <c:pt idx="24">
                  <c:v>500</c:v>
                </c:pt>
                <c:pt idx="25">
                  <c:v>450</c:v>
                </c:pt>
                <c:pt idx="26">
                  <c:v>400</c:v>
                </c:pt>
                <c:pt idx="27">
                  <c:v>350</c:v>
                </c:pt>
                <c:pt idx="28">
                  <c:v>340</c:v>
                </c:pt>
              </c:numCache>
            </c:numRef>
          </c:xVal>
          <c:yVal>
            <c:numRef>
              <c:f>'Feb25'!$G$29:$G$57</c:f>
              <c:numCache>
                <c:formatCode>0.00</c:formatCode>
                <c:ptCount val="29"/>
                <c:pt idx="0">
                  <c:v>14.240398367346939</c:v>
                </c:pt>
                <c:pt idx="1">
                  <c:v>14.156972765957448</c:v>
                </c:pt>
                <c:pt idx="2">
                  <c:v>14.066131555555556</c:v>
                </c:pt>
                <c:pt idx="3">
                  <c:v>13.966840000000001</c:v>
                </c:pt>
                <c:pt idx="4">
                  <c:v>13.857861463414634</c:v>
                </c:pt>
                <c:pt idx="5">
                  <c:v>13.737705641025642</c:v>
                </c:pt>
                <c:pt idx="6">
                  <c:v>13.604560000000001</c:v>
                </c:pt>
                <c:pt idx="7">
                  <c:v>13.456197714285715</c:v>
                </c:pt>
                <c:pt idx="8">
                  <c:v>13.289852121212121</c:v>
                </c:pt>
                <c:pt idx="9">
                  <c:v>13.102042580645161</c:v>
                </c:pt>
                <c:pt idx="10">
                  <c:v>12.888328275862069</c:v>
                </c:pt>
                <c:pt idx="11">
                  <c:v>12.642952592592593</c:v>
                </c:pt>
                <c:pt idx="12">
                  <c:v>12.358316800000001</c:v>
                </c:pt>
                <c:pt idx="13">
                  <c:v>12.024179130434783</c:v>
                </c:pt>
                <c:pt idx="14">
                  <c:v>11.626396190476191</c:v>
                </c:pt>
                <c:pt idx="15">
                  <c:v>11.14486947368421</c:v>
                </c:pt>
                <c:pt idx="16">
                  <c:v>10.863978888888889</c:v>
                </c:pt>
                <c:pt idx="17">
                  <c:v>10.550042352941176</c:v>
                </c:pt>
                <c:pt idx="18">
                  <c:v>10.19686375</c:v>
                </c:pt>
                <c:pt idx="19">
                  <c:v>9.7965946666666675</c:v>
                </c:pt>
                <c:pt idx="20">
                  <c:v>9.339144285714287</c:v>
                </c:pt>
                <c:pt idx="21">
                  <c:v>8.811316923076923</c:v>
                </c:pt>
                <c:pt idx="22">
                  <c:v>8.1955183333333341</c:v>
                </c:pt>
                <c:pt idx="23">
                  <c:v>7.4677563636363633</c:v>
                </c:pt>
                <c:pt idx="24">
                  <c:v>6.5944420000000008</c:v>
                </c:pt>
                <c:pt idx="25">
                  <c:v>5.5270577777777774</c:v>
                </c:pt>
                <c:pt idx="26">
                  <c:v>4.1928274999999999</c:v>
                </c:pt>
                <c:pt idx="27">
                  <c:v>2.4773885714285715</c:v>
                </c:pt>
                <c:pt idx="28">
                  <c:v>2.0737558823529412</c:v>
                </c:pt>
              </c:numCache>
            </c:numRef>
          </c:yVal>
          <c:smooth val="1"/>
          <c:extLst>
            <c:ext xmlns:c16="http://schemas.microsoft.com/office/drawing/2014/chart" uri="{C3380CC4-5D6E-409C-BE32-E72D297353CC}">
              <c16:uniqueId val="{00000002-494B-44FF-89FB-076E5CB1A2DD}"/>
            </c:ext>
          </c:extLst>
        </c:ser>
        <c:dLbls>
          <c:showLegendKey val="0"/>
          <c:showVal val="0"/>
          <c:showCatName val="0"/>
          <c:showSerName val="0"/>
          <c:showPercent val="0"/>
          <c:showBubbleSize val="0"/>
        </c:dLbls>
        <c:axId val="1259173584"/>
        <c:axId val="1259166384"/>
      </c:scatterChart>
      <c:valAx>
        <c:axId val="1259173584"/>
        <c:scaling>
          <c:orientation val="minMax"/>
          <c:max val="2505"/>
          <c:min val="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DP</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9166384"/>
        <c:crosses val="autoZero"/>
        <c:crossBetween val="midCat"/>
        <c:majorUnit val="500"/>
      </c:valAx>
      <c:valAx>
        <c:axId val="125916638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BL (km)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9173584"/>
        <c:crosses val="autoZero"/>
        <c:crossBetween val="midCat"/>
      </c:valAx>
      <c:spPr>
        <a:noFill/>
        <a:ln>
          <a:noFill/>
        </a:ln>
        <a:effectLst>
          <a:softEdge rad="139700"/>
        </a:effectLst>
      </c:spPr>
    </c:plotArea>
    <c:legend>
      <c:legendPos val="r"/>
      <c:layout>
        <c:manualLayout>
          <c:xMode val="edge"/>
          <c:yMode val="edge"/>
          <c:x val="0.79895088871466824"/>
          <c:y val="0.14543366257878335"/>
          <c:w val="0.18950509974132021"/>
          <c:h val="0.66175455181768894"/>
        </c:manualLayout>
      </c:layout>
      <c:overlay val="0"/>
      <c:spPr>
        <a:noFill/>
        <a:ln>
          <a:noFill/>
        </a:ln>
        <a:effectLst/>
      </c:spPr>
      <c:txPr>
        <a:bodyPr rot="0" spcFirstLastPara="1" vertOverflow="ellipsis" vert="horz" wrap="square" anchor="ctr" anchorCtr="1"/>
        <a:lstStyle/>
        <a:p>
          <a:pPr>
            <a:defRPr sz="900" b="0" i="0" u="none" strike="noStrike" kern="1200" baseline="0">
              <a:ln>
                <a:noFill/>
              </a:ln>
              <a:solidFill>
                <a:schemeClr val="tx1">
                  <a:lumMod val="95000"/>
                  <a:lumOff val="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9050"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12607885428467"/>
          <c:y val="9.7713945117265805E-2"/>
          <c:w val="0.80518631375717842"/>
          <c:h val="0.78650720104848959"/>
        </c:manualLayout>
      </c:layout>
      <c:scatterChart>
        <c:scatterStyle val="lineMarker"/>
        <c:varyColors val="0"/>
        <c:ser>
          <c:idx val="1"/>
          <c:order val="0"/>
          <c:tx>
            <c:v>Model</c:v>
          </c:tx>
          <c:spPr>
            <a:ln w="38100"/>
          </c:spPr>
          <c:marker>
            <c:symbol val="none"/>
          </c:marker>
          <c:xVal>
            <c:numRef>
              <c:f>'TMP4.7'!$X$6:$X$156</c:f>
              <c:numCache>
                <c:formatCode>General</c:formatCode>
                <c:ptCount val="151"/>
                <c:pt idx="0">
                  <c:v>0</c:v>
                </c:pt>
                <c:pt idx="1">
                  <c:v>3</c:v>
                </c:pt>
                <c:pt idx="2">
                  <c:v>6</c:v>
                </c:pt>
                <c:pt idx="3">
                  <c:v>9</c:v>
                </c:pt>
                <c:pt idx="4">
                  <c:v>12</c:v>
                </c:pt>
                <c:pt idx="5">
                  <c:v>15</c:v>
                </c:pt>
                <c:pt idx="6">
                  <c:v>18</c:v>
                </c:pt>
                <c:pt idx="7">
                  <c:v>21</c:v>
                </c:pt>
                <c:pt idx="8">
                  <c:v>24</c:v>
                </c:pt>
                <c:pt idx="9">
                  <c:v>27</c:v>
                </c:pt>
                <c:pt idx="10">
                  <c:v>30</c:v>
                </c:pt>
                <c:pt idx="11">
                  <c:v>33</c:v>
                </c:pt>
                <c:pt idx="12">
                  <c:v>36</c:v>
                </c:pt>
                <c:pt idx="13">
                  <c:v>39</c:v>
                </c:pt>
                <c:pt idx="14">
                  <c:v>42</c:v>
                </c:pt>
                <c:pt idx="15">
                  <c:v>45</c:v>
                </c:pt>
                <c:pt idx="16">
                  <c:v>48</c:v>
                </c:pt>
                <c:pt idx="17">
                  <c:v>50</c:v>
                </c:pt>
                <c:pt idx="18">
                  <c:v>53</c:v>
                </c:pt>
                <c:pt idx="19">
                  <c:v>56</c:v>
                </c:pt>
                <c:pt idx="20">
                  <c:v>59</c:v>
                </c:pt>
                <c:pt idx="21">
                  <c:v>62</c:v>
                </c:pt>
                <c:pt idx="22">
                  <c:v>65</c:v>
                </c:pt>
                <c:pt idx="23">
                  <c:v>68</c:v>
                </c:pt>
                <c:pt idx="24">
                  <c:v>71</c:v>
                </c:pt>
                <c:pt idx="25">
                  <c:v>74</c:v>
                </c:pt>
                <c:pt idx="26">
                  <c:v>77</c:v>
                </c:pt>
                <c:pt idx="27">
                  <c:v>80</c:v>
                </c:pt>
                <c:pt idx="28">
                  <c:v>83</c:v>
                </c:pt>
                <c:pt idx="29">
                  <c:v>86</c:v>
                </c:pt>
                <c:pt idx="30">
                  <c:v>89</c:v>
                </c:pt>
                <c:pt idx="31">
                  <c:v>92</c:v>
                </c:pt>
                <c:pt idx="32">
                  <c:v>95</c:v>
                </c:pt>
                <c:pt idx="33">
                  <c:v>100</c:v>
                </c:pt>
                <c:pt idx="34">
                  <c:v>103</c:v>
                </c:pt>
                <c:pt idx="35">
                  <c:v>106</c:v>
                </c:pt>
                <c:pt idx="36">
                  <c:v>109</c:v>
                </c:pt>
                <c:pt idx="37">
                  <c:v>112</c:v>
                </c:pt>
                <c:pt idx="38">
                  <c:v>115</c:v>
                </c:pt>
                <c:pt idx="39">
                  <c:v>118</c:v>
                </c:pt>
                <c:pt idx="40">
                  <c:v>121</c:v>
                </c:pt>
                <c:pt idx="41">
                  <c:v>124</c:v>
                </c:pt>
                <c:pt idx="42">
                  <c:v>127</c:v>
                </c:pt>
                <c:pt idx="43">
                  <c:v>130</c:v>
                </c:pt>
                <c:pt idx="44">
                  <c:v>133</c:v>
                </c:pt>
                <c:pt idx="45">
                  <c:v>136</c:v>
                </c:pt>
                <c:pt idx="46">
                  <c:v>139</c:v>
                </c:pt>
                <c:pt idx="47">
                  <c:v>142</c:v>
                </c:pt>
                <c:pt idx="48">
                  <c:v>145</c:v>
                </c:pt>
                <c:pt idx="49">
                  <c:v>148</c:v>
                </c:pt>
                <c:pt idx="50">
                  <c:v>151</c:v>
                </c:pt>
                <c:pt idx="51">
                  <c:v>154</c:v>
                </c:pt>
                <c:pt idx="52">
                  <c:v>157</c:v>
                </c:pt>
                <c:pt idx="53">
                  <c:v>160</c:v>
                </c:pt>
                <c:pt idx="54">
                  <c:v>163</c:v>
                </c:pt>
                <c:pt idx="55">
                  <c:v>166</c:v>
                </c:pt>
                <c:pt idx="56">
                  <c:v>169</c:v>
                </c:pt>
                <c:pt idx="57">
                  <c:v>172</c:v>
                </c:pt>
                <c:pt idx="58">
                  <c:v>175</c:v>
                </c:pt>
                <c:pt idx="59">
                  <c:v>178</c:v>
                </c:pt>
                <c:pt idx="60">
                  <c:v>181</c:v>
                </c:pt>
                <c:pt idx="61">
                  <c:v>184</c:v>
                </c:pt>
                <c:pt idx="62">
                  <c:v>187</c:v>
                </c:pt>
                <c:pt idx="63">
                  <c:v>190</c:v>
                </c:pt>
                <c:pt idx="64">
                  <c:v>193</c:v>
                </c:pt>
                <c:pt idx="65">
                  <c:v>196</c:v>
                </c:pt>
                <c:pt idx="66">
                  <c:v>199</c:v>
                </c:pt>
                <c:pt idx="67">
                  <c:v>202</c:v>
                </c:pt>
                <c:pt idx="68">
                  <c:v>205</c:v>
                </c:pt>
                <c:pt idx="69">
                  <c:v>208</c:v>
                </c:pt>
                <c:pt idx="70">
                  <c:v>211</c:v>
                </c:pt>
                <c:pt idx="71">
                  <c:v>214</c:v>
                </c:pt>
                <c:pt idx="72">
                  <c:v>217</c:v>
                </c:pt>
                <c:pt idx="73">
                  <c:v>220</c:v>
                </c:pt>
                <c:pt idx="74">
                  <c:v>223</c:v>
                </c:pt>
                <c:pt idx="75">
                  <c:v>226</c:v>
                </c:pt>
                <c:pt idx="76">
                  <c:v>229</c:v>
                </c:pt>
                <c:pt idx="77">
                  <c:v>232</c:v>
                </c:pt>
                <c:pt idx="78">
                  <c:v>235</c:v>
                </c:pt>
                <c:pt idx="79">
                  <c:v>238</c:v>
                </c:pt>
                <c:pt idx="80">
                  <c:v>241</c:v>
                </c:pt>
                <c:pt idx="81">
                  <c:v>244</c:v>
                </c:pt>
                <c:pt idx="82">
                  <c:v>247</c:v>
                </c:pt>
                <c:pt idx="83">
                  <c:v>250</c:v>
                </c:pt>
                <c:pt idx="84">
                  <c:v>253</c:v>
                </c:pt>
                <c:pt idx="85">
                  <c:v>256</c:v>
                </c:pt>
                <c:pt idx="86">
                  <c:v>259</c:v>
                </c:pt>
                <c:pt idx="87">
                  <c:v>262</c:v>
                </c:pt>
                <c:pt idx="88">
                  <c:v>265</c:v>
                </c:pt>
                <c:pt idx="89">
                  <c:v>268</c:v>
                </c:pt>
                <c:pt idx="90">
                  <c:v>271</c:v>
                </c:pt>
                <c:pt idx="91">
                  <c:v>274</c:v>
                </c:pt>
                <c:pt idx="92">
                  <c:v>277</c:v>
                </c:pt>
                <c:pt idx="93">
                  <c:v>280</c:v>
                </c:pt>
                <c:pt idx="94">
                  <c:v>283</c:v>
                </c:pt>
                <c:pt idx="95">
                  <c:v>286</c:v>
                </c:pt>
                <c:pt idx="96">
                  <c:v>289</c:v>
                </c:pt>
                <c:pt idx="97">
                  <c:v>292</c:v>
                </c:pt>
                <c:pt idx="98">
                  <c:v>295</c:v>
                </c:pt>
                <c:pt idx="99">
                  <c:v>298</c:v>
                </c:pt>
                <c:pt idx="100">
                  <c:v>301</c:v>
                </c:pt>
                <c:pt idx="101">
                  <c:v>304</c:v>
                </c:pt>
                <c:pt idx="102">
                  <c:v>307</c:v>
                </c:pt>
                <c:pt idx="103">
                  <c:v>310</c:v>
                </c:pt>
                <c:pt idx="104">
                  <c:v>313</c:v>
                </c:pt>
                <c:pt idx="105">
                  <c:v>316</c:v>
                </c:pt>
                <c:pt idx="106">
                  <c:v>319</c:v>
                </c:pt>
                <c:pt idx="107">
                  <c:v>322</c:v>
                </c:pt>
                <c:pt idx="108">
                  <c:v>325</c:v>
                </c:pt>
                <c:pt idx="109">
                  <c:v>328</c:v>
                </c:pt>
                <c:pt idx="110">
                  <c:v>331</c:v>
                </c:pt>
                <c:pt idx="111">
                  <c:v>334</c:v>
                </c:pt>
                <c:pt idx="112">
                  <c:v>337</c:v>
                </c:pt>
                <c:pt idx="113">
                  <c:v>340</c:v>
                </c:pt>
                <c:pt idx="114">
                  <c:v>343</c:v>
                </c:pt>
                <c:pt idx="115">
                  <c:v>346</c:v>
                </c:pt>
                <c:pt idx="116">
                  <c:v>349</c:v>
                </c:pt>
                <c:pt idx="117">
                  <c:v>352</c:v>
                </c:pt>
                <c:pt idx="118">
                  <c:v>355</c:v>
                </c:pt>
                <c:pt idx="119">
                  <c:v>358</c:v>
                </c:pt>
                <c:pt idx="120">
                  <c:v>361</c:v>
                </c:pt>
                <c:pt idx="121">
                  <c:v>364</c:v>
                </c:pt>
                <c:pt idx="122">
                  <c:v>367</c:v>
                </c:pt>
                <c:pt idx="123">
                  <c:v>370</c:v>
                </c:pt>
                <c:pt idx="124">
                  <c:v>373</c:v>
                </c:pt>
                <c:pt idx="125">
                  <c:v>376</c:v>
                </c:pt>
                <c:pt idx="126">
                  <c:v>379</c:v>
                </c:pt>
                <c:pt idx="127">
                  <c:v>382</c:v>
                </c:pt>
                <c:pt idx="128">
                  <c:v>385</c:v>
                </c:pt>
                <c:pt idx="129">
                  <c:v>388</c:v>
                </c:pt>
                <c:pt idx="130">
                  <c:v>391</c:v>
                </c:pt>
                <c:pt idx="131">
                  <c:v>394</c:v>
                </c:pt>
                <c:pt idx="132">
                  <c:v>397</c:v>
                </c:pt>
                <c:pt idx="133">
                  <c:v>400</c:v>
                </c:pt>
                <c:pt idx="134">
                  <c:v>403</c:v>
                </c:pt>
                <c:pt idx="135">
                  <c:v>406</c:v>
                </c:pt>
                <c:pt idx="136">
                  <c:v>409</c:v>
                </c:pt>
                <c:pt idx="137">
                  <c:v>412</c:v>
                </c:pt>
                <c:pt idx="138">
                  <c:v>415</c:v>
                </c:pt>
                <c:pt idx="139">
                  <c:v>418</c:v>
                </c:pt>
                <c:pt idx="140">
                  <c:v>421</c:v>
                </c:pt>
                <c:pt idx="141">
                  <c:v>424</c:v>
                </c:pt>
                <c:pt idx="142">
                  <c:v>427</c:v>
                </c:pt>
                <c:pt idx="143">
                  <c:v>430</c:v>
                </c:pt>
                <c:pt idx="144">
                  <c:v>433</c:v>
                </c:pt>
                <c:pt idx="145">
                  <c:v>436</c:v>
                </c:pt>
                <c:pt idx="146">
                  <c:v>439</c:v>
                </c:pt>
                <c:pt idx="147">
                  <c:v>442</c:v>
                </c:pt>
                <c:pt idx="148">
                  <c:v>445</c:v>
                </c:pt>
                <c:pt idx="149">
                  <c:v>448</c:v>
                </c:pt>
                <c:pt idx="150">
                  <c:v>451</c:v>
                </c:pt>
              </c:numCache>
            </c:numRef>
          </c:xVal>
          <c:yVal>
            <c:numRef>
              <c:f>'TMP4.7'!$Y$6:$Y$156</c:f>
              <c:numCache>
                <c:formatCode>0.0</c:formatCode>
                <c:ptCount val="151"/>
                <c:pt idx="0">
                  <c:v>1458</c:v>
                </c:pt>
                <c:pt idx="1">
                  <c:v>1384.2534839410719</c:v>
                </c:pt>
                <c:pt idx="2">
                  <c:v>1296.6928054962139</c:v>
                </c:pt>
                <c:pt idx="3">
                  <c:v>1197.8249351015202</c:v>
                </c:pt>
                <c:pt idx="4">
                  <c:v>1094.1375553612586</c:v>
                </c:pt>
                <c:pt idx="5">
                  <c:v>994.89956578598401</c:v>
                </c:pt>
                <c:pt idx="6">
                  <c:v>908.27711127157386</c:v>
                </c:pt>
                <c:pt idx="7">
                  <c:v>837.65988253985984</c:v>
                </c:pt>
                <c:pt idx="8">
                  <c:v>781.61008266957651</c:v>
                </c:pt>
                <c:pt idx="9">
                  <c:v>736.67548901288899</c:v>
                </c:pt>
                <c:pt idx="10">
                  <c:v>699.74589379163865</c:v>
                </c:pt>
                <c:pt idx="11">
                  <c:v>668.67795647508478</c:v>
                </c:pt>
                <c:pt idx="12">
                  <c:v>642.05952360732397</c:v>
                </c:pt>
                <c:pt idx="13">
                  <c:v>618.92160912928205</c:v>
                </c:pt>
                <c:pt idx="14">
                  <c:v>598.56963451777608</c:v>
                </c:pt>
                <c:pt idx="15">
                  <c:v>580.48950062475808</c:v>
                </c:pt>
                <c:pt idx="16">
                  <c:v>564.29096378597251</c:v>
                </c:pt>
                <c:pt idx="17">
                  <c:v>556.04089725663312</c:v>
                </c:pt>
                <c:pt idx="18">
                  <c:v>540.11793483772294</c:v>
                </c:pt>
                <c:pt idx="19">
                  <c:v>528.3998226146125</c:v>
                </c:pt>
                <c:pt idx="20">
                  <c:v>516.65280830374695</c:v>
                </c:pt>
                <c:pt idx="21">
                  <c:v>506.22880291317949</c:v>
                </c:pt>
                <c:pt idx="22">
                  <c:v>496.42551120279421</c:v>
                </c:pt>
                <c:pt idx="23">
                  <c:v>487.39930195086356</c:v>
                </c:pt>
                <c:pt idx="24">
                  <c:v>478.95817898555032</c:v>
                </c:pt>
                <c:pt idx="25">
                  <c:v>471.08866623809348</c:v>
                </c:pt>
                <c:pt idx="26">
                  <c:v>463.70639804960354</c:v>
                </c:pt>
                <c:pt idx="27">
                  <c:v>456.77591093710424</c:v>
                </c:pt>
                <c:pt idx="28">
                  <c:v>450.24665576046903</c:v>
                </c:pt>
                <c:pt idx="29">
                  <c:v>444.08558839070133</c:v>
                </c:pt>
                <c:pt idx="30">
                  <c:v>438.25744542712062</c:v>
                </c:pt>
                <c:pt idx="31">
                  <c:v>432.73496184356156</c:v>
                </c:pt>
                <c:pt idx="32">
                  <c:v>427.49172718232478</c:v>
                </c:pt>
                <c:pt idx="33">
                  <c:v>417.05359910411471</c:v>
                </c:pt>
                <c:pt idx="34">
                  <c:v>416.30769102481014</c:v>
                </c:pt>
                <c:pt idx="35">
                  <c:v>409.18756636794774</c:v>
                </c:pt>
                <c:pt idx="36">
                  <c:v>406.9486362785949</c:v>
                </c:pt>
                <c:pt idx="37">
                  <c:v>401.48305695594718</c:v>
                </c:pt>
                <c:pt idx="38">
                  <c:v>398.71112250240083</c:v>
                </c:pt>
                <c:pt idx="39">
                  <c:v>394.18560459031397</c:v>
                </c:pt>
                <c:pt idx="40">
                  <c:v>391.2761257583129</c:v>
                </c:pt>
                <c:pt idx="41">
                  <c:v>387.35131560175546</c:v>
                </c:pt>
                <c:pt idx="42">
                  <c:v>384.47243638220169</c:v>
                </c:pt>
                <c:pt idx="43">
                  <c:v>380.97067478893507</c:v>
                </c:pt>
                <c:pt idx="44">
                  <c:v>378.19346267256901</c:v>
                </c:pt>
                <c:pt idx="45">
                  <c:v>375.01261087586005</c:v>
                </c:pt>
                <c:pt idx="46">
                  <c:v>372.36475710116071</c:v>
                </c:pt>
                <c:pt idx="47">
                  <c:v>369.44074447110688</c:v>
                </c:pt>
                <c:pt idx="48">
                  <c:v>366.92999933463022</c:v>
                </c:pt>
                <c:pt idx="49">
                  <c:v>364.21939705301037</c:v>
                </c:pt>
                <c:pt idx="50">
                  <c:v>361.84429937551636</c:v>
                </c:pt>
                <c:pt idx="51">
                  <c:v>359.3156701756713</c:v>
                </c:pt>
                <c:pt idx="52">
                  <c:v>357.07065512726984</c:v>
                </c:pt>
                <c:pt idx="53">
                  <c:v>354.69998138577802</c:v>
                </c:pt>
                <c:pt idx="54">
                  <c:v>352.57788727847435</c:v>
                </c:pt>
                <c:pt idx="55">
                  <c:v>350.34599911187388</c:v>
                </c:pt>
                <c:pt idx="56">
                  <c:v>348.33932713080816</c:v>
                </c:pt>
                <c:pt idx="57">
                  <c:v>346.23035966222267</c:v>
                </c:pt>
                <c:pt idx="58">
                  <c:v>344.33192217923761</c:v>
                </c:pt>
                <c:pt idx="59">
                  <c:v>342.33232348158162</c:v>
                </c:pt>
                <c:pt idx="60">
                  <c:v>340.53559352931717</c:v>
                </c:pt>
                <c:pt idx="61">
                  <c:v>338.63343318463887</c:v>
                </c:pt>
                <c:pt idx="62">
                  <c:v>336.93275772984663</c:v>
                </c:pt>
                <c:pt idx="63">
                  <c:v>335.1171950544927</c:v>
                </c:pt>
                <c:pt idx="64">
                  <c:v>333.50796467818134</c:v>
                </c:pt>
                <c:pt idx="65">
                  <c:v>331.76878742454488</c:v>
                </c:pt>
                <c:pt idx="66">
                  <c:v>330.24762456147596</c:v>
                </c:pt>
                <c:pt idx="67">
                  <c:v>328.57479041568178</c:v>
                </c:pt>
                <c:pt idx="68">
                  <c:v>327.13981009844116</c:v>
                </c:pt>
                <c:pt idx="69">
                  <c:v>325.52292583557482</c:v>
                </c:pt>
                <c:pt idx="70">
                  <c:v>324.17413057771375</c:v>
                </c:pt>
                <c:pt idx="71">
                  <c:v>322.60179042284994</c:v>
                </c:pt>
                <c:pt idx="72">
                  <c:v>321.34168446610437</c:v>
                </c:pt>
                <c:pt idx="73">
                  <c:v>319.80055760610293</c:v>
                </c:pt>
                <c:pt idx="74">
                  <c:v>318.63511051102506</c:v>
                </c:pt>
                <c:pt idx="75">
                  <c:v>317.10860976155504</c:v>
                </c:pt>
                <c:pt idx="76">
                  <c:v>316.04877695236979</c:v>
                </c:pt>
                <c:pt idx="77">
                  <c:v>314.51504037824355</c:v>
                </c:pt>
                <c:pt idx="78">
                  <c:v>313.57918052335481</c:v>
                </c:pt>
                <c:pt idx="79">
                  <c:v>312.00792643792704</c:v>
                </c:pt>
                <c:pt idx="80">
                  <c:v>311.22568149647907</c:v>
                </c:pt>
                <c:pt idx="81">
                  <c:v>309.57320312929994</c:v>
                </c:pt>
                <c:pt idx="82">
                  <c:v>308.99179646375973</c:v>
                </c:pt>
                <c:pt idx="83">
                  <c:v>307.19285334263412</c:v>
                </c:pt>
                <c:pt idx="84">
                  <c:v>306.88744087063748</c:v>
                </c:pt>
                <c:pt idx="85">
                  <c:v>304.84191311943391</c:v>
                </c:pt>
                <c:pt idx="86">
                  <c:v>304.84191311943391</c:v>
                </c:pt>
                <c:pt idx="87">
                  <c:v>302.5931030203111</c:v>
                </c:pt>
                <c:pt idx="88">
                  <c:v>302.5931030203111</c:v>
                </c:pt>
                <c:pt idx="89">
                  <c:v>300.75701832682336</c:v>
                </c:pt>
                <c:pt idx="90">
                  <c:v>300.75701832682336</c:v>
                </c:pt>
                <c:pt idx="91">
                  <c:v>298.57452467776653</c:v>
                </c:pt>
                <c:pt idx="92">
                  <c:v>298.57452467776653</c:v>
                </c:pt>
                <c:pt idx="93">
                  <c:v>296.97071732411752</c:v>
                </c:pt>
                <c:pt idx="94">
                  <c:v>296.87309458217288</c:v>
                </c:pt>
                <c:pt idx="95">
                  <c:v>294.90990882430543</c:v>
                </c:pt>
                <c:pt idx="96">
                  <c:v>294.90990882430543</c:v>
                </c:pt>
                <c:pt idx="97">
                  <c:v>293.31469135353217</c:v>
                </c:pt>
                <c:pt idx="98">
                  <c:v>293.31469135353217</c:v>
                </c:pt>
                <c:pt idx="99">
                  <c:v>291.38017662051612</c:v>
                </c:pt>
                <c:pt idx="100">
                  <c:v>291.38017662051612</c:v>
                </c:pt>
                <c:pt idx="101">
                  <c:v>290.00628913681493</c:v>
                </c:pt>
                <c:pt idx="102">
                  <c:v>289.90020024883694</c:v>
                </c:pt>
                <c:pt idx="103">
                  <c:v>288.16090426697872</c:v>
                </c:pt>
                <c:pt idx="104">
                  <c:v>288.16090426697872</c:v>
                </c:pt>
                <c:pt idx="105">
                  <c:v>286.7676831913592</c:v>
                </c:pt>
                <c:pt idx="106">
                  <c:v>286.7676831913592</c:v>
                </c:pt>
                <c:pt idx="107">
                  <c:v>285.02457114129402</c:v>
                </c:pt>
                <c:pt idx="108">
                  <c:v>285.02457114129402</c:v>
                </c:pt>
                <c:pt idx="109">
                  <c:v>283.85217554058005</c:v>
                </c:pt>
                <c:pt idx="110">
                  <c:v>283.71467121585107</c:v>
                </c:pt>
                <c:pt idx="111">
                  <c:v>282.19667141222828</c:v>
                </c:pt>
                <c:pt idx="112">
                  <c:v>282.19667141222828</c:v>
                </c:pt>
                <c:pt idx="113">
                  <c:v>280.91774018137301</c:v>
                </c:pt>
                <c:pt idx="114">
                  <c:v>280.91774018137301</c:v>
                </c:pt>
                <c:pt idx="115">
                  <c:v>279.40274265586402</c:v>
                </c:pt>
                <c:pt idx="116">
                  <c:v>279.40274265586402</c:v>
                </c:pt>
                <c:pt idx="117">
                  <c:v>278.30130960463902</c:v>
                </c:pt>
                <c:pt idx="118">
                  <c:v>278.26637276828882</c:v>
                </c:pt>
                <c:pt idx="119">
                  <c:v>276.75761290823175</c:v>
                </c:pt>
                <c:pt idx="120">
                  <c:v>276.75761290823175</c:v>
                </c:pt>
                <c:pt idx="121">
                  <c:v>275.81687476070618</c:v>
                </c:pt>
                <c:pt idx="122">
                  <c:v>275.64357845022937</c:v>
                </c:pt>
                <c:pt idx="123">
                  <c:v>274.39770247225727</c:v>
                </c:pt>
                <c:pt idx="124">
                  <c:v>274.39770247225727</c:v>
                </c:pt>
                <c:pt idx="125">
                  <c:v>273.23996454810168</c:v>
                </c:pt>
                <c:pt idx="126">
                  <c:v>273.23996454810168</c:v>
                </c:pt>
                <c:pt idx="127">
                  <c:v>272.02822927595804</c:v>
                </c:pt>
                <c:pt idx="128">
                  <c:v>272.02822927595804</c:v>
                </c:pt>
                <c:pt idx="129">
                  <c:v>270.96424980182474</c:v>
                </c:pt>
                <c:pt idx="130">
                  <c:v>270.96424980182474</c:v>
                </c:pt>
                <c:pt idx="131">
                  <c:v>269.75272081080169</c:v>
                </c:pt>
                <c:pt idx="132">
                  <c:v>269.75272081080169</c:v>
                </c:pt>
                <c:pt idx="133">
                  <c:v>268.82224032822603</c:v>
                </c:pt>
                <c:pt idx="134">
                  <c:v>268.82224032822603</c:v>
                </c:pt>
                <c:pt idx="135">
                  <c:v>267.54020800064438</c:v>
                </c:pt>
                <c:pt idx="136">
                  <c:v>267.54020800064438</c:v>
                </c:pt>
                <c:pt idx="137">
                  <c:v>266.84062396325703</c:v>
                </c:pt>
                <c:pt idx="138">
                  <c:v>266.60320896281218</c:v>
                </c:pt>
                <c:pt idx="139">
                  <c:v>265.68575863341846</c:v>
                </c:pt>
                <c:pt idx="140">
                  <c:v>265.68575863341846</c:v>
                </c:pt>
                <c:pt idx="141">
                  <c:v>264.55660486634855</c:v>
                </c:pt>
                <c:pt idx="142">
                  <c:v>264.55660486634855</c:v>
                </c:pt>
                <c:pt idx="143">
                  <c:v>263.80267970748218</c:v>
                </c:pt>
                <c:pt idx="144">
                  <c:v>263.73706877119292</c:v>
                </c:pt>
                <c:pt idx="145">
                  <c:v>262.63089368576135</c:v>
                </c:pt>
                <c:pt idx="146">
                  <c:v>262.63089368576135</c:v>
                </c:pt>
                <c:pt idx="147">
                  <c:v>261.94929664001148</c:v>
                </c:pt>
                <c:pt idx="148">
                  <c:v>261.82796693154216</c:v>
                </c:pt>
                <c:pt idx="149">
                  <c:v>260.85092572131731</c:v>
                </c:pt>
                <c:pt idx="150">
                  <c:v>260.85092572131731</c:v>
                </c:pt>
              </c:numCache>
            </c:numRef>
          </c:yVal>
          <c:smooth val="0"/>
          <c:extLst>
            <c:ext xmlns:c16="http://schemas.microsoft.com/office/drawing/2014/chart" uri="{C3380CC4-5D6E-409C-BE32-E72D297353CC}">
              <c16:uniqueId val="{00000000-657A-4A5A-ACC2-A06E6D7EE08E}"/>
            </c:ext>
          </c:extLst>
        </c:ser>
        <c:ser>
          <c:idx val="3"/>
          <c:order val="1"/>
          <c:tx>
            <c:v>data</c:v>
          </c:tx>
          <c:spPr>
            <a:ln w="28575">
              <a:noFill/>
            </a:ln>
          </c:spPr>
          <c:xVal>
            <c:numRef>
              <c:f>'TMP4.7'!$P$2:$P$24</c:f>
              <c:numCache>
                <c:formatCode>0</c:formatCode>
                <c:ptCount val="23"/>
                <c:pt idx="0">
                  <c:v>0</c:v>
                </c:pt>
                <c:pt idx="1">
                  <c:v>26.839252149834728</c:v>
                </c:pt>
                <c:pt idx="2">
                  <c:v>63.089670637923184</c:v>
                </c:pt>
                <c:pt idx="3">
                  <c:v>80.169194733272548</c:v>
                </c:pt>
                <c:pt idx="4">
                  <c:v>127</c:v>
                </c:pt>
                <c:pt idx="5">
                  <c:v>28.31914851899997</c:v>
                </c:pt>
                <c:pt idx="6">
                  <c:v>62.706686006357089</c:v>
                </c:pt>
                <c:pt idx="7">
                  <c:v>121.36777936714273</c:v>
                </c:pt>
                <c:pt idx="8">
                  <c:v>198.23403963299981</c:v>
                </c:pt>
                <c:pt idx="9">
                  <c:v>38.680472031989524</c:v>
                </c:pt>
                <c:pt idx="10">
                  <c:v>82.886725782834702</c:v>
                </c:pt>
                <c:pt idx="11">
                  <c:v>157.48477898738597</c:v>
                </c:pt>
                <c:pt idx="12">
                  <c:v>276.28908594278232</c:v>
                </c:pt>
                <c:pt idx="13">
                  <c:v>42.846969932626145</c:v>
                </c:pt>
                <c:pt idx="14">
                  <c:v>85.69393986525229</c:v>
                </c:pt>
                <c:pt idx="15">
                  <c:v>142.82323310875378</c:v>
                </c:pt>
                <c:pt idx="16">
                  <c:v>249.94065794031914</c:v>
                </c:pt>
                <c:pt idx="17">
                  <c:v>35.083265325824122</c:v>
                </c:pt>
                <c:pt idx="18">
                  <c:v>70.166530651648245</c:v>
                </c:pt>
                <c:pt idx="19">
                  <c:v>122.79142864038442</c:v>
                </c:pt>
                <c:pt idx="20">
                  <c:v>192.95795929203268</c:v>
                </c:pt>
              </c:numCache>
            </c:numRef>
          </c:xVal>
          <c:yVal>
            <c:numRef>
              <c:f>'TMP4.7'!$Q$2:$Q$24</c:f>
              <c:numCache>
                <c:formatCode>0</c:formatCode>
                <c:ptCount val="23"/>
                <c:pt idx="0">
                  <c:v>1458</c:v>
                </c:pt>
                <c:pt idx="1">
                  <c:v>738</c:v>
                </c:pt>
                <c:pt idx="2">
                  <c:v>553</c:v>
                </c:pt>
                <c:pt idx="3">
                  <c:v>470</c:v>
                </c:pt>
                <c:pt idx="4">
                  <c:v>414</c:v>
                </c:pt>
                <c:pt idx="5">
                  <c:v>753</c:v>
                </c:pt>
                <c:pt idx="6">
                  <c:v>567</c:v>
                </c:pt>
                <c:pt idx="7">
                  <c:v>428</c:v>
                </c:pt>
                <c:pt idx="8">
                  <c:v>378</c:v>
                </c:pt>
                <c:pt idx="9">
                  <c:v>641</c:v>
                </c:pt>
                <c:pt idx="10">
                  <c:v>445</c:v>
                </c:pt>
                <c:pt idx="11">
                  <c:v>347</c:v>
                </c:pt>
                <c:pt idx="12">
                  <c:v>281</c:v>
                </c:pt>
                <c:pt idx="13">
                  <c:v>565</c:v>
                </c:pt>
                <c:pt idx="14">
                  <c:v>425</c:v>
                </c:pt>
                <c:pt idx="15">
                  <c:v>384</c:v>
                </c:pt>
                <c:pt idx="16">
                  <c:v>289</c:v>
                </c:pt>
                <c:pt idx="17">
                  <c:v>680</c:v>
                </c:pt>
                <c:pt idx="18">
                  <c:v>473</c:v>
                </c:pt>
                <c:pt idx="19">
                  <c:v>434</c:v>
                </c:pt>
                <c:pt idx="20">
                  <c:v>313</c:v>
                </c:pt>
              </c:numCache>
            </c:numRef>
          </c:yVal>
          <c:smooth val="0"/>
          <c:extLst>
            <c:ext xmlns:c16="http://schemas.microsoft.com/office/drawing/2014/chart" uri="{C3380CC4-5D6E-409C-BE32-E72D297353CC}">
              <c16:uniqueId val="{00000001-657A-4A5A-ACC2-A06E6D7EE08E}"/>
            </c:ext>
          </c:extLst>
        </c:ser>
        <c:dLbls>
          <c:showLegendKey val="0"/>
          <c:showVal val="0"/>
          <c:showCatName val="0"/>
          <c:showSerName val="0"/>
          <c:showPercent val="0"/>
          <c:showBubbleSize val="0"/>
        </c:dLbls>
        <c:axId val="244253928"/>
        <c:axId val="244254320"/>
      </c:scatterChart>
      <c:valAx>
        <c:axId val="244253928"/>
        <c:scaling>
          <c:orientation val="minMax"/>
          <c:max val="300"/>
        </c:scaling>
        <c:delete val="0"/>
        <c:axPos val="b"/>
        <c:majorGridlines/>
        <c:title>
          <c:tx>
            <c:rich>
              <a:bodyPr/>
              <a:lstStyle/>
              <a:p>
                <a:pPr>
                  <a:defRPr sz="1200" b="1" i="0" u="none" strike="noStrike" baseline="0">
                    <a:solidFill>
                      <a:srgbClr val="000000"/>
                    </a:solidFill>
                    <a:latin typeface="Calibri"/>
                    <a:ea typeface="Calibri"/>
                    <a:cs typeface="Calibri"/>
                  </a:defRPr>
                </a:pPr>
                <a:r>
                  <a:rPr lang="en-CA"/>
                  <a:t>Time (years)</a:t>
                </a:r>
              </a:p>
            </c:rich>
          </c:tx>
          <c:overlay val="0"/>
        </c:title>
        <c:numFmt formatCode="General" sourceLinked="1"/>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4320"/>
        <c:crosses val="autoZero"/>
        <c:crossBetween val="midCat"/>
      </c:valAx>
      <c:valAx>
        <c:axId val="244254320"/>
        <c:scaling>
          <c:orientation val="minMax"/>
          <c:max val="1500"/>
          <c:min val="0"/>
        </c:scaling>
        <c:delete val="0"/>
        <c:axPos val="l"/>
        <c:majorGridlines/>
        <c:title>
          <c:tx>
            <c:rich>
              <a:bodyPr/>
              <a:lstStyle/>
              <a:p>
                <a:pPr>
                  <a:defRPr sz="1400" b="1" i="0" u="none" strike="noStrike" baseline="0">
                    <a:solidFill>
                      <a:srgbClr val="000000"/>
                    </a:solidFill>
                    <a:latin typeface="Calibri"/>
                    <a:ea typeface="Calibri"/>
                    <a:cs typeface="Calibri"/>
                  </a:defRPr>
                </a:pPr>
                <a:r>
                  <a:rPr lang="en-CA"/>
                  <a:t>DPn</a:t>
                </a:r>
              </a:p>
            </c:rich>
          </c:tx>
          <c:overlay val="0"/>
        </c:title>
        <c:numFmt formatCode="0" sourceLinked="0"/>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3928"/>
        <c:crosses val="autoZero"/>
        <c:crossBetween val="midCat"/>
      </c:valAx>
    </c:plotArea>
    <c:legend>
      <c:legendPos val="r"/>
      <c:layout>
        <c:manualLayout>
          <c:xMode val="edge"/>
          <c:yMode val="edge"/>
          <c:x val="0.63779473377237972"/>
          <c:y val="0.18232187197621288"/>
          <c:w val="0.15370662929232917"/>
          <c:h val="7.8240179393035847E-2"/>
        </c:manualLayout>
      </c:layout>
      <c:overlay val="0"/>
      <c:txPr>
        <a:bodyPr/>
        <a:lstStyle/>
        <a:p>
          <a:pPr>
            <a:defRPr sz="1200" baseline="0"/>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4803149606299213" l="0.70866141732283472" r="0.70866141732283472" t="0.74803149606299213" header="0.31496062992125984" footer="0.31496062992125984"/>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12607885428467"/>
          <c:y val="0.10918676834779963"/>
          <c:w val="0.80518631375717842"/>
          <c:h val="0.76126698994131514"/>
        </c:manualLayout>
      </c:layout>
      <c:scatterChart>
        <c:scatterStyle val="lineMarker"/>
        <c:varyColors val="0"/>
        <c:ser>
          <c:idx val="1"/>
          <c:order val="0"/>
          <c:tx>
            <c:v>Model</c:v>
          </c:tx>
          <c:spPr>
            <a:ln w="38100"/>
          </c:spPr>
          <c:marker>
            <c:symbol val="none"/>
          </c:marker>
          <c:xVal>
            <c:numRef>
              <c:f>'TMP4.7'!$X$6:$X$156</c:f>
              <c:numCache>
                <c:formatCode>General</c:formatCode>
                <c:ptCount val="151"/>
                <c:pt idx="0">
                  <c:v>0</c:v>
                </c:pt>
                <c:pt idx="1">
                  <c:v>3</c:v>
                </c:pt>
                <c:pt idx="2">
                  <c:v>6</c:v>
                </c:pt>
                <c:pt idx="3">
                  <c:v>9</c:v>
                </c:pt>
                <c:pt idx="4">
                  <c:v>12</c:v>
                </c:pt>
                <c:pt idx="5">
                  <c:v>15</c:v>
                </c:pt>
                <c:pt idx="6">
                  <c:v>18</c:v>
                </c:pt>
                <c:pt idx="7">
                  <c:v>21</c:v>
                </c:pt>
                <c:pt idx="8">
                  <c:v>24</c:v>
                </c:pt>
                <c:pt idx="9">
                  <c:v>27</c:v>
                </c:pt>
                <c:pt idx="10">
                  <c:v>30</c:v>
                </c:pt>
                <c:pt idx="11">
                  <c:v>33</c:v>
                </c:pt>
                <c:pt idx="12">
                  <c:v>36</c:v>
                </c:pt>
                <c:pt idx="13">
                  <c:v>39</c:v>
                </c:pt>
                <c:pt idx="14">
                  <c:v>42</c:v>
                </c:pt>
                <c:pt idx="15">
                  <c:v>45</c:v>
                </c:pt>
                <c:pt idx="16">
                  <c:v>48</c:v>
                </c:pt>
                <c:pt idx="17">
                  <c:v>50</c:v>
                </c:pt>
                <c:pt idx="18">
                  <c:v>53</c:v>
                </c:pt>
                <c:pt idx="19">
                  <c:v>56</c:v>
                </c:pt>
                <c:pt idx="20">
                  <c:v>59</c:v>
                </c:pt>
                <c:pt idx="21">
                  <c:v>62</c:v>
                </c:pt>
                <c:pt idx="22">
                  <c:v>65</c:v>
                </c:pt>
                <c:pt idx="23">
                  <c:v>68</c:v>
                </c:pt>
                <c:pt idx="24">
                  <c:v>71</c:v>
                </c:pt>
                <c:pt idx="25">
                  <c:v>74</c:v>
                </c:pt>
                <c:pt idx="26">
                  <c:v>77</c:v>
                </c:pt>
                <c:pt idx="27">
                  <c:v>80</c:v>
                </c:pt>
                <c:pt idx="28">
                  <c:v>83</c:v>
                </c:pt>
                <c:pt idx="29">
                  <c:v>86</c:v>
                </c:pt>
                <c:pt idx="30">
                  <c:v>89</c:v>
                </c:pt>
                <c:pt idx="31">
                  <c:v>92</c:v>
                </c:pt>
                <c:pt idx="32">
                  <c:v>95</c:v>
                </c:pt>
                <c:pt idx="33">
                  <c:v>100</c:v>
                </c:pt>
                <c:pt idx="34">
                  <c:v>103</c:v>
                </c:pt>
                <c:pt idx="35">
                  <c:v>106</c:v>
                </c:pt>
                <c:pt idx="36">
                  <c:v>109</c:v>
                </c:pt>
                <c:pt idx="37">
                  <c:v>112</c:v>
                </c:pt>
                <c:pt idx="38">
                  <c:v>115</c:v>
                </c:pt>
                <c:pt idx="39">
                  <c:v>118</c:v>
                </c:pt>
                <c:pt idx="40">
                  <c:v>121</c:v>
                </c:pt>
                <c:pt idx="41">
                  <c:v>124</c:v>
                </c:pt>
                <c:pt idx="42">
                  <c:v>127</c:v>
                </c:pt>
                <c:pt idx="43">
                  <c:v>130</c:v>
                </c:pt>
                <c:pt idx="44">
                  <c:v>133</c:v>
                </c:pt>
                <c:pt idx="45">
                  <c:v>136</c:v>
                </c:pt>
                <c:pt idx="46">
                  <c:v>139</c:v>
                </c:pt>
                <c:pt idx="47">
                  <c:v>142</c:v>
                </c:pt>
                <c:pt idx="48">
                  <c:v>145</c:v>
                </c:pt>
                <c:pt idx="49">
                  <c:v>148</c:v>
                </c:pt>
                <c:pt idx="50">
                  <c:v>151</c:v>
                </c:pt>
                <c:pt idx="51">
                  <c:v>154</c:v>
                </c:pt>
                <c:pt idx="52">
                  <c:v>157</c:v>
                </c:pt>
                <c:pt idx="53">
                  <c:v>160</c:v>
                </c:pt>
                <c:pt idx="54">
                  <c:v>163</c:v>
                </c:pt>
                <c:pt idx="55">
                  <c:v>166</c:v>
                </c:pt>
                <c:pt idx="56">
                  <c:v>169</c:v>
                </c:pt>
                <c:pt idx="57">
                  <c:v>172</c:v>
                </c:pt>
                <c:pt idx="58">
                  <c:v>175</c:v>
                </c:pt>
                <c:pt idx="59">
                  <c:v>178</c:v>
                </c:pt>
                <c:pt idx="60">
                  <c:v>181</c:v>
                </c:pt>
                <c:pt idx="61">
                  <c:v>184</c:v>
                </c:pt>
                <c:pt idx="62">
                  <c:v>187</c:v>
                </c:pt>
                <c:pt idx="63">
                  <c:v>190</c:v>
                </c:pt>
                <c:pt idx="64">
                  <c:v>193</c:v>
                </c:pt>
                <c:pt idx="65">
                  <c:v>196</c:v>
                </c:pt>
                <c:pt idx="66">
                  <c:v>199</c:v>
                </c:pt>
                <c:pt idx="67">
                  <c:v>202</c:v>
                </c:pt>
                <c:pt idx="68">
                  <c:v>205</c:v>
                </c:pt>
                <c:pt idx="69">
                  <c:v>208</c:v>
                </c:pt>
                <c:pt idx="70">
                  <c:v>211</c:v>
                </c:pt>
                <c:pt idx="71">
                  <c:v>214</c:v>
                </c:pt>
                <c:pt idx="72">
                  <c:v>217</c:v>
                </c:pt>
                <c:pt idx="73">
                  <c:v>220</c:v>
                </c:pt>
                <c:pt idx="74">
                  <c:v>223</c:v>
                </c:pt>
                <c:pt idx="75">
                  <c:v>226</c:v>
                </c:pt>
                <c:pt idx="76">
                  <c:v>229</c:v>
                </c:pt>
                <c:pt idx="77">
                  <c:v>232</c:v>
                </c:pt>
                <c:pt idx="78">
                  <c:v>235</c:v>
                </c:pt>
                <c:pt idx="79">
                  <c:v>238</c:v>
                </c:pt>
                <c:pt idx="80">
                  <c:v>241</c:v>
                </c:pt>
                <c:pt idx="81">
                  <c:v>244</c:v>
                </c:pt>
                <c:pt idx="82">
                  <c:v>247</c:v>
                </c:pt>
                <c:pt idx="83">
                  <c:v>250</c:v>
                </c:pt>
                <c:pt idx="84">
                  <c:v>253</c:v>
                </c:pt>
                <c:pt idx="85">
                  <c:v>256</c:v>
                </c:pt>
                <c:pt idx="86">
                  <c:v>259</c:v>
                </c:pt>
                <c:pt idx="87">
                  <c:v>262</c:v>
                </c:pt>
                <c:pt idx="88">
                  <c:v>265</c:v>
                </c:pt>
                <c:pt idx="89">
                  <c:v>268</c:v>
                </c:pt>
                <c:pt idx="90">
                  <c:v>271</c:v>
                </c:pt>
                <c:pt idx="91">
                  <c:v>274</c:v>
                </c:pt>
                <c:pt idx="92">
                  <c:v>277</c:v>
                </c:pt>
                <c:pt idx="93">
                  <c:v>280</c:v>
                </c:pt>
                <c:pt idx="94">
                  <c:v>283</c:v>
                </c:pt>
                <c:pt idx="95">
                  <c:v>286</c:v>
                </c:pt>
                <c:pt idx="96">
                  <c:v>289</c:v>
                </c:pt>
                <c:pt idx="97">
                  <c:v>292</c:v>
                </c:pt>
                <c:pt idx="98">
                  <c:v>295</c:v>
                </c:pt>
                <c:pt idx="99">
                  <c:v>298</c:v>
                </c:pt>
                <c:pt idx="100">
                  <c:v>301</c:v>
                </c:pt>
                <c:pt idx="101">
                  <c:v>304</c:v>
                </c:pt>
                <c:pt idx="102">
                  <c:v>307</c:v>
                </c:pt>
                <c:pt idx="103">
                  <c:v>310</c:v>
                </c:pt>
                <c:pt idx="104">
                  <c:v>313</c:v>
                </c:pt>
                <c:pt idx="105">
                  <c:v>316</c:v>
                </c:pt>
                <c:pt idx="106">
                  <c:v>319</c:v>
                </c:pt>
                <c:pt idx="107">
                  <c:v>322</c:v>
                </c:pt>
                <c:pt idx="108">
                  <c:v>325</c:v>
                </c:pt>
                <c:pt idx="109">
                  <c:v>328</c:v>
                </c:pt>
                <c:pt idx="110">
                  <c:v>331</c:v>
                </c:pt>
                <c:pt idx="111">
                  <c:v>334</c:v>
                </c:pt>
                <c:pt idx="112">
                  <c:v>337</c:v>
                </c:pt>
                <c:pt idx="113">
                  <c:v>340</c:v>
                </c:pt>
                <c:pt idx="114">
                  <c:v>343</c:v>
                </c:pt>
                <c:pt idx="115">
                  <c:v>346</c:v>
                </c:pt>
                <c:pt idx="116">
                  <c:v>349</c:v>
                </c:pt>
                <c:pt idx="117">
                  <c:v>352</c:v>
                </c:pt>
                <c:pt idx="118">
                  <c:v>355</c:v>
                </c:pt>
                <c:pt idx="119">
                  <c:v>358</c:v>
                </c:pt>
                <c:pt idx="120">
                  <c:v>361</c:v>
                </c:pt>
                <c:pt idx="121">
                  <c:v>364</c:v>
                </c:pt>
                <c:pt idx="122">
                  <c:v>367</c:v>
                </c:pt>
                <c:pt idx="123">
                  <c:v>370</c:v>
                </c:pt>
                <c:pt idx="124">
                  <c:v>373</c:v>
                </c:pt>
                <c:pt idx="125">
                  <c:v>376</c:v>
                </c:pt>
                <c:pt idx="126">
                  <c:v>379</c:v>
                </c:pt>
                <c:pt idx="127">
                  <c:v>382</c:v>
                </c:pt>
                <c:pt idx="128">
                  <c:v>385</c:v>
                </c:pt>
                <c:pt idx="129">
                  <c:v>388</c:v>
                </c:pt>
                <c:pt idx="130">
                  <c:v>391</c:v>
                </c:pt>
                <c:pt idx="131">
                  <c:v>394</c:v>
                </c:pt>
                <c:pt idx="132">
                  <c:v>397</c:v>
                </c:pt>
                <c:pt idx="133">
                  <c:v>400</c:v>
                </c:pt>
                <c:pt idx="134">
                  <c:v>403</c:v>
                </c:pt>
                <c:pt idx="135">
                  <c:v>406</c:v>
                </c:pt>
                <c:pt idx="136">
                  <c:v>409</c:v>
                </c:pt>
                <c:pt idx="137">
                  <c:v>412</c:v>
                </c:pt>
                <c:pt idx="138">
                  <c:v>415</c:v>
                </c:pt>
                <c:pt idx="139">
                  <c:v>418</c:v>
                </c:pt>
                <c:pt idx="140">
                  <c:v>421</c:v>
                </c:pt>
                <c:pt idx="141">
                  <c:v>424</c:v>
                </c:pt>
                <c:pt idx="142">
                  <c:v>427</c:v>
                </c:pt>
                <c:pt idx="143">
                  <c:v>430</c:v>
                </c:pt>
                <c:pt idx="144">
                  <c:v>433</c:v>
                </c:pt>
                <c:pt idx="145">
                  <c:v>436</c:v>
                </c:pt>
                <c:pt idx="146">
                  <c:v>439</c:v>
                </c:pt>
                <c:pt idx="147">
                  <c:v>442</c:v>
                </c:pt>
                <c:pt idx="148">
                  <c:v>445</c:v>
                </c:pt>
                <c:pt idx="149">
                  <c:v>448</c:v>
                </c:pt>
                <c:pt idx="150">
                  <c:v>451</c:v>
                </c:pt>
              </c:numCache>
            </c:numRef>
          </c:xVal>
          <c:yVal>
            <c:numRef>
              <c:f>'TMP4.7'!$Z$6:$Z$156</c:f>
              <c:numCache>
                <c:formatCode>0.0</c:formatCode>
                <c:ptCount val="151"/>
                <c:pt idx="0">
                  <c:v>14.807</c:v>
                </c:pt>
                <c:pt idx="1">
                  <c:v>14.670274276706325</c:v>
                </c:pt>
                <c:pt idx="2">
                  <c:v>14.487742592062045</c:v>
                </c:pt>
                <c:pt idx="3">
                  <c:v>14.249561874453827</c:v>
                </c:pt>
                <c:pt idx="4">
                  <c:v>13.953527259442675</c:v>
                </c:pt>
                <c:pt idx="5">
                  <c:v>13.612406098023655</c:v>
                </c:pt>
                <c:pt idx="6">
                  <c:v>13.253719834591536</c:v>
                </c:pt>
                <c:pt idx="7">
                  <c:v>12.906418498325964</c:v>
                </c:pt>
                <c:pt idx="8">
                  <c:v>12.586088163873342</c:v>
                </c:pt>
                <c:pt idx="9">
                  <c:v>12.294079110670761</c:v>
                </c:pt>
                <c:pt idx="10">
                  <c:v>12.026014280128683</c:v>
                </c:pt>
                <c:pt idx="11">
                  <c:v>11.777565467447376</c:v>
                </c:pt>
                <c:pt idx="12">
                  <c:v>11.545573976990259</c:v>
                </c:pt>
                <c:pt idx="13">
                  <c:v>11.327705125548784</c:v>
                </c:pt>
                <c:pt idx="14">
                  <c:v>11.122145368591067</c:v>
                </c:pt>
                <c:pt idx="15">
                  <c:v>10.927441552908649</c:v>
                </c:pt>
                <c:pt idx="16">
                  <c:v>10.742403864787715</c:v>
                </c:pt>
                <c:pt idx="17">
                  <c:v>10.644018728836024</c:v>
                </c:pt>
                <c:pt idx="18">
                  <c:v>10.445633009399664</c:v>
                </c:pt>
                <c:pt idx="19">
                  <c:v>10.291998682556555</c:v>
                </c:pt>
                <c:pt idx="20">
                  <c:v>10.130990513666308</c:v>
                </c:pt>
                <c:pt idx="21">
                  <c:v>9.9818585103275197</c:v>
                </c:pt>
                <c:pt idx="22">
                  <c:v>9.8358921250845288</c:v>
                </c:pt>
                <c:pt idx="23">
                  <c:v>9.696304064443602</c:v>
                </c:pt>
                <c:pt idx="24">
                  <c:v>9.5610035024074911</c:v>
                </c:pt>
                <c:pt idx="25">
                  <c:v>9.4304978073396342</c:v>
                </c:pt>
                <c:pt idx="26">
                  <c:v>9.3040457367454081</c:v>
                </c:pt>
                <c:pt idx="27">
                  <c:v>9.1816124945611932</c:v>
                </c:pt>
                <c:pt idx="28">
                  <c:v>9.062819228044992</c:v>
                </c:pt>
                <c:pt idx="29">
                  <c:v>8.947521525628078</c:v>
                </c:pt>
                <c:pt idx="30">
                  <c:v>8.835470435898074</c:v>
                </c:pt>
                <c:pt idx="31">
                  <c:v>8.7265109572036259</c:v>
                </c:pt>
                <c:pt idx="32">
                  <c:v>8.6204558795068316</c:v>
                </c:pt>
                <c:pt idx="33">
                  <c:v>8.4013848728367382</c:v>
                </c:pt>
                <c:pt idx="34">
                  <c:v>8.3853095066706231</c:v>
                </c:pt>
                <c:pt idx="35">
                  <c:v>8.228910998994273</c:v>
                </c:pt>
                <c:pt idx="36">
                  <c:v>8.1786002969770983</c:v>
                </c:pt>
                <c:pt idx="37">
                  <c:v>8.0534271264982156</c:v>
                </c:pt>
                <c:pt idx="38">
                  <c:v>7.9886324607461425</c:v>
                </c:pt>
                <c:pt idx="39">
                  <c:v>7.8808889685813144</c:v>
                </c:pt>
                <c:pt idx="40">
                  <c:v>7.8103038802247893</c:v>
                </c:pt>
                <c:pt idx="41">
                  <c:v>7.7134064765830317</c:v>
                </c:pt>
                <c:pt idx="42">
                  <c:v>7.6410737109957916</c:v>
                </c:pt>
                <c:pt idx="43">
                  <c:v>7.5516172549815455</c:v>
                </c:pt>
                <c:pt idx="44">
                  <c:v>7.4794923328556537</c:v>
                </c:pt>
                <c:pt idx="45">
                  <c:v>7.395572344389115</c:v>
                </c:pt>
                <c:pt idx="46">
                  <c:v>7.3246208697466555</c:v>
                </c:pt>
                <c:pt idx="47">
                  <c:v>7.2450877983861952</c:v>
                </c:pt>
                <c:pt idx="48">
                  <c:v>7.1757840874684957</c:v>
                </c:pt>
                <c:pt idx="49">
                  <c:v>7.0998911471604096</c:v>
                </c:pt>
                <c:pt idx="50">
                  <c:v>7.0324572064897826</c:v>
                </c:pt>
                <c:pt idx="51">
                  <c:v>6.9596843995347921</c:v>
                </c:pt>
                <c:pt idx="52">
                  <c:v>6.8942101078305784</c:v>
                </c:pt>
                <c:pt idx="53">
                  <c:v>6.8241713663217283</c:v>
                </c:pt>
                <c:pt idx="54">
                  <c:v>6.7606777193068019</c:v>
                </c:pt>
                <c:pt idx="55">
                  <c:v>6.6930691000168956</c:v>
                </c:pt>
                <c:pt idx="56">
                  <c:v>6.6315431134392782</c:v>
                </c:pt>
                <c:pt idx="57">
                  <c:v>6.5661120323865987</c:v>
                </c:pt>
                <c:pt idx="58">
                  <c:v>6.5065271979707795</c:v>
                </c:pt>
                <c:pt idx="59">
                  <c:v>6.4430526639812946</c:v>
                </c:pt>
                <c:pt idx="60">
                  <c:v>6.3853820920339057</c:v>
                </c:pt>
                <c:pt idx="61">
                  <c:v>6.3236605669777806</c:v>
                </c:pt>
                <c:pt idx="62">
                  <c:v>6.2678867658128041</c:v>
                </c:pt>
                <c:pt idx="63">
                  <c:v>6.2077204848335175</c:v>
                </c:pt>
                <c:pt idx="64">
                  <c:v>6.1538442583233</c:v>
                </c:pt>
                <c:pt idx="65">
                  <c:v>6.0950298162134668</c:v>
                </c:pt>
                <c:pt idx="66">
                  <c:v>6.0430801984007676</c:v>
                </c:pt>
                <c:pt idx="67">
                  <c:v>5.9853954751665093</c:v>
                </c:pt>
                <c:pt idx="68">
                  <c:v>5.9354426359175498</c:v>
                </c:pt>
                <c:pt idx="69">
                  <c:v>5.8786298839006221</c:v>
                </c:pt>
                <c:pt idx="70">
                  <c:v>5.8308034537188913</c:v>
                </c:pt>
                <c:pt idx="71">
                  <c:v>5.7745455885120034</c:v>
                </c:pt>
                <c:pt idx="72">
                  <c:v>5.729061960828826</c:v>
                </c:pt>
                <c:pt idx="73">
                  <c:v>5.6729476055148922</c:v>
                </c:pt>
                <c:pt idx="74">
                  <c:v>5.6301517622307689</c:v>
                </c:pt>
                <c:pt idx="75">
                  <c:v>5.5736219907759761</c:v>
                </c:pt>
                <c:pt idx="76">
                  <c:v>5.534052807829374</c:v>
                </c:pt>
                <c:pt idx="77">
                  <c:v>5.4763180814373627</c:v>
                </c:pt>
                <c:pt idx="78">
                  <c:v>5.4408118933692542</c:v>
                </c:pt>
                <c:pt idx="79">
                  <c:v>5.3807200616445865</c:v>
                </c:pt>
                <c:pt idx="80">
                  <c:v>5.3505772624672314</c:v>
                </c:pt>
                <c:pt idx="81">
                  <c:v>5.2864003431299853</c:v>
                </c:pt>
                <c:pt idx="82">
                  <c:v>5.2636571433191435</c:v>
                </c:pt>
                <c:pt idx="83">
                  <c:v>5.1927416308858891</c:v>
                </c:pt>
                <c:pt idx="84">
                  <c:v>5.1806195154532606</c:v>
                </c:pt>
                <c:pt idx="85">
                  <c:v>5.0988044179482728</c:v>
                </c:pt>
                <c:pt idx="86">
                  <c:v>5.0988044179482728</c:v>
                </c:pt>
                <c:pt idx="87">
                  <c:v>5.007582132205318</c:v>
                </c:pt>
                <c:pt idx="88">
                  <c:v>5.007582132205318</c:v>
                </c:pt>
                <c:pt idx="89">
                  <c:v>4.9320903314293094</c:v>
                </c:pt>
                <c:pt idx="90">
                  <c:v>4.9320903314293094</c:v>
                </c:pt>
                <c:pt idx="91">
                  <c:v>4.8411479465526721</c:v>
                </c:pt>
                <c:pt idx="92">
                  <c:v>4.8411479465526721</c:v>
                </c:pt>
                <c:pt idx="93">
                  <c:v>4.7734668021549727</c:v>
                </c:pt>
                <c:pt idx="94">
                  <c:v>4.7693234828392761</c:v>
                </c:pt>
                <c:pt idx="95">
                  <c:v>4.6854194064784416</c:v>
                </c:pt>
                <c:pt idx="96">
                  <c:v>4.6854194064784416</c:v>
                </c:pt>
                <c:pt idx="97">
                  <c:v>4.6164147200162073</c:v>
                </c:pt>
                <c:pt idx="98">
                  <c:v>4.6164147200162073</c:v>
                </c:pt>
                <c:pt idx="99">
                  <c:v>4.5317192672945268</c:v>
                </c:pt>
                <c:pt idx="100">
                  <c:v>4.5317192672945268</c:v>
                </c:pt>
                <c:pt idx="101">
                  <c:v>4.4708825713702272</c:v>
                </c:pt>
                <c:pt idx="102">
                  <c:v>4.466160899136316</c:v>
                </c:pt>
                <c:pt idx="103">
                  <c:v>4.3882547405541104</c:v>
                </c:pt>
                <c:pt idx="104">
                  <c:v>4.3882547405541104</c:v>
                </c:pt>
                <c:pt idx="105">
                  <c:v>4.3251682105654119</c:v>
                </c:pt>
                <c:pt idx="106">
                  <c:v>4.3251682105654119</c:v>
                </c:pt>
                <c:pt idx="107">
                  <c:v>4.2453697217083537</c:v>
                </c:pt>
                <c:pt idx="108">
                  <c:v>4.2453697217083537</c:v>
                </c:pt>
                <c:pt idx="109">
                  <c:v>4.1911469738467328</c:v>
                </c:pt>
                <c:pt idx="110">
                  <c:v>4.1847581015582485</c:v>
                </c:pt>
                <c:pt idx="111">
                  <c:v>4.1138134100007751</c:v>
                </c:pt>
                <c:pt idx="112">
                  <c:v>4.1138134100007751</c:v>
                </c:pt>
                <c:pt idx="113">
                  <c:v>4.0534466300771186</c:v>
                </c:pt>
                <c:pt idx="114">
                  <c:v>4.0534466300771186</c:v>
                </c:pt>
                <c:pt idx="115">
                  <c:v>3.981222226681826</c:v>
                </c:pt>
                <c:pt idx="116">
                  <c:v>3.981222226681826</c:v>
                </c:pt>
                <c:pt idx="117">
                  <c:v>3.9282200067197</c:v>
                </c:pt>
                <c:pt idx="118">
                  <c:v>3.9265319405388972</c:v>
                </c:pt>
                <c:pt idx="119">
                  <c:v>3.8532255748768787</c:v>
                </c:pt>
                <c:pt idx="120">
                  <c:v>3.8532255748768787</c:v>
                </c:pt>
                <c:pt idx="121">
                  <c:v>3.8071118486810196</c:v>
                </c:pt>
                <c:pt idx="122">
                  <c:v>3.7985827630527336</c:v>
                </c:pt>
                <c:pt idx="123">
                  <c:v>3.7369476307302083</c:v>
                </c:pt>
                <c:pt idx="124">
                  <c:v>3.7369476307302083</c:v>
                </c:pt>
                <c:pt idx="125">
                  <c:v>3.67916897421137</c:v>
                </c:pt>
                <c:pt idx="126">
                  <c:v>3.67916897421137</c:v>
                </c:pt>
                <c:pt idx="127">
                  <c:v>3.6181687508044131</c:v>
                </c:pt>
                <c:pt idx="128">
                  <c:v>3.6181687508044131</c:v>
                </c:pt>
                <c:pt idx="129">
                  <c:v>3.5641568886425041</c:v>
                </c:pt>
                <c:pt idx="130">
                  <c:v>3.5641568886425041</c:v>
                </c:pt>
                <c:pt idx="131">
                  <c:v>3.5021360188503188</c:v>
                </c:pt>
                <c:pt idx="132">
                  <c:v>3.5021360188503188</c:v>
                </c:pt>
                <c:pt idx="133">
                  <c:v>3.4541231000257611</c:v>
                </c:pt>
                <c:pt idx="134">
                  <c:v>3.4541231000257611</c:v>
                </c:pt>
                <c:pt idx="135">
                  <c:v>3.3874229838238463</c:v>
                </c:pt>
                <c:pt idx="136">
                  <c:v>3.3874229838238463</c:v>
                </c:pt>
                <c:pt idx="137">
                  <c:v>3.3507555299614609</c:v>
                </c:pt>
                <c:pt idx="138">
                  <c:v>3.3382681103387029</c:v>
                </c:pt>
                <c:pt idx="139">
                  <c:v>3.2898028239737656</c:v>
                </c:pt>
                <c:pt idx="140">
                  <c:v>3.2898028239737656</c:v>
                </c:pt>
                <c:pt idx="141">
                  <c:v>3.2296926376745478</c:v>
                </c:pt>
                <c:pt idx="142">
                  <c:v>3.2296926376745478</c:v>
                </c:pt>
                <c:pt idx="143">
                  <c:v>3.1892711497960899</c:v>
                </c:pt>
                <c:pt idx="144">
                  <c:v>3.1857425067477489</c:v>
                </c:pt>
                <c:pt idx="145">
                  <c:v>3.1259855108383103</c:v>
                </c:pt>
                <c:pt idx="146">
                  <c:v>3.1259855108383103</c:v>
                </c:pt>
                <c:pt idx="147">
                  <c:v>3.0889134676988643</c:v>
                </c:pt>
                <c:pt idx="148">
                  <c:v>3.0822941114593068</c:v>
                </c:pt>
                <c:pt idx="149">
                  <c:v>3.0287654557561314</c:v>
                </c:pt>
                <c:pt idx="150">
                  <c:v>3.0287654557561314</c:v>
                </c:pt>
              </c:numCache>
            </c:numRef>
          </c:yVal>
          <c:smooth val="0"/>
          <c:extLst>
            <c:ext xmlns:c16="http://schemas.microsoft.com/office/drawing/2014/chart" uri="{C3380CC4-5D6E-409C-BE32-E72D297353CC}">
              <c16:uniqueId val="{00000000-1FEA-4C84-9928-762E1BDD9995}"/>
            </c:ext>
          </c:extLst>
        </c:ser>
        <c:ser>
          <c:idx val="0"/>
          <c:order val="1"/>
          <c:tx>
            <c:v>data</c:v>
          </c:tx>
          <c:spPr>
            <a:ln w="28575">
              <a:noFill/>
            </a:ln>
          </c:spPr>
          <c:xVal>
            <c:numRef>
              <c:f>'TMP4.7'!$P$2:$P$17</c:f>
              <c:numCache>
                <c:formatCode>0</c:formatCode>
                <c:ptCount val="16"/>
                <c:pt idx="0">
                  <c:v>0</c:v>
                </c:pt>
                <c:pt idx="1">
                  <c:v>26.839252149834728</c:v>
                </c:pt>
                <c:pt idx="2">
                  <c:v>63.089670637923184</c:v>
                </c:pt>
                <c:pt idx="3">
                  <c:v>80.169194733272548</c:v>
                </c:pt>
                <c:pt idx="4">
                  <c:v>127</c:v>
                </c:pt>
                <c:pt idx="5">
                  <c:v>28.31914851899997</c:v>
                </c:pt>
                <c:pt idx="6">
                  <c:v>62.706686006357089</c:v>
                </c:pt>
                <c:pt idx="7">
                  <c:v>121.36777936714273</c:v>
                </c:pt>
                <c:pt idx="8">
                  <c:v>198.23403963299981</c:v>
                </c:pt>
                <c:pt idx="9">
                  <c:v>38.680472031989524</c:v>
                </c:pt>
                <c:pt idx="10">
                  <c:v>82.886725782834702</c:v>
                </c:pt>
                <c:pt idx="11">
                  <c:v>157.48477898738597</c:v>
                </c:pt>
                <c:pt idx="12">
                  <c:v>276.28908594278232</c:v>
                </c:pt>
                <c:pt idx="13">
                  <c:v>42.846969932626145</c:v>
                </c:pt>
                <c:pt idx="14">
                  <c:v>85.69393986525229</c:v>
                </c:pt>
                <c:pt idx="15">
                  <c:v>142.82323310875378</c:v>
                </c:pt>
              </c:numCache>
            </c:numRef>
          </c:xVal>
          <c:yVal>
            <c:numRef>
              <c:f>'TMP4.7'!$R$2:$R$17</c:f>
              <c:numCache>
                <c:formatCode>0.00</c:formatCode>
                <c:ptCount val="16"/>
                <c:pt idx="0">
                  <c:v>15.095000000000001</c:v>
                </c:pt>
                <c:pt idx="1">
                  <c:v>12.98</c:v>
                </c:pt>
                <c:pt idx="2">
                  <c:v>11.03</c:v>
                </c:pt>
                <c:pt idx="3">
                  <c:v>10.09</c:v>
                </c:pt>
                <c:pt idx="4">
                  <c:v>8.39</c:v>
                </c:pt>
                <c:pt idx="5">
                  <c:v>11.622999999999999</c:v>
                </c:pt>
                <c:pt idx="6">
                  <c:v>10.711</c:v>
                </c:pt>
                <c:pt idx="7">
                  <c:v>7.9580000000000002</c:v>
                </c:pt>
                <c:pt idx="8">
                  <c:v>6.23</c:v>
                </c:pt>
                <c:pt idx="9">
                  <c:v>11.638999999999999</c:v>
                </c:pt>
                <c:pt idx="10">
                  <c:v>9.1980000000000004</c:v>
                </c:pt>
                <c:pt idx="11">
                  <c:v>6.3849999999999998</c:v>
                </c:pt>
                <c:pt idx="12">
                  <c:v>4.7549999999999999</c:v>
                </c:pt>
                <c:pt idx="13">
                  <c:v>11.382999999999999</c:v>
                </c:pt>
                <c:pt idx="14">
                  <c:v>8.9779999999999998</c:v>
                </c:pt>
                <c:pt idx="15">
                  <c:v>6.7960000000000003</c:v>
                </c:pt>
              </c:numCache>
            </c:numRef>
          </c:yVal>
          <c:smooth val="0"/>
          <c:extLst>
            <c:ext xmlns:c16="http://schemas.microsoft.com/office/drawing/2014/chart" uri="{C3380CC4-5D6E-409C-BE32-E72D297353CC}">
              <c16:uniqueId val="{00000001-1FEA-4C84-9928-762E1BDD9995}"/>
            </c:ext>
          </c:extLst>
        </c:ser>
        <c:dLbls>
          <c:showLegendKey val="0"/>
          <c:showVal val="0"/>
          <c:showCatName val="0"/>
          <c:showSerName val="0"/>
          <c:showPercent val="0"/>
          <c:showBubbleSize val="0"/>
        </c:dLbls>
        <c:axId val="244253928"/>
        <c:axId val="244254320"/>
      </c:scatterChart>
      <c:valAx>
        <c:axId val="244253928"/>
        <c:scaling>
          <c:orientation val="minMax"/>
          <c:max val="500"/>
        </c:scaling>
        <c:delete val="0"/>
        <c:axPos val="b"/>
        <c:majorGridlines/>
        <c:title>
          <c:tx>
            <c:rich>
              <a:bodyPr/>
              <a:lstStyle/>
              <a:p>
                <a:pPr>
                  <a:defRPr sz="1200" b="1" i="0" u="none" strike="noStrike" baseline="0">
                    <a:solidFill>
                      <a:srgbClr val="000000"/>
                    </a:solidFill>
                    <a:latin typeface="Calibri"/>
                    <a:ea typeface="Calibri"/>
                    <a:cs typeface="Calibri"/>
                  </a:defRPr>
                </a:pPr>
                <a:r>
                  <a:rPr lang="en-CA"/>
                  <a:t>Time (years)</a:t>
                </a:r>
              </a:p>
            </c:rich>
          </c:tx>
          <c:overlay val="0"/>
        </c:title>
        <c:numFmt formatCode="General" sourceLinked="1"/>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4320"/>
        <c:crosses val="autoZero"/>
        <c:crossBetween val="midCat"/>
      </c:valAx>
      <c:valAx>
        <c:axId val="244254320"/>
        <c:scaling>
          <c:orientation val="minMax"/>
          <c:min val="0"/>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ZSBL</a:t>
                </a:r>
              </a:p>
            </c:rich>
          </c:tx>
          <c:overlay val="0"/>
        </c:title>
        <c:numFmt formatCode="0" sourceLinked="0"/>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3928"/>
        <c:crosses val="autoZero"/>
        <c:crossBetween val="midCat"/>
      </c:valAx>
    </c:plotArea>
    <c:legend>
      <c:legendPos val="r"/>
      <c:layout>
        <c:manualLayout>
          <c:xMode val="edge"/>
          <c:yMode val="edge"/>
          <c:x val="0.63779473377237972"/>
          <c:y val="0.18232187197621288"/>
          <c:w val="0.10740387108214161"/>
          <c:h val="9.5333650386046465E-2"/>
        </c:manualLayout>
      </c:layout>
      <c:overlay val="0"/>
      <c:txPr>
        <a:bodyPr/>
        <a:lstStyle/>
        <a:p>
          <a:pPr>
            <a:defRPr sz="1200" baseline="0"/>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4803149606299213" l="0.70866141732283472" r="0.70866141732283472" t="0.74803149606299213" header="0.31496062992125984" footer="0.31496062992125984"/>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12607885428467"/>
          <c:y val="9.7713945117265805E-2"/>
          <c:w val="0.80518631375717842"/>
          <c:h val="0.78650720104848959"/>
        </c:manualLayout>
      </c:layout>
      <c:scatterChart>
        <c:scatterStyle val="lineMarker"/>
        <c:varyColors val="0"/>
        <c:ser>
          <c:idx val="1"/>
          <c:order val="0"/>
          <c:tx>
            <c:v>Model</c:v>
          </c:tx>
          <c:spPr>
            <a:ln w="38100"/>
          </c:spPr>
          <c:marker>
            <c:symbol val="none"/>
          </c:marker>
          <c:xVal>
            <c:numRef>
              <c:f>'BKP5.1'!$X$6:$X$156</c:f>
              <c:numCache>
                <c:formatCode>General</c:formatCode>
                <c:ptCount val="15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numCache>
            </c:numRef>
          </c:xVal>
          <c:yVal>
            <c:numRef>
              <c:f>'BKP5.1'!$Y$6:$Y$156</c:f>
              <c:numCache>
                <c:formatCode>0.0</c:formatCode>
                <c:ptCount val="151"/>
                <c:pt idx="0">
                  <c:v>1188</c:v>
                </c:pt>
                <c:pt idx="1">
                  <c:v>1170.7968758154227</c:v>
                </c:pt>
                <c:pt idx="2">
                  <c:v>1153.2136880434293</c:v>
                </c:pt>
                <c:pt idx="3">
                  <c:v>1135.2976978068946</c:v>
                </c:pt>
                <c:pt idx="4">
                  <c:v>1117.104572167558</c:v>
                </c:pt>
                <c:pt idx="5">
                  <c:v>1098.6978640593445</c:v>
                </c:pt>
                <c:pt idx="6">
                  <c:v>1080.1480380935852</c:v>
                </c:pt>
                <c:pt idx="7">
                  <c:v>1061.5310336059015</c:v>
                </c:pt>
                <c:pt idx="8">
                  <c:v>1042.9264032314054</c:v>
                </c:pt>
                <c:pt idx="9">
                  <c:v>1024.4151170591254</c:v>
                </c:pt>
                <c:pt idx="10">
                  <c:v>1006.0771706531775</c:v>
                </c:pt>
                <c:pt idx="11">
                  <c:v>987.9891703376602</c:v>
                </c:pt>
                <c:pt idx="12">
                  <c:v>970.22208268530301</c:v>
                </c:pt>
                <c:pt idx="13">
                  <c:v>952.83932243306083</c:v>
                </c:pt>
                <c:pt idx="14">
                  <c:v>935.89531495429299</c:v>
                </c:pt>
                <c:pt idx="15">
                  <c:v>919.43461264211817</c:v>
                </c:pt>
                <c:pt idx="16">
                  <c:v>903.49157997488703</c:v>
                </c:pt>
                <c:pt idx="17">
                  <c:v>888.09060169526015</c:v>
                </c:pt>
                <c:pt idx="18">
                  <c:v>873.24672241983205</c:v>
                </c:pt>
                <c:pt idx="19">
                  <c:v>858.96659969076268</c:v>
                </c:pt>
                <c:pt idx="20">
                  <c:v>845.24964648720356</c:v>
                </c:pt>
                <c:pt idx="21">
                  <c:v>832.08924987293472</c:v>
                </c:pt>
                <c:pt idx="22">
                  <c:v>819.47397382532574</c:v>
                </c:pt>
                <c:pt idx="23">
                  <c:v>807.38868013836554</c:v>
                </c:pt>
                <c:pt idx="24">
                  <c:v>795.81552655539747</c:v>
                </c:pt>
                <c:pt idx="25">
                  <c:v>784.73482273366892</c:v>
                </c:pt>
                <c:pt idx="26">
                  <c:v>774.12574084546304</c:v>
                </c:pt>
                <c:pt idx="27">
                  <c:v>763.96688851998863</c:v>
                </c:pt>
                <c:pt idx="28">
                  <c:v>754.23675817806395</c:v>
                </c:pt>
                <c:pt idx="29">
                  <c:v>744.9140696892415</c:v>
                </c:pt>
                <c:pt idx="30">
                  <c:v>735.97802377225446</c:v>
                </c:pt>
                <c:pt idx="31">
                  <c:v>727.40848257976938</c:v>
                </c:pt>
                <c:pt idx="32">
                  <c:v>719.18609214609683</c:v>
                </c:pt>
                <c:pt idx="33">
                  <c:v>711.29235930401887</c:v>
                </c:pt>
                <c:pt idx="34">
                  <c:v>703.70969359026776</c:v>
                </c:pt>
                <c:pt idx="35">
                  <c:v>696.42142272496562</c:v>
                </c:pt>
                <c:pt idx="36">
                  <c:v>689.41178854761688</c:v>
                </c:pt>
                <c:pt idx="37">
                  <c:v>682.66592884507315</c:v>
                </c:pt>
                <c:pt idx="38">
                  <c:v>676.16984930788112</c:v>
                </c:pt>
                <c:pt idx="39">
                  <c:v>669.91038887673733</c:v>
                </c:pt>
                <c:pt idx="40">
                  <c:v>663.87518096023632</c:v>
                </c:pt>
                <c:pt idx="41">
                  <c:v>658.05261238754838</c:v>
                </c:pt>
                <c:pt idx="42">
                  <c:v>652.43178147593505</c:v>
                </c:pt>
                <c:pt idx="43">
                  <c:v>647.00245621751947</c:v>
                </c:pt>
                <c:pt idx="44">
                  <c:v>641.75503330061451</c:v>
                </c:pt>
                <c:pt idx="45">
                  <c:v>636.68049846007864</c:v>
                </c:pt>
                <c:pt idx="46">
                  <c:v>631.77038848391237</c:v>
                </c:pt>
                <c:pt idx="47">
                  <c:v>627.01675507776429</c:v>
                </c:pt>
                <c:pt idx="48">
                  <c:v>622.41213069576963</c:v>
                </c:pt>
                <c:pt idx="49">
                  <c:v>617.94949637779121</c:v>
                </c:pt>
                <c:pt idx="50">
                  <c:v>613.62225158380988</c:v>
                </c:pt>
                <c:pt idx="51">
                  <c:v>609.42418598142069</c:v>
                </c:pt>
                <c:pt idx="52">
                  <c:v>605.34945311857223</c:v>
                </c:pt>
                <c:pt idx="53">
                  <c:v>601.39254589812742</c:v>
                </c:pt>
                <c:pt idx="54">
                  <c:v>597.54827376142782</c:v>
                </c:pt>
                <c:pt idx="55">
                  <c:v>593.81174148318792</c:v>
                </c:pt>
                <c:pt idx="56">
                  <c:v>590.17832947851059</c:v>
                </c:pt>
                <c:pt idx="57">
                  <c:v>586.64367552363615</c:v>
                </c:pt>
                <c:pt idx="58">
                  <c:v>583.20365779455699</c:v>
                </c:pt>
                <c:pt idx="59">
                  <c:v>579.8543791312203</c:v>
                </c:pt>
                <c:pt idx="60">
                  <c:v>576.59215243941446</c:v>
                </c:pt>
                <c:pt idx="61">
                  <c:v>573.41348714719982</c:v>
                </c:pt>
                <c:pt idx="62">
                  <c:v>570.31507663770174</c:v>
                </c:pt>
                <c:pt idx="63">
                  <c:v>567.29378658513997</c:v>
                </c:pt>
                <c:pt idx="64">
                  <c:v>564.34664412590064</c:v>
                </c:pt>
                <c:pt idx="65">
                  <c:v>561.47082780127914</c:v>
                </c:pt>
                <c:pt idx="66">
                  <c:v>558.66365821313548</c:v>
                </c:pt>
                <c:pt idx="67">
                  <c:v>555.92258933808455</c:v>
                </c:pt>
                <c:pt idx="68">
                  <c:v>553.24520044996962</c:v>
                </c:pt>
                <c:pt idx="69">
                  <c:v>550.62918860426396</c:v>
                </c:pt>
                <c:pt idx="70">
                  <c:v>548.07236164162134</c:v>
                </c:pt>
                <c:pt idx="71">
                  <c:v>545.57263167119993</c:v>
                </c:pt>
                <c:pt idx="72">
                  <c:v>543.12800899746549</c:v>
                </c:pt>
                <c:pt idx="73">
                  <c:v>540.73659645708085</c:v>
                </c:pt>
                <c:pt idx="74">
                  <c:v>538.39658413513848</c:v>
                </c:pt>
                <c:pt idx="75">
                  <c:v>536.1062444324416</c:v>
                </c:pt>
                <c:pt idx="76">
                  <c:v>533.86392745779949</c:v>
                </c:pt>
                <c:pt idx="77">
                  <c:v>531.66805672137366</c:v>
                </c:pt>
                <c:pt idx="78">
                  <c:v>529.51712510700952</c:v>
                </c:pt>
                <c:pt idx="79">
                  <c:v>527.40969110324886</c:v>
                </c:pt>
                <c:pt idx="80">
                  <c:v>525.3443752743101</c:v>
                </c:pt>
                <c:pt idx="81">
                  <c:v>523.31985695380558</c:v>
                </c:pt>
                <c:pt idx="82">
                  <c:v>521.33487114531295</c:v>
                </c:pt>
                <c:pt idx="83">
                  <c:v>519.38820561515502</c:v>
                </c:pt>
                <c:pt idx="84">
                  <c:v>517.47869816388402</c:v>
                </c:pt>
                <c:pt idx="85">
                  <c:v>515.60523406399886</c:v>
                </c:pt>
                <c:pt idx="86">
                  <c:v>513.76674365240376</c:v>
                </c:pt>
                <c:pt idx="87">
                  <c:v>511.96220006696188</c:v>
                </c:pt>
                <c:pt idx="88">
                  <c:v>510.19061711733843</c:v>
                </c:pt>
                <c:pt idx="89">
                  <c:v>508.45104728104184</c:v>
                </c:pt>
                <c:pt idx="90">
                  <c:v>506.74257981626971</c:v>
                </c:pt>
                <c:pt idx="91">
                  <c:v>505.06433898377981</c:v>
                </c:pt>
                <c:pt idx="92">
                  <c:v>503.41548237059277</c:v>
                </c:pt>
                <c:pt idx="93">
                  <c:v>501.79519930884504</c:v>
                </c:pt>
                <c:pt idx="94">
                  <c:v>500.20270938362239</c:v>
                </c:pt>
                <c:pt idx="95">
                  <c:v>498.63726102402308</c:v>
                </c:pt>
                <c:pt idx="96">
                  <c:v>497.09813017214032</c:v>
                </c:pt>
                <c:pt idx="97">
                  <c:v>495.58461902500829</c:v>
                </c:pt>
                <c:pt idx="98">
                  <c:v>494.09605484493142</c:v>
                </c:pt>
                <c:pt idx="99">
                  <c:v>492.63178883391811</c:v>
                </c:pt>
                <c:pt idx="100">
                  <c:v>491.19119506824893</c:v>
                </c:pt>
                <c:pt idx="101">
                  <c:v>489.77366948949992</c:v>
                </c:pt>
                <c:pt idx="102">
                  <c:v>488.37862894854226</c:v>
                </c:pt>
                <c:pt idx="103">
                  <c:v>487.00551029937066</c:v>
                </c:pt>
                <c:pt idx="104">
                  <c:v>485.65376953970525</c:v>
                </c:pt>
                <c:pt idx="105">
                  <c:v>484.32288099564869</c:v>
                </c:pt>
                <c:pt idx="106">
                  <c:v>483.01233654773387</c:v>
                </c:pt>
                <c:pt idx="107">
                  <c:v>481.72164489599595</c:v>
                </c:pt>
                <c:pt idx="108">
                  <c:v>480.45033086174419</c:v>
                </c:pt>
                <c:pt idx="109">
                  <c:v>479.1979347239693</c:v>
                </c:pt>
                <c:pt idx="110">
                  <c:v>477.96401158835232</c:v>
                </c:pt>
                <c:pt idx="111">
                  <c:v>476.7481307870728</c:v>
                </c:pt>
                <c:pt idx="112">
                  <c:v>475.54987530763549</c:v>
                </c:pt>
                <c:pt idx="113">
                  <c:v>474.36884124912791</c:v>
                </c:pt>
                <c:pt idx="114">
                  <c:v>473.20463730436137</c:v>
                </c:pt>
                <c:pt idx="115">
                  <c:v>472.05688426648504</c:v>
                </c:pt>
                <c:pt idx="116">
                  <c:v>470.92521455872514</c:v>
                </c:pt>
                <c:pt idx="117">
                  <c:v>469.80927178600439</c:v>
                </c:pt>
                <c:pt idx="118">
                  <c:v>468.70871030724567</c:v>
                </c:pt>
                <c:pt idx="119">
                  <c:v>467.62319482728287</c:v>
                </c:pt>
                <c:pt idx="120">
                  <c:v>466.55240000729901</c:v>
                </c:pt>
                <c:pt idx="121">
                  <c:v>465.49601009286528</c:v>
                </c:pt>
                <c:pt idx="122">
                  <c:v>464.45371855859827</c:v>
                </c:pt>
                <c:pt idx="123">
                  <c:v>463.42522776865184</c:v>
                </c:pt>
                <c:pt idx="124">
                  <c:v>462.4102486521279</c:v>
                </c:pt>
                <c:pt idx="125">
                  <c:v>461.40850039276506</c:v>
                </c:pt>
                <c:pt idx="126">
                  <c:v>460.41971013203437</c:v>
                </c:pt>
                <c:pt idx="127">
                  <c:v>459.44361268513518</c:v>
                </c:pt>
                <c:pt idx="128">
                  <c:v>458.47995026904977</c:v>
                </c:pt>
                <c:pt idx="129">
                  <c:v>457.5284722422806</c:v>
                </c:pt>
                <c:pt idx="130">
                  <c:v>456.58893485544297</c:v>
                </c:pt>
                <c:pt idx="131">
                  <c:v>455.66110101245255</c:v>
                </c:pt>
                <c:pt idx="132">
                  <c:v>454.74474004150255</c:v>
                </c:pt>
                <c:pt idx="133">
                  <c:v>453.83962747566596</c:v>
                </c:pt>
                <c:pt idx="134">
                  <c:v>452.94554484232526</c:v>
                </c:pt>
                <c:pt idx="135">
                  <c:v>452.06227946137915</c:v>
                </c:pt>
                <c:pt idx="136">
                  <c:v>451.18962425139341</c:v>
                </c:pt>
                <c:pt idx="137">
                  <c:v>450.327377543799</c:v>
                </c:pt>
                <c:pt idx="138">
                  <c:v>449.47534290420919</c:v>
                </c:pt>
                <c:pt idx="139">
                  <c:v>448.63332896116884</c:v>
                </c:pt>
                <c:pt idx="140">
                  <c:v>447.80114924123785</c:v>
                </c:pt>
                <c:pt idx="141">
                  <c:v>446.97862201101145</c:v>
                </c:pt>
                <c:pt idx="142">
                  <c:v>446.16557012469696</c:v>
                </c:pt>
                <c:pt idx="143">
                  <c:v>445.36182087827217</c:v>
                </c:pt>
                <c:pt idx="144">
                  <c:v>444.56720586839339</c:v>
                </c:pt>
                <c:pt idx="145">
                  <c:v>443.78156085769928</c:v>
                </c:pt>
                <c:pt idx="146">
                  <c:v>443.0047256439646</c:v>
                </c:pt>
                <c:pt idx="147">
                  <c:v>442.236543935707</c:v>
                </c:pt>
                <c:pt idx="148">
                  <c:v>441.47686323054103</c:v>
                </c:pt>
                <c:pt idx="149">
                  <c:v>440.72553470042004</c:v>
                </c:pt>
                <c:pt idx="150">
                  <c:v>439.98241307812361</c:v>
                </c:pt>
              </c:numCache>
            </c:numRef>
          </c:yVal>
          <c:smooth val="0"/>
          <c:extLst>
            <c:ext xmlns:c16="http://schemas.microsoft.com/office/drawing/2014/chart" uri="{C3380CC4-5D6E-409C-BE32-E72D297353CC}">
              <c16:uniqueId val="{00000000-69C1-408F-A885-737E5601D72D}"/>
            </c:ext>
          </c:extLst>
        </c:ser>
        <c:ser>
          <c:idx val="3"/>
          <c:order val="1"/>
          <c:tx>
            <c:v>data</c:v>
          </c:tx>
          <c:spPr>
            <a:ln w="28575">
              <a:noFill/>
            </a:ln>
          </c:spPr>
          <c:xVal>
            <c:numRef>
              <c:f>'BKP5.1'!$P$2:$P$26</c:f>
              <c:numCache>
                <c:formatCode>0</c:formatCode>
                <c:ptCount val="25"/>
                <c:pt idx="0">
                  <c:v>0</c:v>
                </c:pt>
                <c:pt idx="1">
                  <c:v>25.565183465688683</c:v>
                </c:pt>
                <c:pt idx="2">
                  <c:v>56.811518812641516</c:v>
                </c:pt>
                <c:pt idx="3">
                  <c:v>96.579581981490577</c:v>
                </c:pt>
                <c:pt idx="4">
                  <c:v>164.7534045566604</c:v>
                </c:pt>
                <c:pt idx="5">
                  <c:v>46.693653012540146</c:v>
                </c:pt>
                <c:pt idx="6">
                  <c:v>105.06071927821533</c:v>
                </c:pt>
                <c:pt idx="7">
                  <c:v>183.2725880742201</c:v>
                </c:pt>
                <c:pt idx="8">
                  <c:v>300.00672060557042</c:v>
                </c:pt>
                <c:pt idx="9">
                  <c:v>61.850527425204241</c:v>
                </c:pt>
                <c:pt idx="10">
                  <c:v>132.53684448258051</c:v>
                </c:pt>
                <c:pt idx="11">
                  <c:v>265.07368896516101</c:v>
                </c:pt>
                <c:pt idx="12">
                  <c:v>494.80421940163393</c:v>
                </c:pt>
                <c:pt idx="13">
                  <c:v>108.54153663064922</c:v>
                </c:pt>
                <c:pt idx="14">
                  <c:v>232.5890070656769</c:v>
                </c:pt>
                <c:pt idx="15">
                  <c:v>434.16614652259688</c:v>
                </c:pt>
                <c:pt idx="16">
                  <c:v>775.296690218923</c:v>
                </c:pt>
                <c:pt idx="17">
                  <c:v>152.36002235017355</c:v>
                </c:pt>
                <c:pt idx="18">
                  <c:v>304.7200447003471</c:v>
                </c:pt>
                <c:pt idx="19">
                  <c:v>507.86674116724515</c:v>
                </c:pt>
                <c:pt idx="20">
                  <c:v>711.0134376341432</c:v>
                </c:pt>
                <c:pt idx="21">
                  <c:v>156.09366624377867</c:v>
                </c:pt>
                <c:pt idx="22">
                  <c:v>312.18733248755734</c:v>
                </c:pt>
                <c:pt idx="23">
                  <c:v>468.28099873133601</c:v>
                </c:pt>
                <c:pt idx="24">
                  <c:v>780.46833121889335</c:v>
                </c:pt>
              </c:numCache>
            </c:numRef>
          </c:xVal>
          <c:yVal>
            <c:numRef>
              <c:f>'BKP5.1'!$Q$2:$Q$26</c:f>
              <c:numCache>
                <c:formatCode>0</c:formatCode>
                <c:ptCount val="25"/>
                <c:pt idx="0">
                  <c:v>1188</c:v>
                </c:pt>
                <c:pt idx="1">
                  <c:v>1143</c:v>
                </c:pt>
                <c:pt idx="2">
                  <c:v>1114</c:v>
                </c:pt>
                <c:pt idx="3">
                  <c:v>1042</c:v>
                </c:pt>
                <c:pt idx="4">
                  <c:v>917</c:v>
                </c:pt>
                <c:pt idx="5">
                  <c:v>1105</c:v>
                </c:pt>
                <c:pt idx="6">
                  <c:v>1076</c:v>
                </c:pt>
                <c:pt idx="7">
                  <c:v>865</c:v>
                </c:pt>
                <c:pt idx="8">
                  <c:v>786</c:v>
                </c:pt>
                <c:pt idx="9">
                  <c:v>1024</c:v>
                </c:pt>
                <c:pt idx="10">
                  <c:v>914</c:v>
                </c:pt>
                <c:pt idx="11">
                  <c:v>834</c:v>
                </c:pt>
                <c:pt idx="12">
                  <c:v>594</c:v>
                </c:pt>
                <c:pt idx="13">
                  <c:v>923</c:v>
                </c:pt>
                <c:pt idx="14">
                  <c:v>790</c:v>
                </c:pt>
                <c:pt idx="15">
                  <c:v>727</c:v>
                </c:pt>
                <c:pt idx="16">
                  <c:v>500</c:v>
                </c:pt>
                <c:pt idx="17">
                  <c:v>823</c:v>
                </c:pt>
                <c:pt idx="18">
                  <c:v>727</c:v>
                </c:pt>
                <c:pt idx="19">
                  <c:v>605</c:v>
                </c:pt>
                <c:pt idx="20">
                  <c:v>530</c:v>
                </c:pt>
                <c:pt idx="21">
                  <c:v>928</c:v>
                </c:pt>
                <c:pt idx="22">
                  <c:v>742</c:v>
                </c:pt>
                <c:pt idx="23">
                  <c:v>678</c:v>
                </c:pt>
                <c:pt idx="24">
                  <c:v>535</c:v>
                </c:pt>
              </c:numCache>
            </c:numRef>
          </c:yVal>
          <c:smooth val="0"/>
          <c:extLst>
            <c:ext xmlns:c16="http://schemas.microsoft.com/office/drawing/2014/chart" uri="{C3380CC4-5D6E-409C-BE32-E72D297353CC}">
              <c16:uniqueId val="{00000001-69C1-408F-A885-737E5601D72D}"/>
            </c:ext>
          </c:extLst>
        </c:ser>
        <c:dLbls>
          <c:showLegendKey val="0"/>
          <c:showVal val="0"/>
          <c:showCatName val="0"/>
          <c:showSerName val="0"/>
          <c:showPercent val="0"/>
          <c:showBubbleSize val="0"/>
        </c:dLbls>
        <c:axId val="244253928"/>
        <c:axId val="244254320"/>
      </c:scatterChart>
      <c:valAx>
        <c:axId val="244253928"/>
        <c:scaling>
          <c:orientation val="minMax"/>
          <c:max val="1000"/>
        </c:scaling>
        <c:delete val="0"/>
        <c:axPos val="b"/>
        <c:majorGridlines/>
        <c:title>
          <c:tx>
            <c:rich>
              <a:bodyPr/>
              <a:lstStyle/>
              <a:p>
                <a:pPr>
                  <a:defRPr sz="1200" b="1" i="0" u="none" strike="noStrike" baseline="0">
                    <a:solidFill>
                      <a:srgbClr val="000000"/>
                    </a:solidFill>
                    <a:latin typeface="Calibri"/>
                    <a:ea typeface="Calibri"/>
                    <a:cs typeface="Calibri"/>
                  </a:defRPr>
                </a:pPr>
                <a:r>
                  <a:rPr lang="en-CA"/>
                  <a:t>Time (years)</a:t>
                </a:r>
              </a:p>
            </c:rich>
          </c:tx>
          <c:overlay val="0"/>
        </c:title>
        <c:numFmt formatCode="General" sourceLinked="1"/>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4320"/>
        <c:crosses val="autoZero"/>
        <c:crossBetween val="midCat"/>
      </c:valAx>
      <c:valAx>
        <c:axId val="244254320"/>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CA"/>
                  <a:t>DPn</a:t>
                </a:r>
              </a:p>
            </c:rich>
          </c:tx>
          <c:overlay val="0"/>
        </c:title>
        <c:numFmt formatCode="0" sourceLinked="0"/>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3928"/>
        <c:crosses val="autoZero"/>
        <c:crossBetween val="midCat"/>
      </c:valAx>
    </c:plotArea>
    <c:legend>
      <c:legendPos val="r"/>
      <c:layout>
        <c:manualLayout>
          <c:xMode val="edge"/>
          <c:yMode val="edge"/>
          <c:x val="0.63779473377237972"/>
          <c:y val="0.18232187197621288"/>
          <c:w val="0.15370662929232917"/>
          <c:h val="7.8240179393035847E-2"/>
        </c:manualLayout>
      </c:layout>
      <c:overlay val="0"/>
      <c:txPr>
        <a:bodyPr/>
        <a:lstStyle/>
        <a:p>
          <a:pPr>
            <a:defRPr sz="1200" baseline="0"/>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4803149606299213" l="0.70866141732283472" r="0.70866141732283472" t="0.74803149606299213" header="0.31496062992125984" footer="0.31496062992125984"/>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12607885428467"/>
          <c:y val="0.10918676834779963"/>
          <c:w val="0.80518631375717842"/>
          <c:h val="0.76126698994131514"/>
        </c:manualLayout>
      </c:layout>
      <c:scatterChart>
        <c:scatterStyle val="lineMarker"/>
        <c:varyColors val="0"/>
        <c:ser>
          <c:idx val="1"/>
          <c:order val="0"/>
          <c:tx>
            <c:v>Model</c:v>
          </c:tx>
          <c:spPr>
            <a:ln w="38100"/>
          </c:spPr>
          <c:marker>
            <c:symbol val="none"/>
          </c:marker>
          <c:xVal>
            <c:numRef>
              <c:f>'BKP5.1'!$X$6:$X$156</c:f>
              <c:numCache>
                <c:formatCode>General</c:formatCode>
                <c:ptCount val="15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numCache>
            </c:numRef>
          </c:xVal>
          <c:yVal>
            <c:numRef>
              <c:f>'BKP5.1'!$Z$6:$Z$156</c:f>
              <c:numCache>
                <c:formatCode>0.0</c:formatCode>
                <c:ptCount val="151"/>
                <c:pt idx="0">
                  <c:v>12.840999999999999</c:v>
                </c:pt>
                <c:pt idx="1">
                  <c:v>12.769746726412155</c:v>
                </c:pt>
                <c:pt idx="2">
                  <c:v>12.69472245896838</c:v>
                </c:pt>
                <c:pt idx="3">
                  <c:v>12.615887877850257</c:v>
                </c:pt>
                <c:pt idx="4">
                  <c:v>12.533246181106584</c:v>
                </c:pt>
                <c:pt idx="5">
                  <c:v>12.446849012742206</c:v>
                </c:pt>
                <c:pt idx="6">
                  <c:v>12.356801075012031</c:v>
                </c:pt>
                <c:pt idx="7">
                  <c:v>12.263262807850621</c:v>
                </c:pt>
                <c:pt idx="8">
                  <c:v>12.16645058727998</c:v>
                </c:pt>
                <c:pt idx="9">
                  <c:v>12.066634062173451</c:v>
                </c:pt>
                <c:pt idx="10">
                  <c:v>11.964130509184702</c:v>
                </c:pt>
                <c:pt idx="11">
                  <c:v>11.859296409109319</c:v>
                </c:pt>
                <c:pt idx="12">
                  <c:v>11.752516782311062</c:v>
                </c:pt>
                <c:pt idx="13">
                  <c:v>11.64419310205056</c:v>
                </c:pt>
                <c:pt idx="14">
                  <c:v>11.534730773455305</c:v>
                </c:pt>
                <c:pt idx="15">
                  <c:v>11.424527186156187</c:v>
                </c:pt>
                <c:pt idx="16">
                  <c:v>11.313961218668879</c:v>
                </c:pt>
                <c:pt idx="17">
                  <c:v>11.203384826026769</c:v>
                </c:pt>
                <c:pt idx="18">
                  <c:v>11.093117036591989</c:v>
                </c:pt>
                <c:pt idx="19">
                  <c:v>10.983440382787862</c:v>
                </c:pt>
                <c:pt idx="20">
                  <c:v>10.874599545179144</c:v>
                </c:pt>
                <c:pt idx="21">
                  <c:v>10.76680182852412</c:v>
                </c:pt>
                <c:pt idx="22">
                  <c:v>10.660219016332331</c:v>
                </c:pt>
                <c:pt idx="23">
                  <c:v>10.554990152687402</c:v>
                </c:pt>
                <c:pt idx="24">
                  <c:v>10.451224852854107</c:v>
                </c:pt>
                <c:pt idx="25">
                  <c:v>10.349006822858534</c:v>
                </c:pt>
                <c:pt idx="26">
                  <c:v>10.248397352882044</c:v>
                </c:pt>
                <c:pt idx="27">
                  <c:v>10.149438626857819</c:v>
                </c:pt>
                <c:pt idx="28">
                  <c:v>10.052156754480901</c:v>
                </c:pt>
                <c:pt idx="29">
                  <c:v>9.956564480138864</c:v>
                </c:pt>
                <c:pt idx="30">
                  <c:v>9.8626635571723131</c:v>
                </c:pt>
                <c:pt idx="31">
                  <c:v>9.7704467978918732</c:v>
                </c:pt>
                <c:pt idx="32">
                  <c:v>9.6798998227539315</c:v>
                </c:pt>
                <c:pt idx="33">
                  <c:v>9.5910025386341005</c:v>
                </c:pt>
                <c:pt idx="34">
                  <c:v>9.5037303783595419</c:v>
                </c:pt>
                <c:pt idx="35">
                  <c:v>9.4180553331739603</c:v>
                </c:pt>
                <c:pt idx="36">
                  <c:v>9.3339468077567584</c:v>
                </c:pt>
                <c:pt idx="37">
                  <c:v>9.2513723245755877</c:v>
                </c:pt>
                <c:pt idx="38">
                  <c:v>9.1702981012213804</c:v>
                </c:pt>
                <c:pt idx="39">
                  <c:v>9.0906895212617584</c:v>
                </c:pt>
                <c:pt idx="40">
                  <c:v>9.0125115162261782</c:v>
                </c:pt>
                <c:pt idx="41">
                  <c:v>8.935728873691362</c:v>
                </c:pt>
                <c:pt idx="42">
                  <c:v>8.8603064840993753</c:v>
                </c:pt>
                <c:pt idx="43">
                  <c:v>8.7862095369134305</c:v>
                </c:pt>
                <c:pt idx="44">
                  <c:v>8.7134036749790234</c:v>
                </c:pt>
                <c:pt idx="45">
                  <c:v>8.6418551144822331</c:v>
                </c:pt>
                <c:pt idx="46">
                  <c:v>8.5715307366528304</c:v>
                </c:pt>
                <c:pt idx="47">
                  <c:v>8.5023981563155999</c:v>
                </c:pt>
                <c:pt idx="48">
                  <c:v>8.4344257715204805</c:v>
                </c:pt>
                <c:pt idx="49">
                  <c:v>8.3675827977547854</c:v>
                </c:pt>
                <c:pt idx="50">
                  <c:v>8.3018392896354989</c:v>
                </c:pt>
                <c:pt idx="51">
                  <c:v>8.2371661524771955</c:v>
                </c:pt>
                <c:pt idx="52">
                  <c:v>8.1735351457141299</c:v>
                </c:pt>
                <c:pt idx="53">
                  <c:v>8.1109188798092013</c:v>
                </c:pt>
                <c:pt idx="54">
                  <c:v>8.0492908079960799</c:v>
                </c:pt>
                <c:pt idx="55">
                  <c:v>7.9886252139632772</c:v>
                </c:pt>
                <c:pt idx="56">
                  <c:v>7.92889719639237</c:v>
                </c:pt>
                <c:pt idx="57">
                  <c:v>7.8700826510994437</c:v>
                </c:pt>
                <c:pt idx="58">
                  <c:v>7.8121582513942398</c:v>
                </c:pt>
                <c:pt idx="59">
                  <c:v>7.7551014271591789</c:v>
                </c:pt>
                <c:pt idx="60">
                  <c:v>7.6988903430582409</c:v>
                </c:pt>
                <c:pt idx="61">
                  <c:v>7.6435038762089418</c:v>
                </c:pt>
                <c:pt idx="62">
                  <c:v>7.588921593586746</c:v>
                </c:pt>
                <c:pt idx="63">
                  <c:v>7.5351237293792579</c:v>
                </c:pt>
                <c:pt idx="64">
                  <c:v>7.4820911624636501</c:v>
                </c:pt>
                <c:pt idx="65">
                  <c:v>7.429805394144938</c:v>
                </c:pt>
                <c:pt idx="66">
                  <c:v>7.3782485262631203</c:v>
                </c:pt>
                <c:pt idx="67">
                  <c:v>7.3274032397525666</c:v>
                </c:pt>
                <c:pt idx="68">
                  <c:v>7.2772527737168877</c:v>
                </c:pt>
                <c:pt idx="69">
                  <c:v>7.2277809050662283</c:v>
                </c:pt>
                <c:pt idx="70">
                  <c:v>7.1789719287497356</c:v>
                </c:pt>
                <c:pt idx="71">
                  <c:v>7.1308106386055652</c:v>
                </c:pt>
                <c:pt idx="72">
                  <c:v>7.0832823088411478</c:v>
                </c:pt>
                <c:pt idx="73">
                  <c:v>7.0363726761495275</c:v>
                </c:pt>
                <c:pt idx="74">
                  <c:v>6.9900679224614333</c:v>
                </c:pt>
                <c:pt idx="75">
                  <c:v>6.9443546583281233</c:v>
                </c:pt>
                <c:pt idx="76">
                  <c:v>6.8992199069263025</c:v>
                </c:pt>
                <c:pt idx="77">
                  <c:v>6.8546510886735517</c:v>
                </c:pt>
                <c:pt idx="78">
                  <c:v>6.8106360064402578</c:v>
                </c:pt>
                <c:pt idx="79">
                  <c:v>6.7671628313426275</c:v>
                </c:pt>
                <c:pt idx="80">
                  <c:v>6.7242200890998509</c:v>
                </c:pt>
                <c:pt idx="81">
                  <c:v>6.6817966469377978</c:v>
                </c:pt>
                <c:pt idx="82">
                  <c:v>6.6398817010210482</c:v>
                </c:pt>
                <c:pt idx="83">
                  <c:v>6.5984647643946728</c:v>
                </c:pt>
                <c:pt idx="84">
                  <c:v>6.5575356554172251</c:v>
                </c:pt>
                <c:pt idx="85">
                  <c:v>6.5170844866661541</c:v>
                </c:pt>
                <c:pt idx="86">
                  <c:v>6.4771016542976829</c:v>
                </c:pt>
                <c:pt idx="87">
                  <c:v>6.4375778278425688</c:v>
                </c:pt>
                <c:pt idx="88">
                  <c:v>6.3985039404204898</c:v>
                </c:pt>
                <c:pt idx="89">
                  <c:v>6.3598711793554905</c:v>
                </c:pt>
                <c:pt idx="90">
                  <c:v>6.3216709771759021</c:v>
                </c:pt>
                <c:pt idx="91">
                  <c:v>6.2838950029823533</c:v>
                </c:pt>
                <c:pt idx="92">
                  <c:v>6.246535154168293</c:v>
                </c:pt>
                <c:pt idx="93">
                  <c:v>6.2095835484776361</c:v>
                </c:pt>
                <c:pt idx="94">
                  <c:v>6.1730325163852342</c:v>
                </c:pt>
                <c:pt idx="95">
                  <c:v>6.1368745937858193</c:v>
                </c:pt>
                <c:pt idx="96">
                  <c:v>6.1011025149782148</c:v>
                </c:pt>
                <c:pt idx="97">
                  <c:v>6.0657092059316122</c:v>
                </c:pt>
                <c:pt idx="98">
                  <c:v>6.0306877778217842</c:v>
                </c:pt>
                <c:pt idx="99">
                  <c:v>5.9960315208251682</c:v>
                </c:pt>
                <c:pt idx="100">
                  <c:v>5.9617338981594763</c:v>
                </c:pt>
                <c:pt idx="101">
                  <c:v>5.9277885403603596</c:v>
                </c:pt>
                <c:pt idx="102">
                  <c:v>5.8941892397828459</c:v>
                </c:pt>
                <c:pt idx="103">
                  <c:v>5.8609299453190289</c:v>
                </c:pt>
                <c:pt idx="104">
                  <c:v>5.8280047573209348</c:v>
                </c:pt>
                <c:pt idx="105">
                  <c:v>5.795407922721167</c:v>
                </c:pt>
                <c:pt idx="106">
                  <c:v>5.7631338303411619</c:v>
                </c:pt>
                <c:pt idx="107">
                  <c:v>5.7311770063803182</c:v>
                </c:pt>
                <c:pt idx="108">
                  <c:v>5.6995321100767562</c:v>
                </c:pt>
                <c:pt idx="109">
                  <c:v>5.668193929533583</c:v>
                </c:pt>
                <c:pt idx="110">
                  <c:v>5.6371573777022173</c:v>
                </c:pt>
                <c:pt idx="111">
                  <c:v>5.6064174885172475</c:v>
                </c:pt>
                <c:pt idx="112">
                  <c:v>5.5759694131752164</c:v>
                </c:pt>
                <c:pt idx="113">
                  <c:v>5.5458084165520285</c:v>
                </c:pt>
                <c:pt idx="114">
                  <c:v>5.5159298737524995</c:v>
                </c:pt>
                <c:pt idx="115">
                  <c:v>5.4863292667867869</c:v>
                </c:pt>
                <c:pt idx="116">
                  <c:v>5.4570021813681242</c:v>
                </c:pt>
                <c:pt idx="117">
                  <c:v>5.4279443038269983</c:v>
                </c:pt>
                <c:pt idx="118">
                  <c:v>5.3991514181364408</c:v>
                </c:pt>
                <c:pt idx="119">
                  <c:v>5.3706194030445378</c:v>
                </c:pt>
                <c:pt idx="120">
                  <c:v>5.342344229308706</c:v>
                </c:pt>
                <c:pt idx="121">
                  <c:v>5.3143219570288007</c:v>
                </c:pt>
                <c:pt idx="122">
                  <c:v>5.2865487330733636</c:v>
                </c:pt>
                <c:pt idx="123">
                  <c:v>5.2590207885973053</c:v>
                </c:pt>
                <c:pt idx="124">
                  <c:v>5.2317344366446168</c:v>
                </c:pt>
                <c:pt idx="125">
                  <c:v>5.2046860698359749</c:v>
                </c:pt>
                <c:pt idx="126">
                  <c:v>5.1778721581338685</c:v>
                </c:pt>
                <c:pt idx="127">
                  <c:v>5.1512892466867433</c:v>
                </c:pt>
                <c:pt idx="128">
                  <c:v>5.1249339537436871</c:v>
                </c:pt>
                <c:pt idx="129">
                  <c:v>5.0988029686429552</c:v>
                </c:pt>
                <c:pt idx="130">
                  <c:v>5.0728930498645672</c:v>
                </c:pt>
                <c:pt idx="131">
                  <c:v>5.0472010231519375</c:v>
                </c:pt>
                <c:pt idx="132">
                  <c:v>5.0217237796918281</c:v>
                </c:pt>
                <c:pt idx="133">
                  <c:v>4.9964582743589467</c:v>
                </c:pt>
                <c:pt idx="134">
                  <c:v>4.9714015240133342</c:v>
                </c:pt>
                <c:pt idx="135">
                  <c:v>4.9465506058588877</c:v>
                </c:pt>
                <c:pt idx="136">
                  <c:v>4.9219026558489531</c:v>
                </c:pt>
                <c:pt idx="137">
                  <c:v>4.8974548671506497</c:v>
                </c:pt>
                <c:pt idx="138">
                  <c:v>4.8732044886500923</c:v>
                </c:pt>
                <c:pt idx="139">
                  <c:v>4.8491488235152103</c:v>
                </c:pt>
                <c:pt idx="140">
                  <c:v>4.8252852277925431</c:v>
                </c:pt>
                <c:pt idx="141">
                  <c:v>4.8016111090622182</c:v>
                </c:pt>
                <c:pt idx="142">
                  <c:v>4.7781239251184449</c:v>
                </c:pt>
                <c:pt idx="143">
                  <c:v>4.7548211827113303</c:v>
                </c:pt>
                <c:pt idx="144">
                  <c:v>4.7317004363033508</c:v>
                </c:pt>
                <c:pt idx="145">
                  <c:v>4.7087592868938888</c:v>
                </c:pt>
                <c:pt idx="146">
                  <c:v>4.6859953808434245</c:v>
                </c:pt>
                <c:pt idx="147">
                  <c:v>4.6634064087785134</c:v>
                </c:pt>
                <c:pt idx="148">
                  <c:v>4.6409901044741755</c:v>
                </c:pt>
                <c:pt idx="149">
                  <c:v>4.6187442438399309</c:v>
                </c:pt>
                <c:pt idx="150">
                  <c:v>4.5966666438479233</c:v>
                </c:pt>
              </c:numCache>
            </c:numRef>
          </c:yVal>
          <c:smooth val="0"/>
          <c:extLst>
            <c:ext xmlns:c16="http://schemas.microsoft.com/office/drawing/2014/chart" uri="{C3380CC4-5D6E-409C-BE32-E72D297353CC}">
              <c16:uniqueId val="{00000000-1631-43C4-BDB4-C7B6F5CA0544}"/>
            </c:ext>
          </c:extLst>
        </c:ser>
        <c:ser>
          <c:idx val="0"/>
          <c:order val="1"/>
          <c:tx>
            <c:v>data</c:v>
          </c:tx>
          <c:spPr>
            <a:ln w="28575">
              <a:noFill/>
            </a:ln>
          </c:spPr>
          <c:xVal>
            <c:numRef>
              <c:f>'BKP5.1'!$P$2:$P$18</c:f>
              <c:numCache>
                <c:formatCode>0</c:formatCode>
                <c:ptCount val="17"/>
                <c:pt idx="0">
                  <c:v>0</c:v>
                </c:pt>
                <c:pt idx="1">
                  <c:v>25.565183465688683</c:v>
                </c:pt>
                <c:pt idx="2">
                  <c:v>56.811518812641516</c:v>
                </c:pt>
                <c:pt idx="3">
                  <c:v>96.579581981490577</c:v>
                </c:pt>
                <c:pt idx="4">
                  <c:v>164.7534045566604</c:v>
                </c:pt>
                <c:pt idx="5">
                  <c:v>46.693653012540146</c:v>
                </c:pt>
                <c:pt idx="6">
                  <c:v>105.06071927821533</c:v>
                </c:pt>
                <c:pt idx="7">
                  <c:v>183.2725880742201</c:v>
                </c:pt>
                <c:pt idx="8">
                  <c:v>300.00672060557042</c:v>
                </c:pt>
                <c:pt idx="9">
                  <c:v>61.850527425204241</c:v>
                </c:pt>
                <c:pt idx="10">
                  <c:v>132.53684448258051</c:v>
                </c:pt>
                <c:pt idx="11">
                  <c:v>265.07368896516101</c:v>
                </c:pt>
                <c:pt idx="12">
                  <c:v>494.80421940163393</c:v>
                </c:pt>
                <c:pt idx="13">
                  <c:v>108.54153663064922</c:v>
                </c:pt>
                <c:pt idx="14">
                  <c:v>232.5890070656769</c:v>
                </c:pt>
                <c:pt idx="15">
                  <c:v>434.16614652259688</c:v>
                </c:pt>
                <c:pt idx="16">
                  <c:v>775.296690218923</c:v>
                </c:pt>
              </c:numCache>
            </c:numRef>
          </c:xVal>
          <c:yVal>
            <c:numRef>
              <c:f>'BKP5.1'!$R$2:$R$18</c:f>
              <c:numCache>
                <c:formatCode>0.00</c:formatCode>
                <c:ptCount val="17"/>
                <c:pt idx="0">
                  <c:v>13.19</c:v>
                </c:pt>
                <c:pt idx="1">
                  <c:v>12.84</c:v>
                </c:pt>
                <c:pt idx="2">
                  <c:v>12.46</c:v>
                </c:pt>
                <c:pt idx="3">
                  <c:v>12.05</c:v>
                </c:pt>
                <c:pt idx="4">
                  <c:v>10.73</c:v>
                </c:pt>
                <c:pt idx="5">
                  <c:v>12.54</c:v>
                </c:pt>
                <c:pt idx="6">
                  <c:v>11.93</c:v>
                </c:pt>
                <c:pt idx="7">
                  <c:v>10.66</c:v>
                </c:pt>
                <c:pt idx="8">
                  <c:v>9.6199999999999992</c:v>
                </c:pt>
                <c:pt idx="9">
                  <c:v>12.54</c:v>
                </c:pt>
                <c:pt idx="10">
                  <c:v>11.7</c:v>
                </c:pt>
                <c:pt idx="11">
                  <c:v>10.44</c:v>
                </c:pt>
                <c:pt idx="12">
                  <c:v>8.1300000000000008</c:v>
                </c:pt>
                <c:pt idx="13">
                  <c:v>11.74</c:v>
                </c:pt>
                <c:pt idx="14">
                  <c:v>10.51</c:v>
                </c:pt>
                <c:pt idx="15">
                  <c:v>8.5299999999999994</c:v>
                </c:pt>
                <c:pt idx="16">
                  <c:v>6.62</c:v>
                </c:pt>
              </c:numCache>
            </c:numRef>
          </c:yVal>
          <c:smooth val="0"/>
          <c:extLst>
            <c:ext xmlns:c16="http://schemas.microsoft.com/office/drawing/2014/chart" uri="{C3380CC4-5D6E-409C-BE32-E72D297353CC}">
              <c16:uniqueId val="{00000001-1631-43C4-BDB4-C7B6F5CA0544}"/>
            </c:ext>
          </c:extLst>
        </c:ser>
        <c:dLbls>
          <c:showLegendKey val="0"/>
          <c:showVal val="0"/>
          <c:showCatName val="0"/>
          <c:showSerName val="0"/>
          <c:showPercent val="0"/>
          <c:showBubbleSize val="0"/>
        </c:dLbls>
        <c:axId val="244253928"/>
        <c:axId val="244254320"/>
      </c:scatterChart>
      <c:valAx>
        <c:axId val="244253928"/>
        <c:scaling>
          <c:orientation val="minMax"/>
          <c:max val="1000"/>
        </c:scaling>
        <c:delete val="0"/>
        <c:axPos val="b"/>
        <c:majorGridlines/>
        <c:title>
          <c:tx>
            <c:rich>
              <a:bodyPr/>
              <a:lstStyle/>
              <a:p>
                <a:pPr>
                  <a:defRPr sz="1200" b="1" i="0" u="none" strike="noStrike" baseline="0">
                    <a:solidFill>
                      <a:srgbClr val="000000"/>
                    </a:solidFill>
                    <a:latin typeface="Calibri"/>
                    <a:ea typeface="Calibri"/>
                    <a:cs typeface="Calibri"/>
                  </a:defRPr>
                </a:pPr>
                <a:r>
                  <a:rPr lang="en-CA"/>
                  <a:t>Time (years)</a:t>
                </a:r>
              </a:p>
            </c:rich>
          </c:tx>
          <c:overlay val="0"/>
        </c:title>
        <c:numFmt formatCode="General" sourceLinked="1"/>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4320"/>
        <c:crosses val="autoZero"/>
        <c:crossBetween val="midCat"/>
      </c:valAx>
      <c:valAx>
        <c:axId val="244254320"/>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ZSBL</a:t>
                </a:r>
              </a:p>
            </c:rich>
          </c:tx>
          <c:overlay val="0"/>
        </c:title>
        <c:numFmt formatCode="0" sourceLinked="0"/>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3928"/>
        <c:crosses val="autoZero"/>
        <c:crossBetween val="midCat"/>
      </c:valAx>
    </c:plotArea>
    <c:legend>
      <c:legendPos val="r"/>
      <c:layout>
        <c:manualLayout>
          <c:xMode val="edge"/>
          <c:yMode val="edge"/>
          <c:x val="0.63779473377237972"/>
          <c:y val="0.18232187197621288"/>
          <c:w val="0.10740387108214161"/>
          <c:h val="9.5333650386046465E-2"/>
        </c:manualLayout>
      </c:layout>
      <c:overlay val="0"/>
      <c:txPr>
        <a:bodyPr/>
        <a:lstStyle/>
        <a:p>
          <a:pPr>
            <a:defRPr sz="1200" baseline="0"/>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4803149606299213" l="0.70866141732283472" r="0.70866141732283472" t="0.74803149606299213" header="0.31496062992125984" footer="0.31496062992125984"/>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12607885428467"/>
          <c:y val="9.7713945117265805E-2"/>
          <c:w val="0.80518631375717842"/>
          <c:h val="0.78650720104848959"/>
        </c:manualLayout>
      </c:layout>
      <c:scatterChart>
        <c:scatterStyle val="lineMarker"/>
        <c:varyColors val="0"/>
        <c:ser>
          <c:idx val="1"/>
          <c:order val="0"/>
          <c:tx>
            <c:v>Model</c:v>
          </c:tx>
          <c:spPr>
            <a:ln w="38100"/>
          </c:spPr>
          <c:marker>
            <c:symbol val="none"/>
          </c:marker>
          <c:xVal>
            <c:numRef>
              <c:f>'BKP9.6'!$X$6:$X$206</c:f>
              <c:numCache>
                <c:formatCode>General</c:formatCode>
                <c:ptCount val="20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pt idx="151">
                  <c:v>1510</c:v>
                </c:pt>
                <c:pt idx="152">
                  <c:v>1520</c:v>
                </c:pt>
                <c:pt idx="153">
                  <c:v>1530</c:v>
                </c:pt>
                <c:pt idx="154">
                  <c:v>1540</c:v>
                </c:pt>
                <c:pt idx="155">
                  <c:v>1550</c:v>
                </c:pt>
                <c:pt idx="156">
                  <c:v>1560</c:v>
                </c:pt>
                <c:pt idx="157">
                  <c:v>1570</c:v>
                </c:pt>
                <c:pt idx="158">
                  <c:v>1580</c:v>
                </c:pt>
                <c:pt idx="159">
                  <c:v>1590</c:v>
                </c:pt>
                <c:pt idx="160">
                  <c:v>1600</c:v>
                </c:pt>
                <c:pt idx="161">
                  <c:v>1610</c:v>
                </c:pt>
                <c:pt idx="162">
                  <c:v>1620</c:v>
                </c:pt>
                <c:pt idx="163">
                  <c:v>1630</c:v>
                </c:pt>
                <c:pt idx="164">
                  <c:v>1640</c:v>
                </c:pt>
                <c:pt idx="165">
                  <c:v>1650</c:v>
                </c:pt>
                <c:pt idx="166">
                  <c:v>1660</c:v>
                </c:pt>
                <c:pt idx="167">
                  <c:v>1670</c:v>
                </c:pt>
                <c:pt idx="168">
                  <c:v>1680</c:v>
                </c:pt>
                <c:pt idx="169">
                  <c:v>1690</c:v>
                </c:pt>
                <c:pt idx="170">
                  <c:v>1700</c:v>
                </c:pt>
                <c:pt idx="171">
                  <c:v>1710</c:v>
                </c:pt>
                <c:pt idx="172">
                  <c:v>1720</c:v>
                </c:pt>
                <c:pt idx="173">
                  <c:v>1730</c:v>
                </c:pt>
                <c:pt idx="174">
                  <c:v>1740</c:v>
                </c:pt>
                <c:pt idx="175">
                  <c:v>1750</c:v>
                </c:pt>
                <c:pt idx="176">
                  <c:v>1760</c:v>
                </c:pt>
                <c:pt idx="177">
                  <c:v>1770</c:v>
                </c:pt>
                <c:pt idx="178">
                  <c:v>1780</c:v>
                </c:pt>
                <c:pt idx="179">
                  <c:v>1790</c:v>
                </c:pt>
                <c:pt idx="180">
                  <c:v>1800</c:v>
                </c:pt>
                <c:pt idx="181">
                  <c:v>1810</c:v>
                </c:pt>
                <c:pt idx="182">
                  <c:v>1820</c:v>
                </c:pt>
                <c:pt idx="183">
                  <c:v>1830</c:v>
                </c:pt>
                <c:pt idx="184">
                  <c:v>1840</c:v>
                </c:pt>
                <c:pt idx="185">
                  <c:v>1850</c:v>
                </c:pt>
                <c:pt idx="186">
                  <c:v>1860</c:v>
                </c:pt>
                <c:pt idx="187">
                  <c:v>1870</c:v>
                </c:pt>
                <c:pt idx="188">
                  <c:v>1880</c:v>
                </c:pt>
                <c:pt idx="189">
                  <c:v>1890</c:v>
                </c:pt>
                <c:pt idx="190">
                  <c:v>1900</c:v>
                </c:pt>
                <c:pt idx="191">
                  <c:v>1910</c:v>
                </c:pt>
                <c:pt idx="192">
                  <c:v>1920</c:v>
                </c:pt>
                <c:pt idx="193">
                  <c:v>1930</c:v>
                </c:pt>
                <c:pt idx="194">
                  <c:v>1940</c:v>
                </c:pt>
                <c:pt idx="195">
                  <c:v>1950</c:v>
                </c:pt>
                <c:pt idx="196">
                  <c:v>1960</c:v>
                </c:pt>
                <c:pt idx="197">
                  <c:v>1970</c:v>
                </c:pt>
                <c:pt idx="198">
                  <c:v>1980</c:v>
                </c:pt>
                <c:pt idx="199">
                  <c:v>1990</c:v>
                </c:pt>
                <c:pt idx="200">
                  <c:v>2000</c:v>
                </c:pt>
              </c:numCache>
            </c:numRef>
          </c:xVal>
          <c:yVal>
            <c:numRef>
              <c:f>'BKP9.6'!$Y$6:$Y$206</c:f>
              <c:numCache>
                <c:formatCode>0.0</c:formatCode>
                <c:ptCount val="201"/>
                <c:pt idx="0">
                  <c:v>2419</c:v>
                </c:pt>
                <c:pt idx="1">
                  <c:v>2410.036212367238</c:v>
                </c:pt>
                <c:pt idx="2">
                  <c:v>2401.1858853824851</c:v>
                </c:pt>
                <c:pt idx="3">
                  <c:v>2392.4459360300111</c:v>
                </c:pt>
                <c:pt idx="4">
                  <c:v>2383.8133886370238</c:v>
                </c:pt>
                <c:pt idx="5">
                  <c:v>2375.2853700520432</c:v>
                </c:pt>
                <c:pt idx="6">
                  <c:v>2366.8591050810232</c:v>
                </c:pt>
                <c:pt idx="7">
                  <c:v>2358.5319121650018</c:v>
                </c:pt>
                <c:pt idx="8">
                  <c:v>2350.3011992845168</c:v>
                </c:pt>
                <c:pt idx="9">
                  <c:v>2342.1644600768591</c:v>
                </c:pt>
                <c:pt idx="10">
                  <c:v>2334.1192701532877</c:v>
                </c:pt>
                <c:pt idx="11">
                  <c:v>2326.1632836041667</c:v>
                </c:pt>
                <c:pt idx="12">
                  <c:v>2318.2942296808706</c:v>
                </c:pt>
                <c:pt idx="13">
                  <c:v>2310.5099096439849</c:v>
                </c:pt>
                <c:pt idx="14">
                  <c:v>2302.8081937681172</c:v>
                </c:pt>
                <c:pt idx="15">
                  <c:v>2295.1870184941426</c:v>
                </c:pt>
                <c:pt idx="16">
                  <c:v>2287.644383720507</c:v>
                </c:pt>
                <c:pt idx="17">
                  <c:v>2280.1783502255835</c:v>
                </c:pt>
                <c:pt idx="18">
                  <c:v>2272.7870372136135</c:v>
                </c:pt>
                <c:pt idx="19">
                  <c:v>2265.4686199774674</c:v>
                </c:pt>
                <c:pt idx="20">
                  <c:v>2258.2213276714701</c:v>
                </c:pt>
                <c:pt idx="21">
                  <c:v>2251.0434411884748</c:v>
                </c:pt>
                <c:pt idx="22">
                  <c:v>2243.9332911352185</c:v>
                </c:pt>
                <c:pt idx="23">
                  <c:v>2236.8892559008359</c:v>
                </c:pt>
                <c:pt idx="24">
                  <c:v>2229.9097598133121</c:v>
                </c:pt>
                <c:pt idx="25">
                  <c:v>2222.9932713793482</c:v>
                </c:pt>
                <c:pt idx="26">
                  <c:v>2216.13830160302</c:v>
                </c:pt>
                <c:pt idx="27">
                  <c:v>2209.3434023792397</c:v>
                </c:pt>
                <c:pt idx="28">
                  <c:v>2202.607164958004</c:v>
                </c:pt>
                <c:pt idx="29">
                  <c:v>2195.9282184757931</c:v>
                </c:pt>
                <c:pt idx="30">
                  <c:v>2189.3052285506174</c:v>
                </c:pt>
                <c:pt idx="31">
                  <c:v>2182.7368959375362</c:v>
                </c:pt>
                <c:pt idx="32">
                  <c:v>2176.2219552414758</c:v>
                </c:pt>
                <c:pt idx="33">
                  <c:v>2169.7591736845143</c:v>
                </c:pt>
                <c:pt idx="34">
                  <c:v>2163.3473499248994</c:v>
                </c:pt>
                <c:pt idx="35">
                  <c:v>2156.985312925241</c:v>
                </c:pt>
                <c:pt idx="36">
                  <c:v>2150.6719208673749</c:v>
                </c:pt>
                <c:pt idx="37">
                  <c:v>2144.4060601117126</c:v>
                </c:pt>
                <c:pt idx="38">
                  <c:v>2138.1866441988441</c:v>
                </c:pt>
                <c:pt idx="39">
                  <c:v>2132.0126128913694</c:v>
                </c:pt>
                <c:pt idx="40">
                  <c:v>2125.8829312540292</c:v>
                </c:pt>
                <c:pt idx="41">
                  <c:v>2119.796588770284</c:v>
                </c:pt>
                <c:pt idx="42">
                  <c:v>2113.7525984936779</c:v>
                </c:pt>
                <c:pt idx="43">
                  <c:v>2107.7499962322663</c:v>
                </c:pt>
                <c:pt idx="44">
                  <c:v>2101.7878397646218</c:v>
                </c:pt>
                <c:pt idx="45">
                  <c:v>2095.8652080859256</c:v>
                </c:pt>
                <c:pt idx="46">
                  <c:v>2089.981200682791</c:v>
                </c:pt>
                <c:pt idx="47">
                  <c:v>2084.1349368354436</c:v>
                </c:pt>
                <c:pt idx="48">
                  <c:v>2078.3255549460764</c:v>
                </c:pt>
                <c:pt idx="49">
                  <c:v>2072.5522118921385</c:v>
                </c:pt>
                <c:pt idx="50">
                  <c:v>2066.8140824035099</c:v>
                </c:pt>
                <c:pt idx="51">
                  <c:v>2061.1103584624152</c:v>
                </c:pt>
                <c:pt idx="52">
                  <c:v>2055.4402487251587</c:v>
                </c:pt>
                <c:pt idx="53">
                  <c:v>2049.8029779646067</c:v>
                </c:pt>
                <c:pt idx="54">
                  <c:v>2044.1977865326537</c:v>
                </c:pt>
                <c:pt idx="55">
                  <c:v>2038.6239298416831</c:v>
                </c:pt>
                <c:pt idx="56">
                  <c:v>2033.080677864265</c:v>
                </c:pt>
                <c:pt idx="57">
                  <c:v>2027.5673146503159</c:v>
                </c:pt>
                <c:pt idx="58">
                  <c:v>2022.0831378609448</c:v>
                </c:pt>
                <c:pt idx="59">
                  <c:v>2016.6274583183178</c:v>
                </c:pt>
                <c:pt idx="60">
                  <c:v>2011.1995995708642</c:v>
                </c:pt>
                <c:pt idx="61">
                  <c:v>2005.7988974731677</c:v>
                </c:pt>
                <c:pt idx="62">
                  <c:v>2000.4246997799773</c:v>
                </c:pt>
                <c:pt idx="63">
                  <c:v>1995.0763657537382</c:v>
                </c:pt>
                <c:pt idx="64">
                  <c:v>1989.7532657851148</c:v>
                </c:pt>
                <c:pt idx="65">
                  <c:v>1984.4547810259467</c:v>
                </c:pt>
                <c:pt idx="66">
                  <c:v>1979.1803030342396</c:v>
                </c:pt>
                <c:pt idx="67">
                  <c:v>1973.9292334306008</c:v>
                </c:pt>
                <c:pt idx="68">
                  <c:v>1968.7009835657921</c:v>
                </c:pt>
                <c:pt idx="69">
                  <c:v>1963.4949741988905</c:v>
                </c:pt>
                <c:pt idx="70">
                  <c:v>1958.3106351857007</c:v>
                </c:pt>
                <c:pt idx="71">
                  <c:v>1953.1474051770774</c:v>
                </c:pt>
                <c:pt idx="72">
                  <c:v>1948.0047313266869</c:v>
                </c:pt>
                <c:pt idx="73">
                  <c:v>1942.8820690079824</c:v>
                </c:pt>
                <c:pt idx="74">
                  <c:v>1937.7788815400347</c:v>
                </c:pt>
                <c:pt idx="75">
                  <c:v>1932.6946399218837</c:v>
                </c:pt>
                <c:pt idx="76">
                  <c:v>1927.6288225751498</c:v>
                </c:pt>
                <c:pt idx="77">
                  <c:v>1922.5809150946618</c:v>
                </c:pt>
                <c:pt idx="78">
                  <c:v>1917.550410006781</c:v>
                </c:pt>
                <c:pt idx="79">
                  <c:v>1912.5368065352723</c:v>
                </c:pt>
                <c:pt idx="80">
                  <c:v>1907.5396103744008</c:v>
                </c:pt>
                <c:pt idx="81">
                  <c:v>1902.5583334691332</c:v>
                </c:pt>
                <c:pt idx="82">
                  <c:v>1897.5924938021883</c:v>
                </c:pt>
                <c:pt idx="83">
                  <c:v>1892.6416151878079</c:v>
                </c:pt>
                <c:pt idx="84">
                  <c:v>1887.7052270720399</c:v>
                </c:pt>
                <c:pt idx="85">
                  <c:v>1882.7828643393934</c:v>
                </c:pt>
                <c:pt idx="86">
                  <c:v>1877.8740671257722</c:v>
                </c:pt>
                <c:pt idx="87">
                  <c:v>1872.9783806374735</c:v>
                </c:pt>
                <c:pt idx="88">
                  <c:v>1868.0953549762553</c:v>
                </c:pt>
                <c:pt idx="89">
                  <c:v>1863.2245449702525</c:v>
                </c:pt>
                <c:pt idx="90">
                  <c:v>1858.3655100107731</c:v>
                </c:pt>
                <c:pt idx="91">
                  <c:v>1853.5178138948324</c:v>
                </c:pt>
                <c:pt idx="92">
                  <c:v>1848.6810246733746</c:v>
                </c:pt>
                <c:pt idx="93">
                  <c:v>1843.8547145051896</c:v>
                </c:pt>
                <c:pt idx="94">
                  <c:v>1839.0384595164394</c:v>
                </c:pt>
                <c:pt idx="95">
                  <c:v>1834.2318396658127</c:v>
                </c:pt>
                <c:pt idx="96">
                  <c:v>1829.4344386152895</c:v>
                </c:pt>
                <c:pt idx="97">
                  <c:v>1824.6458436065777</c:v>
                </c:pt>
                <c:pt idx="98">
                  <c:v>1819.8656453431631</c:v>
                </c:pt>
                <c:pt idx="99">
                  <c:v>1815.0934378781374</c:v>
                </c:pt>
                <c:pt idx="100">
                  <c:v>1810.3288185077436</c:v>
                </c:pt>
                <c:pt idx="101">
                  <c:v>1805.5713876708257</c:v>
                </c:pt>
                <c:pt idx="102">
                  <c:v>1800.8207488542091</c:v>
                </c:pt>
                <c:pt idx="103">
                  <c:v>1796.076508504158</c:v>
                </c:pt>
                <c:pt idx="104">
                  <c:v>1791.3382759440351</c:v>
                </c:pt>
                <c:pt idx="105">
                  <c:v>1786.6056632983034</c:v>
                </c:pt>
                <c:pt idx="106">
                  <c:v>1781.8782854230647</c:v>
                </c:pt>
                <c:pt idx="107">
                  <c:v>1777.1557598433096</c:v>
                </c:pt>
                <c:pt idx="108">
                  <c:v>1772.4377066970997</c:v>
                </c:pt>
                <c:pt idx="109">
                  <c:v>1767.7237486869028</c:v>
                </c:pt>
                <c:pt idx="110">
                  <c:v>1763.0135110383728</c:v>
                </c:pt>
                <c:pt idx="111">
                  <c:v>1758.3066214668095</c:v>
                </c:pt>
                <c:pt idx="112">
                  <c:v>1753.6027101516529</c:v>
                </c:pt>
                <c:pt idx="113">
                  <c:v>1748.9014097193199</c:v>
                </c:pt>
                <c:pt idx="114">
                  <c:v>1744.2023552347364</c:v>
                </c:pt>
                <c:pt idx="115">
                  <c:v>1739.5051842019893</c:v>
                </c:pt>
                <c:pt idx="116">
                  <c:v>1734.8095365744691</c:v>
                </c:pt>
                <c:pt idx="117">
                  <c:v>1730.1150547749921</c:v>
                </c:pt>
                <c:pt idx="118">
                  <c:v>1725.4213837263774</c:v>
                </c:pt>
                <c:pt idx="119">
                  <c:v>1720.7281708929684</c:v>
                </c:pt>
                <c:pt idx="120">
                  <c:v>1716.0350663336676</c:v>
                </c:pt>
                <c:pt idx="121">
                  <c:v>1711.3417227670648</c:v>
                </c:pt>
                <c:pt idx="122">
                  <c:v>1706.6477956492897</c:v>
                </c:pt>
                <c:pt idx="123">
                  <c:v>1701.9529432652212</c:v>
                </c:pt>
                <c:pt idx="124">
                  <c:v>1697.2568268337593</c:v>
                </c:pt>
                <c:pt idx="125">
                  <c:v>1692.5591106279307</c:v>
                </c:pt>
                <c:pt idx="126">
                  <c:v>1687.8594621105406</c:v>
                </c:pt>
                <c:pt idx="127">
                  <c:v>1683.1575520862411</c:v>
                </c:pt>
                <c:pt idx="128">
                  <c:v>1678.4530548708676</c:v>
                </c:pt>
                <c:pt idx="129">
                  <c:v>1673.7456484789254</c:v>
                </c:pt>
                <c:pt idx="130">
                  <c:v>1669.0350148301738</c:v>
                </c:pt>
                <c:pt idx="131">
                  <c:v>1664.3208399763373</c:v>
                </c:pt>
                <c:pt idx="132">
                  <c:v>1659.602814348917</c:v>
                </c:pt>
                <c:pt idx="133">
                  <c:v>1654.8806330291923</c:v>
                </c:pt>
                <c:pt idx="134">
                  <c:v>1650.1539960415555</c:v>
                </c:pt>
                <c:pt idx="135">
                  <c:v>1645.4226086712781</c:v>
                </c:pt>
                <c:pt idx="136">
                  <c:v>1640.6861818079176</c:v>
                </c:pt>
                <c:pt idx="137">
                  <c:v>1635.9444323155888</c:v>
                </c:pt>
                <c:pt idx="138">
                  <c:v>1631.1970834313338</c:v>
                </c:pt>
                <c:pt idx="139">
                  <c:v>1626.4438651928597</c:v>
                </c:pt>
                <c:pt idx="140">
                  <c:v>1621.6845148969314</c:v>
                </c:pt>
                <c:pt idx="141">
                  <c:v>1616.918777589746</c:v>
                </c:pt>
                <c:pt idx="142">
                  <c:v>1612.1464065905384</c:v>
                </c:pt>
                <c:pt idx="143">
                  <c:v>1607.3671640497794</c:v>
                </c:pt>
                <c:pt idx="144">
                  <c:v>1602.5808215432016</c:v>
                </c:pt>
                <c:pt idx="145">
                  <c:v>1597.7871607029415</c:v>
                </c:pt>
                <c:pt idx="146">
                  <c:v>1592.9859738869768</c:v>
                </c:pt>
                <c:pt idx="147">
                  <c:v>1588.1770648880379</c:v>
                </c:pt>
                <c:pt idx="148">
                  <c:v>1583.3602496830586</c:v>
                </c:pt>
                <c:pt idx="149">
                  <c:v>1578.535357224142</c:v>
                </c:pt>
                <c:pt idx="150">
                  <c:v>1573.7022302719097</c:v>
                </c:pt>
                <c:pt idx="151">
                  <c:v>1568.8607262719272</c:v>
                </c:pt>
                <c:pt idx="152">
                  <c:v>1564.0107182747668</c:v>
                </c:pt>
                <c:pt idx="153">
                  <c:v>1559.1520959000204</c:v>
                </c:pt>
                <c:pt idx="154">
                  <c:v>1554.2847663443649</c:v>
                </c:pt>
                <c:pt idx="155">
                  <c:v>1549.4086554334867</c:v>
                </c:pt>
                <c:pt idx="156">
                  <c:v>1544.5237087173912</c:v>
                </c:pt>
                <c:pt idx="157">
                  <c:v>1539.6298926081979</c:v>
                </c:pt>
                <c:pt idx="158">
                  <c:v>1534.7271955592075</c:v>
                </c:pt>
                <c:pt idx="159">
                  <c:v>1529.8156292834692</c:v>
                </c:pt>
                <c:pt idx="160">
                  <c:v>1524.8952300096637</c:v>
                </c:pt>
                <c:pt idx="161">
                  <c:v>1519.9660597725256</c:v>
                </c:pt>
                <c:pt idx="162">
                  <c:v>1515.0282077343684</c:v>
                </c:pt>
                <c:pt idx="163">
                  <c:v>1510.0817915337018</c:v>
                </c:pt>
                <c:pt idx="164">
                  <c:v>1505.1269586561184</c:v>
                </c:pt>
                <c:pt idx="165">
                  <c:v>1500.1638878219119</c:v>
                </c:pt>
                <c:pt idx="166">
                  <c:v>1495.1927903839894</c:v>
                </c:pt>
                <c:pt idx="167">
                  <c:v>1490.2139117288414</c:v>
                </c:pt>
                <c:pt idx="168">
                  <c:v>1485.2275326723004</c:v>
                </c:pt>
                <c:pt idx="169">
                  <c:v>1480.233970840964</c:v>
                </c:pt>
                <c:pt idx="170">
                  <c:v>1475.2335820290489</c:v>
                </c:pt>
                <c:pt idx="171">
                  <c:v>1470.2267615194928</c:v>
                </c:pt>
                <c:pt idx="172">
                  <c:v>1465.2139453570935</c:v>
                </c:pt>
                <c:pt idx="173">
                  <c:v>1460.1956115603866</c:v>
                </c:pt>
                <c:pt idx="174">
                  <c:v>1455.1722812580529</c:v>
                </c:pt>
                <c:pt idx="175">
                  <c:v>1450.1445197346593</c:v>
                </c:pt>
                <c:pt idx="176">
                  <c:v>1445.1129373696238</c:v>
                </c:pt>
                <c:pt idx="177">
                  <c:v>1440.0781904525948</c:v>
                </c:pt>
                <c:pt idx="178">
                  <c:v>1435.0409818576902</c:v>
                </c:pt>
                <c:pt idx="179">
                  <c:v>1430.0020615585834</c:v>
                </c:pt>
                <c:pt idx="180">
                  <c:v>1424.9622269661027</c:v>
                </c:pt>
                <c:pt idx="181">
                  <c:v>1419.9223230698735</c:v>
                </c:pt>
                <c:pt idx="182">
                  <c:v>1414.8832423657202</c:v>
                </c:pt>
                <c:pt idx="183">
                  <c:v>1409.8459245509641</c:v>
                </c:pt>
                <c:pt idx="184">
                  <c:v>1404.8113559704709</c:v>
                </c:pt>
                <c:pt idx="185">
                  <c:v>1399.780568797474</c:v>
                </c:pt>
                <c:pt idx="186">
                  <c:v>1394.7546399345367</c:v>
                </c:pt>
                <c:pt idx="187">
                  <c:v>1389.7346896219706</c:v>
                </c:pt>
                <c:pt idx="188">
                  <c:v>1384.7218797431947</c:v>
                </c:pt>
                <c:pt idx="189">
                  <c:v>1379.7174118191754</c:v>
                </c:pt>
                <c:pt idx="190">
                  <c:v>1374.7225246870789</c:v>
                </c:pt>
                <c:pt idx="191">
                  <c:v>1369.738491861719</c:v>
                </c:pt>
                <c:pt idx="192">
                  <c:v>1364.7666185820219</c:v>
                </c:pt>
                <c:pt idx="193">
                  <c:v>1359.8082385488372</c:v>
                </c:pt>
                <c:pt idx="194">
                  <c:v>1354.864710364601</c:v>
                </c:pt>
                <c:pt idx="195">
                  <c:v>1349.9374136898373</c:v>
                </c:pt>
                <c:pt idx="196">
                  <c:v>1345.0277451359605</c:v>
                </c:pt>
                <c:pt idx="197">
                  <c:v>1340.1371139183152</c:v>
                </c:pt>
                <c:pt idx="198">
                  <c:v>1335.2669372978341</c:v>
                </c:pt>
                <c:pt idx="199">
                  <c:v>1330.4186358437712</c:v>
                </c:pt>
                <c:pt idx="200">
                  <c:v>1325.5936285538839</c:v>
                </c:pt>
              </c:numCache>
            </c:numRef>
          </c:yVal>
          <c:smooth val="0"/>
          <c:extLst>
            <c:ext xmlns:c16="http://schemas.microsoft.com/office/drawing/2014/chart" uri="{C3380CC4-5D6E-409C-BE32-E72D297353CC}">
              <c16:uniqueId val="{00000000-5870-4509-BB02-ECF0B1C797EA}"/>
            </c:ext>
          </c:extLst>
        </c:ser>
        <c:ser>
          <c:idx val="3"/>
          <c:order val="1"/>
          <c:tx>
            <c:v>data</c:v>
          </c:tx>
          <c:spPr>
            <a:ln w="28575">
              <a:noFill/>
            </a:ln>
          </c:spPr>
          <c:xVal>
            <c:numRef>
              <c:f>'BKP9.6'!$P$2:$P$26</c:f>
              <c:numCache>
                <c:formatCode>0</c:formatCode>
                <c:ptCount val="25"/>
                <c:pt idx="0" formatCode="0.00">
                  <c:v>0</c:v>
                </c:pt>
                <c:pt idx="1">
                  <c:v>324.85429167388412</c:v>
                </c:pt>
                <c:pt idx="2">
                  <c:v>686.31188381806498</c:v>
                </c:pt>
                <c:pt idx="3">
                  <c:v>1377.1991801949173</c:v>
                </c:pt>
                <c:pt idx="4">
                  <c:v>2562.2310329207758</c:v>
                </c:pt>
                <c:pt idx="5">
                  <c:v>565.41480835073128</c:v>
                </c:pt>
                <c:pt idx="6">
                  <c:v>1195.4484519415462</c:v>
                </c:pt>
                <c:pt idx="7">
                  <c:v>2261.6592334029251</c:v>
                </c:pt>
                <c:pt idx="8">
                  <c:v>4087.1413289352859</c:v>
                </c:pt>
                <c:pt idx="9">
                  <c:v>798.15294959621554</c:v>
                </c:pt>
                <c:pt idx="10">
                  <c:v>1596.3058991924311</c:v>
                </c:pt>
                <c:pt idx="11">
                  <c:v>2660.5098319873855</c:v>
                </c:pt>
                <c:pt idx="12">
                  <c:v>3724.7137647823392</c:v>
                </c:pt>
                <c:pt idx="13">
                  <c:v>822.0784658903375</c:v>
                </c:pt>
                <c:pt idx="14">
                  <c:v>1644.156931780675</c:v>
                </c:pt>
                <c:pt idx="15">
                  <c:v>2630.65109084908</c:v>
                </c:pt>
                <c:pt idx="16">
                  <c:v>3781.5609430955524</c:v>
                </c:pt>
                <c:pt idx="17">
                  <c:v>5425.7178748762281</c:v>
                </c:pt>
                <c:pt idx="18">
                  <c:v>7234.2904998349704</c:v>
                </c:pt>
                <c:pt idx="19">
                  <c:v>9371.694511149848</c:v>
                </c:pt>
                <c:pt idx="20">
                  <c:v>11837.929908820861</c:v>
                </c:pt>
              </c:numCache>
            </c:numRef>
          </c:xVal>
          <c:yVal>
            <c:numRef>
              <c:f>'BKP9.6'!$Q$2:$Q$26</c:f>
              <c:numCache>
                <c:formatCode>0</c:formatCode>
                <c:ptCount val="25"/>
                <c:pt idx="0">
                  <c:v>2419</c:v>
                </c:pt>
                <c:pt idx="1">
                  <c:v>2286</c:v>
                </c:pt>
                <c:pt idx="2">
                  <c:v>1985</c:v>
                </c:pt>
                <c:pt idx="3">
                  <c:v>1594</c:v>
                </c:pt>
                <c:pt idx="4">
                  <c:v>1248</c:v>
                </c:pt>
                <c:pt idx="5">
                  <c:v>2005</c:v>
                </c:pt>
                <c:pt idx="6">
                  <c:v>1692</c:v>
                </c:pt>
                <c:pt idx="7">
                  <c:v>1288</c:v>
                </c:pt>
                <c:pt idx="8">
                  <c:v>1098</c:v>
                </c:pt>
                <c:pt idx="9">
                  <c:v>1864</c:v>
                </c:pt>
                <c:pt idx="10">
                  <c:v>1479</c:v>
                </c:pt>
                <c:pt idx="11">
                  <c:v>1186</c:v>
                </c:pt>
                <c:pt idx="12">
                  <c:v>1049</c:v>
                </c:pt>
                <c:pt idx="13">
                  <c:v>1760</c:v>
                </c:pt>
                <c:pt idx="14">
                  <c:v>1406</c:v>
                </c:pt>
                <c:pt idx="15">
                  <c:v>1089</c:v>
                </c:pt>
                <c:pt idx="16">
                  <c:v>947</c:v>
                </c:pt>
                <c:pt idx="17">
                  <c:v>884</c:v>
                </c:pt>
                <c:pt idx="18">
                  <c:v>788</c:v>
                </c:pt>
                <c:pt idx="19">
                  <c:v>689</c:v>
                </c:pt>
                <c:pt idx="20">
                  <c:v>627</c:v>
                </c:pt>
              </c:numCache>
            </c:numRef>
          </c:yVal>
          <c:smooth val="0"/>
          <c:extLst>
            <c:ext xmlns:c16="http://schemas.microsoft.com/office/drawing/2014/chart" uri="{C3380CC4-5D6E-409C-BE32-E72D297353CC}">
              <c16:uniqueId val="{00000001-5870-4509-BB02-ECF0B1C797EA}"/>
            </c:ext>
          </c:extLst>
        </c:ser>
        <c:dLbls>
          <c:showLegendKey val="0"/>
          <c:showVal val="0"/>
          <c:showCatName val="0"/>
          <c:showSerName val="0"/>
          <c:showPercent val="0"/>
          <c:showBubbleSize val="0"/>
        </c:dLbls>
        <c:axId val="244253928"/>
        <c:axId val="244254320"/>
      </c:scatterChart>
      <c:valAx>
        <c:axId val="244253928"/>
        <c:scaling>
          <c:orientation val="minMax"/>
          <c:max val="1000"/>
        </c:scaling>
        <c:delete val="0"/>
        <c:axPos val="b"/>
        <c:majorGridlines/>
        <c:title>
          <c:tx>
            <c:rich>
              <a:bodyPr/>
              <a:lstStyle/>
              <a:p>
                <a:pPr>
                  <a:defRPr sz="1200" b="1" i="0" u="none" strike="noStrike" baseline="0">
                    <a:solidFill>
                      <a:srgbClr val="000000"/>
                    </a:solidFill>
                    <a:latin typeface="Calibri"/>
                    <a:ea typeface="Calibri"/>
                    <a:cs typeface="Calibri"/>
                  </a:defRPr>
                </a:pPr>
                <a:r>
                  <a:rPr lang="en-CA"/>
                  <a:t>Time (years)</a:t>
                </a:r>
              </a:p>
            </c:rich>
          </c:tx>
          <c:overlay val="0"/>
        </c:title>
        <c:numFmt formatCode="General" sourceLinked="1"/>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4320"/>
        <c:crosses val="autoZero"/>
        <c:crossBetween val="midCat"/>
      </c:valAx>
      <c:valAx>
        <c:axId val="244254320"/>
        <c:scaling>
          <c:orientation val="minMax"/>
          <c:max val="2500"/>
        </c:scaling>
        <c:delete val="0"/>
        <c:axPos val="l"/>
        <c:majorGridlines/>
        <c:title>
          <c:tx>
            <c:rich>
              <a:bodyPr/>
              <a:lstStyle/>
              <a:p>
                <a:pPr>
                  <a:defRPr sz="1400" b="1" i="0" u="none" strike="noStrike" baseline="0">
                    <a:solidFill>
                      <a:srgbClr val="000000"/>
                    </a:solidFill>
                    <a:latin typeface="Calibri"/>
                    <a:ea typeface="Calibri"/>
                    <a:cs typeface="Calibri"/>
                  </a:defRPr>
                </a:pPr>
                <a:r>
                  <a:rPr lang="en-CA"/>
                  <a:t>DPn</a:t>
                </a:r>
              </a:p>
            </c:rich>
          </c:tx>
          <c:overlay val="0"/>
        </c:title>
        <c:numFmt formatCode="0" sourceLinked="0"/>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3928"/>
        <c:crosses val="autoZero"/>
        <c:crossBetween val="midCat"/>
      </c:valAx>
    </c:plotArea>
    <c:legend>
      <c:legendPos val="r"/>
      <c:layout>
        <c:manualLayout>
          <c:xMode val="edge"/>
          <c:yMode val="edge"/>
          <c:x val="0.63779473377237972"/>
          <c:y val="0.18232187197621288"/>
          <c:w val="0.15370662929232917"/>
          <c:h val="7.8240179393035847E-2"/>
        </c:manualLayout>
      </c:layout>
      <c:overlay val="0"/>
      <c:txPr>
        <a:bodyPr/>
        <a:lstStyle/>
        <a:p>
          <a:pPr>
            <a:defRPr sz="1200" baseline="0"/>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4803149606299213" l="0.70866141732283472" r="0.70866141732283472" t="0.74803149606299213" header="0.31496062992125984" footer="0.31496062992125984"/>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12607885428467"/>
          <c:y val="0.10918676834779963"/>
          <c:w val="0.80518631375717842"/>
          <c:h val="0.76126698994131514"/>
        </c:manualLayout>
      </c:layout>
      <c:scatterChart>
        <c:scatterStyle val="lineMarker"/>
        <c:varyColors val="0"/>
        <c:ser>
          <c:idx val="1"/>
          <c:order val="0"/>
          <c:tx>
            <c:v>Model</c:v>
          </c:tx>
          <c:spPr>
            <a:ln w="38100"/>
          </c:spPr>
          <c:marker>
            <c:symbol val="none"/>
          </c:marker>
          <c:xVal>
            <c:numRef>
              <c:f>'BKP9.6'!$X$6:$X$206</c:f>
              <c:numCache>
                <c:formatCode>General</c:formatCode>
                <c:ptCount val="20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pt idx="151">
                  <c:v>1510</c:v>
                </c:pt>
                <c:pt idx="152">
                  <c:v>1520</c:v>
                </c:pt>
                <c:pt idx="153">
                  <c:v>1530</c:v>
                </c:pt>
                <c:pt idx="154">
                  <c:v>1540</c:v>
                </c:pt>
                <c:pt idx="155">
                  <c:v>1550</c:v>
                </c:pt>
                <c:pt idx="156">
                  <c:v>1560</c:v>
                </c:pt>
                <c:pt idx="157">
                  <c:v>1570</c:v>
                </c:pt>
                <c:pt idx="158">
                  <c:v>1580</c:v>
                </c:pt>
                <c:pt idx="159">
                  <c:v>1590</c:v>
                </c:pt>
                <c:pt idx="160">
                  <c:v>1600</c:v>
                </c:pt>
                <c:pt idx="161">
                  <c:v>1610</c:v>
                </c:pt>
                <c:pt idx="162">
                  <c:v>1620</c:v>
                </c:pt>
                <c:pt idx="163">
                  <c:v>1630</c:v>
                </c:pt>
                <c:pt idx="164">
                  <c:v>1640</c:v>
                </c:pt>
                <c:pt idx="165">
                  <c:v>1650</c:v>
                </c:pt>
                <c:pt idx="166">
                  <c:v>1660</c:v>
                </c:pt>
                <c:pt idx="167">
                  <c:v>1670</c:v>
                </c:pt>
                <c:pt idx="168">
                  <c:v>1680</c:v>
                </c:pt>
                <c:pt idx="169">
                  <c:v>1690</c:v>
                </c:pt>
                <c:pt idx="170">
                  <c:v>1700</c:v>
                </c:pt>
                <c:pt idx="171">
                  <c:v>1710</c:v>
                </c:pt>
                <c:pt idx="172">
                  <c:v>1720</c:v>
                </c:pt>
                <c:pt idx="173">
                  <c:v>1730</c:v>
                </c:pt>
                <c:pt idx="174">
                  <c:v>1740</c:v>
                </c:pt>
                <c:pt idx="175">
                  <c:v>1750</c:v>
                </c:pt>
                <c:pt idx="176">
                  <c:v>1760</c:v>
                </c:pt>
                <c:pt idx="177">
                  <c:v>1770</c:v>
                </c:pt>
                <c:pt idx="178">
                  <c:v>1780</c:v>
                </c:pt>
                <c:pt idx="179">
                  <c:v>1790</c:v>
                </c:pt>
                <c:pt idx="180">
                  <c:v>1800</c:v>
                </c:pt>
                <c:pt idx="181">
                  <c:v>1810</c:v>
                </c:pt>
                <c:pt idx="182">
                  <c:v>1820</c:v>
                </c:pt>
                <c:pt idx="183">
                  <c:v>1830</c:v>
                </c:pt>
                <c:pt idx="184">
                  <c:v>1840</c:v>
                </c:pt>
                <c:pt idx="185">
                  <c:v>1850</c:v>
                </c:pt>
                <c:pt idx="186">
                  <c:v>1860</c:v>
                </c:pt>
                <c:pt idx="187">
                  <c:v>1870</c:v>
                </c:pt>
                <c:pt idx="188">
                  <c:v>1880</c:v>
                </c:pt>
                <c:pt idx="189">
                  <c:v>1890</c:v>
                </c:pt>
                <c:pt idx="190">
                  <c:v>1900</c:v>
                </c:pt>
                <c:pt idx="191">
                  <c:v>1910</c:v>
                </c:pt>
                <c:pt idx="192">
                  <c:v>1920</c:v>
                </c:pt>
                <c:pt idx="193">
                  <c:v>1930</c:v>
                </c:pt>
                <c:pt idx="194">
                  <c:v>1940</c:v>
                </c:pt>
                <c:pt idx="195">
                  <c:v>1950</c:v>
                </c:pt>
                <c:pt idx="196">
                  <c:v>1960</c:v>
                </c:pt>
                <c:pt idx="197">
                  <c:v>1970</c:v>
                </c:pt>
                <c:pt idx="198">
                  <c:v>1980</c:v>
                </c:pt>
                <c:pt idx="199">
                  <c:v>1990</c:v>
                </c:pt>
                <c:pt idx="200">
                  <c:v>2000</c:v>
                </c:pt>
              </c:numCache>
            </c:numRef>
          </c:xVal>
          <c:yVal>
            <c:numRef>
              <c:f>'BKP9.6'!$Z$6:$Z$206</c:f>
              <c:numCache>
                <c:formatCode>0.0</c:formatCode>
                <c:ptCount val="201"/>
                <c:pt idx="0">
                  <c:v>14.215</c:v>
                </c:pt>
                <c:pt idx="1">
                  <c:v>14.207614842618431</c:v>
                </c:pt>
                <c:pt idx="2">
                  <c:v>14.200269068005161</c:v>
                </c:pt>
                <c:pt idx="3">
                  <c:v>14.192961571200099</c:v>
                </c:pt>
                <c:pt idx="4">
                  <c:v>14.185691273127603</c:v>
                </c:pt>
                <c:pt idx="5">
                  <c:v>14.178457119586957</c:v>
                </c:pt>
                <c:pt idx="6">
                  <c:v>14.171258080285021</c:v>
                </c:pt>
                <c:pt idx="7">
                  <c:v>14.164093147908709</c:v>
                </c:pt>
                <c:pt idx="8">
                  <c:v>14.156961337235334</c:v>
                </c:pt>
                <c:pt idx="9">
                  <c:v>14.149861684278831</c:v>
                </c:pt>
                <c:pt idx="10">
                  <c:v>14.142793245470029</c:v>
                </c:pt>
                <c:pt idx="11">
                  <c:v>14.13575509686923</c:v>
                </c:pt>
                <c:pt idx="12">
                  <c:v>14.128746333409461</c:v>
                </c:pt>
                <c:pt idx="13">
                  <c:v>14.121766068168867</c:v>
                </c:pt>
                <c:pt idx="14">
                  <c:v>14.114813431670784</c:v>
                </c:pt>
                <c:pt idx="15">
                  <c:v>14.107887571210068</c:v>
                </c:pt>
                <c:pt idx="16">
                  <c:v>14.100987650204452</c:v>
                </c:pt>
                <c:pt idx="17">
                  <c:v>14.09411284756966</c:v>
                </c:pt>
                <c:pt idx="18">
                  <c:v>14.087262357117025</c:v>
                </c:pt>
                <c:pt idx="19">
                  <c:v>14.080435386972708</c:v>
                </c:pt>
                <c:pt idx="20">
                  <c:v>14.073631159017213</c:v>
                </c:pt>
                <c:pt idx="21">
                  <c:v>14.066848908344438</c:v>
                </c:pt>
                <c:pt idx="22">
                  <c:v>14.060087882739129</c:v>
                </c:pt>
                <c:pt idx="23">
                  <c:v>14.053347342171985</c:v>
                </c:pt>
                <c:pt idx="24">
                  <c:v>14.046626558311436</c:v>
                </c:pt>
                <c:pt idx="25">
                  <c:v>14.039924814051426</c:v>
                </c:pt>
                <c:pt idx="26">
                  <c:v>14.033241403054276</c:v>
                </c:pt>
                <c:pt idx="27">
                  <c:v>14.026575629308022</c:v>
                </c:pt>
                <c:pt idx="28">
                  <c:v>14.019926806697471</c:v>
                </c:pt>
                <c:pt idx="29">
                  <c:v>14.013294258588331</c:v>
                </c:pt>
                <c:pt idx="30">
                  <c:v>14.00667731742374</c:v>
                </c:pt>
                <c:pt idx="31">
                  <c:v>14.000075324332698</c:v>
                </c:pt>
                <c:pt idx="32">
                  <c:v>13.993487628749691</c:v>
                </c:pt>
                <c:pt idx="33">
                  <c:v>13.986913588045054</c:v>
                </c:pt>
                <c:pt idx="34">
                  <c:v>13.980352567165536</c:v>
                </c:pt>
                <c:pt idx="35">
                  <c:v>13.973803938284547</c:v>
                </c:pt>
                <c:pt idx="36">
                  <c:v>13.967267080461596</c:v>
                </c:pt>
                <c:pt idx="37">
                  <c:v>13.960741379310512</c:v>
                </c:pt>
                <c:pt idx="38">
                  <c:v>13.954226226675971</c:v>
                </c:pt>
                <c:pt idx="39">
                  <c:v>13.947721020317935</c:v>
                </c:pt>
                <c:pt idx="40">
                  <c:v>13.941225163603587</c:v>
                </c:pt>
                <c:pt idx="41">
                  <c:v>13.934738065206357</c:v>
                </c:pt>
                <c:pt idx="42">
                  <c:v>13.928259138811763</c:v>
                </c:pt>
                <c:pt idx="43">
                  <c:v>13.921787802829577</c:v>
                </c:pt>
                <c:pt idx="44">
                  <c:v>13.9153234801121</c:v>
                </c:pt>
                <c:pt idx="45">
                  <c:v>13.90886559767813</c:v>
                </c:pt>
                <c:pt idx="46">
                  <c:v>13.902413586442396</c:v>
                </c:pt>
                <c:pt idx="47">
                  <c:v>13.895966880950068</c:v>
                </c:pt>
                <c:pt idx="48">
                  <c:v>13.889524919116138</c:v>
                </c:pt>
                <c:pt idx="49">
                  <c:v>13.883087141969298</c:v>
                </c:pt>
                <c:pt idx="50">
                  <c:v>13.876652993400175</c:v>
                </c:pt>
                <c:pt idx="51">
                  <c:v>13.87022191991352</c:v>
                </c:pt>
                <c:pt idx="52">
                  <c:v>13.863793370384249</c:v>
                </c:pt>
                <c:pt idx="53">
                  <c:v>13.857366795816931</c:v>
                </c:pt>
                <c:pt idx="54">
                  <c:v>13.85094164910868</c:v>
                </c:pt>
                <c:pt idx="55">
                  <c:v>13.844517384815056</c:v>
                </c:pt>
                <c:pt idx="56">
                  <c:v>13.838093458918863</c:v>
                </c:pt>
                <c:pt idx="57">
                  <c:v>13.831669328601611</c:v>
                </c:pt>
                <c:pt idx="58">
                  <c:v>13.825244452017429</c:v>
                </c:pt>
                <c:pt idx="59">
                  <c:v>13.818818288069231</c:v>
                </c:pt>
                <c:pt idx="60">
                  <c:v>13.81239029618698</c:v>
                </c:pt>
                <c:pt idx="61">
                  <c:v>13.805959936107826</c:v>
                </c:pt>
                <c:pt idx="62">
                  <c:v>13.799526667657977</c:v>
                </c:pt>
                <c:pt idx="63">
                  <c:v>13.793089950536119</c:v>
                </c:pt>
                <c:pt idx="64">
                  <c:v>13.786649244098227</c:v>
                </c:pt>
                <c:pt idx="65">
                  <c:v>13.780204007143563</c:v>
                </c:pt>
                <c:pt idx="66">
                  <c:v>13.773753697701839</c:v>
                </c:pt>
                <c:pt idx="67">
                  <c:v>13.767297772821211</c:v>
                </c:pt>
                <c:pt idx="68">
                  <c:v>13.760835688357147</c:v>
                </c:pt>
                <c:pt idx="69">
                  <c:v>13.754366898761887</c:v>
                </c:pt>
                <c:pt idx="70">
                  <c:v>13.747890856874434</c:v>
                </c:pt>
                <c:pt idx="71">
                  <c:v>13.741407013711015</c:v>
                </c:pt>
                <c:pt idx="72">
                  <c:v>13.734914818255699</c:v>
                </c:pt>
                <c:pt idx="73">
                  <c:v>13.728413717251273</c:v>
                </c:pt>
                <c:pt idx="74">
                  <c:v>13.72190315499015</c:v>
                </c:pt>
                <c:pt idx="75">
                  <c:v>13.715382573105218</c:v>
                </c:pt>
                <c:pt idx="76">
                  <c:v>13.708851410360541</c:v>
                </c:pt>
                <c:pt idx="77">
                  <c:v>13.702309102441856</c:v>
                </c:pt>
                <c:pt idx="78">
                  <c:v>13.695755081746709</c:v>
                </c:pt>
                <c:pt idx="79">
                  <c:v>13.689188777174252</c:v>
                </c:pt>
                <c:pt idx="80">
                  <c:v>13.682609613914511</c:v>
                </c:pt>
                <c:pt idx="81">
                  <c:v>13.676017013237178</c:v>
                </c:pt>
                <c:pt idx="82">
                  <c:v>13.669410392279778</c:v>
                </c:pt>
                <c:pt idx="83">
                  <c:v>13.662789163835235</c:v>
                </c:pt>
                <c:pt idx="84">
                  <c:v>13.656152736138766</c:v>
                </c:pt>
                <c:pt idx="85">
                  <c:v>13.649500512654031</c:v>
                </c:pt>
                <c:pt idx="86">
                  <c:v>13.642831891858643</c:v>
                </c:pt>
                <c:pt idx="87">
                  <c:v>13.636146267028865</c:v>
                </c:pt>
                <c:pt idx="88">
                  <c:v>13.629443026023662</c:v>
                </c:pt>
                <c:pt idx="89">
                  <c:v>13.62272155106797</c:v>
                </c:pt>
                <c:pt idx="90">
                  <c:v>13.615981218535337</c:v>
                </c:pt>
                <c:pt idx="91">
                  <c:v>13.609221398729902</c:v>
                </c:pt>
                <c:pt idx="92">
                  <c:v>13.602441455667766</c:v>
                </c:pt>
                <c:pt idx="93">
                  <c:v>13.595640746857889</c:v>
                </c:pt>
                <c:pt idx="94">
                  <c:v>13.588818623082545</c:v>
                </c:pt>
                <c:pt idx="95">
                  <c:v>13.581974428177459</c:v>
                </c:pt>
                <c:pt idx="96">
                  <c:v>13.575107498811738</c:v>
                </c:pt>
                <c:pt idx="97">
                  <c:v>13.56821716426783</c:v>
                </c:pt>
                <c:pt idx="98">
                  <c:v>13.561302746221527</c:v>
                </c:pt>
                <c:pt idx="99">
                  <c:v>13.554363558522391</c:v>
                </c:pt>
                <c:pt idx="100">
                  <c:v>13.547398906974669</c:v>
                </c:pt>
                <c:pt idx="101">
                  <c:v>13.540408089119062</c:v>
                </c:pt>
                <c:pt idx="102">
                  <c:v>13.533390394015582</c:v>
                </c:pt>
                <c:pt idx="103">
                  <c:v>13.526345102027829</c:v>
                </c:pt>
                <c:pt idx="104">
                  <c:v>13.519271484609051</c:v>
                </c:pt>
                <c:pt idx="105">
                  <c:v>13.512168804090356</c:v>
                </c:pt>
                <c:pt idx="106">
                  <c:v>13.505036313471544</c:v>
                </c:pt>
                <c:pt idx="107">
                  <c:v>13.497873256215037</c:v>
                </c:pt>
                <c:pt idx="108">
                  <c:v>13.490678866043423</c:v>
                </c:pt>
                <c:pt idx="109">
                  <c:v>13.483452366741195</c:v>
                </c:pt>
                <c:pt idx="110">
                  <c:v>13.476192971961373</c:v>
                </c:pt>
                <c:pt idx="111">
                  <c:v>13.468899885037619</c:v>
                </c:pt>
                <c:pt idx="112">
                  <c:v>13.461572298802722</c:v>
                </c:pt>
                <c:pt idx="113">
                  <c:v>13.4542093954142</c:v>
                </c:pt>
                <c:pt idx="114">
                  <c:v>13.446810346187965</c:v>
                </c:pt>
                <c:pt idx="115">
                  <c:v>13.43937431144105</c:v>
                </c:pt>
                <c:pt idx="116">
                  <c:v>13.431900440344439</c:v>
                </c:pt>
                <c:pt idx="117">
                  <c:v>13.4243878707872</c:v>
                </c:pt>
                <c:pt idx="118">
                  <c:v>13.416835729253195</c:v>
                </c:pt>
                <c:pt idx="119">
                  <c:v>13.409243130711687</c:v>
                </c:pt>
                <c:pt idx="120">
                  <c:v>13.401609178523355</c:v>
                </c:pt>
                <c:pt idx="121">
                  <c:v>13.393932964363325</c:v>
                </c:pt>
                <c:pt idx="122">
                  <c:v>13.386213568162933</c:v>
                </c:pt>
                <c:pt idx="123">
                  <c:v>13.378450058072078</c:v>
                </c:pt>
                <c:pt idx="124">
                  <c:v>13.370641490444124</c:v>
                </c:pt>
                <c:pt idx="125">
                  <c:v>13.362786909845617</c:v>
                </c:pt>
                <c:pt idx="126">
                  <c:v>13.354885349092985</c:v>
                </c:pt>
                <c:pt idx="127">
                  <c:v>13.34693582931879</c:v>
                </c:pt>
                <c:pt idx="128">
                  <c:v>13.338937360070203</c:v>
                </c:pt>
                <c:pt idx="129">
                  <c:v>13.330888939442474</c:v>
                </c:pt>
                <c:pt idx="130">
                  <c:v>13.322789554250468</c:v>
                </c:pt>
                <c:pt idx="131">
                  <c:v>13.314638180241563</c:v>
                </c:pt>
                <c:pt idx="132">
                  <c:v>13.306433782353315</c:v>
                </c:pt>
                <c:pt idx="133">
                  <c:v>13.298175315019551</c:v>
                </c:pt>
                <c:pt idx="134">
                  <c:v>13.289861722528929</c:v>
                </c:pt>
                <c:pt idx="135">
                  <c:v>13.281491939439995</c:v>
                </c:pt>
                <c:pt idx="136">
                  <c:v>13.273064891057192</c:v>
                </c:pt>
                <c:pt idx="137">
                  <c:v>13.264579493972553</c:v>
                </c:pt>
                <c:pt idx="138">
                  <c:v>13.256034656677896</c:v>
                </c:pt>
                <c:pt idx="139">
                  <c:v>13.24742928025281</c:v>
                </c:pt>
                <c:pt idx="140">
                  <c:v>13.238762259133816</c:v>
                </c:pt>
                <c:pt idx="141">
                  <c:v>13.230032481970539</c:v>
                </c:pt>
                <c:pt idx="142">
                  <c:v>13.221238832574755</c:v>
                </c:pt>
                <c:pt idx="143">
                  <c:v>13.212380190968709</c:v>
                </c:pt>
                <c:pt idx="144">
                  <c:v>13.203455434539144</c:v>
                </c:pt>
                <c:pt idx="145">
                  <c:v>13.194463439303854</c:v>
                </c:pt>
                <c:pt idx="146">
                  <c:v>13.185403081297697</c:v>
                </c:pt>
                <c:pt idx="147">
                  <c:v>13.17627323808532</c:v>
                </c:pt>
                <c:pt idx="148">
                  <c:v>13.167072790407962</c:v>
                </c:pt>
                <c:pt idx="149">
                  <c:v>13.157800623971845</c:v>
                </c:pt>
                <c:pt idx="150">
                  <c:v>13.14845563138581</c:v>
                </c:pt>
                <c:pt idx="151">
                  <c:v>13.139036714255873</c:v>
                </c:pt>
                <c:pt idx="152">
                  <c:v>13.129542785444405</c:v>
                </c:pt>
                <c:pt idx="153">
                  <c:v>13.119972771501569</c:v>
                </c:pt>
                <c:pt idx="154">
                  <c:v>13.110325615276462</c:v>
                </c:pt>
                <c:pt idx="155">
                  <c:v>13.100600278715243</c:v>
                </c:pt>
                <c:pt idx="156">
                  <c:v>13.090795745853159</c:v>
                </c:pt>
                <c:pt idx="157">
                  <c:v>13.080911026006884</c:v>
                </c:pt>
                <c:pt idx="158">
                  <c:v>13.070945157173114</c:v>
                </c:pt>
                <c:pt idx="159">
                  <c:v>13.060897209638462</c:v>
                </c:pt>
                <c:pt idx="160">
                  <c:v>13.050766289804997</c:v>
                </c:pt>
                <c:pt idx="161">
                  <c:v>13.040551544234592</c:v>
                </c:pt>
                <c:pt idx="162">
                  <c:v>13.030252163913937</c:v>
                </c:pt>
                <c:pt idx="163">
                  <c:v>13.019867388740774</c:v>
                </c:pt>
                <c:pt idx="164">
                  <c:v>13.009396512230039</c:v>
                </c:pt>
                <c:pt idx="165">
                  <c:v>12.99883888643679</c:v>
                </c:pt>
                <c:pt idx="166">
                  <c:v>12.988193927090519</c:v>
                </c:pt>
                <c:pt idx="167">
                  <c:v>12.977461118933117</c:v>
                </c:pt>
                <c:pt idx="168">
                  <c:v>12.966640021249884</c:v>
                </c:pt>
                <c:pt idx="169">
                  <c:v>12.955730273580208</c:v>
                </c:pt>
                <c:pt idx="170">
                  <c:v>12.944731601591062</c:v>
                </c:pt>
                <c:pt idx="171">
                  <c:v>12.933643823093055</c:v>
                </c:pt>
                <c:pt idx="172">
                  <c:v>12.922466854175074</c:v>
                </c:pt>
                <c:pt idx="173">
                  <c:v>12.911200715429308</c:v>
                </c:pt>
                <c:pt idx="174">
                  <c:v>12.8998455382345</c:v>
                </c:pt>
                <c:pt idx="175">
                  <c:v>12.888401571060751</c:v>
                </c:pt>
                <c:pt idx="176">
                  <c:v>12.87686918575467</c:v>
                </c:pt>
                <c:pt idx="177">
                  <c:v>12.865248883759264</c:v>
                </c:pt>
                <c:pt idx="178">
                  <c:v>12.853541302218281</c:v>
                </c:pt>
                <c:pt idx="179">
                  <c:v>12.841747219910335</c:v>
                </c:pt>
                <c:pt idx="180">
                  <c:v>12.829867562953963</c:v>
                </c:pt>
                <c:pt idx="181">
                  <c:v>12.817903410220673</c:v>
                </c:pt>
                <c:pt idx="182">
                  <c:v>12.805855998389672</c:v>
                </c:pt>
                <c:pt idx="183">
                  <c:v>12.793726726574885</c:v>
                </c:pt>
                <c:pt idx="184">
                  <c:v>12.781517160452566</c:v>
                </c:pt>
                <c:pt idx="185">
                  <c:v>12.769229035816441</c:v>
                </c:pt>
                <c:pt idx="186">
                  <c:v>12.756864261486566</c:v>
                </c:pt>
                <c:pt idx="187">
                  <c:v>12.74442492149884</c:v>
                </c:pt>
                <c:pt idx="188">
                  <c:v>12.731913276503743</c:v>
                </c:pt>
                <c:pt idx="189">
                  <c:v>12.719331764306023</c:v>
                </c:pt>
                <c:pt idx="190">
                  <c:v>12.706682999481426</c:v>
                </c:pt>
                <c:pt idx="191">
                  <c:v>12.693969772012728</c:v>
                </c:pt>
                <c:pt idx="192">
                  <c:v>12.681195044894606</c:v>
                </c:pt>
                <c:pt idx="193">
                  <c:v>12.668361950666034</c:v>
                </c:pt>
                <c:pt idx="194">
                  <c:v>12.655473786839245</c:v>
                </c:pt>
                <c:pt idx="195">
                  <c:v>12.64253401020621</c:v>
                </c:pt>
                <c:pt idx="196">
                  <c:v>12.629546230016633</c:v>
                </c:pt>
                <c:pt idx="197">
                  <c:v>12.61651420003553</c:v>
                </c:pt>
                <c:pt idx="198">
                  <c:v>12.603441809503561</c:v>
                </c:pt>
                <c:pt idx="199">
                  <c:v>12.590333073038503</c:v>
                </c:pt>
                <c:pt idx="200">
                  <c:v>12.577192119532237</c:v>
                </c:pt>
              </c:numCache>
            </c:numRef>
          </c:yVal>
          <c:smooth val="0"/>
          <c:extLst>
            <c:ext xmlns:c16="http://schemas.microsoft.com/office/drawing/2014/chart" uri="{C3380CC4-5D6E-409C-BE32-E72D297353CC}">
              <c16:uniqueId val="{00000000-6EBB-472B-9FE5-392219B52F72}"/>
            </c:ext>
          </c:extLst>
        </c:ser>
        <c:ser>
          <c:idx val="0"/>
          <c:order val="1"/>
          <c:tx>
            <c:v>data</c:v>
          </c:tx>
          <c:spPr>
            <a:ln w="28575">
              <a:noFill/>
            </a:ln>
          </c:spPr>
          <c:xVal>
            <c:numRef>
              <c:f>'BKP9.6'!$P$2:$P$22</c:f>
              <c:numCache>
                <c:formatCode>0</c:formatCode>
                <c:ptCount val="21"/>
                <c:pt idx="0" formatCode="0.00">
                  <c:v>0</c:v>
                </c:pt>
                <c:pt idx="1">
                  <c:v>324.85429167388412</c:v>
                </c:pt>
                <c:pt idx="2">
                  <c:v>686.31188381806498</c:v>
                </c:pt>
                <c:pt idx="3">
                  <c:v>1377.1991801949173</c:v>
                </c:pt>
                <c:pt idx="4">
                  <c:v>2562.2310329207758</c:v>
                </c:pt>
                <c:pt idx="5">
                  <c:v>565.41480835073128</c:v>
                </c:pt>
                <c:pt idx="6">
                  <c:v>1195.4484519415462</c:v>
                </c:pt>
                <c:pt idx="7">
                  <c:v>2261.6592334029251</c:v>
                </c:pt>
                <c:pt idx="8">
                  <c:v>4087.1413289352859</c:v>
                </c:pt>
                <c:pt idx="9">
                  <c:v>798.15294959621554</c:v>
                </c:pt>
                <c:pt idx="10">
                  <c:v>1596.3058991924311</c:v>
                </c:pt>
                <c:pt idx="11">
                  <c:v>2660.5098319873855</c:v>
                </c:pt>
                <c:pt idx="12">
                  <c:v>3724.7137647823392</c:v>
                </c:pt>
                <c:pt idx="13">
                  <c:v>822.0784658903375</c:v>
                </c:pt>
                <c:pt idx="14">
                  <c:v>1644.156931780675</c:v>
                </c:pt>
                <c:pt idx="15">
                  <c:v>2630.65109084908</c:v>
                </c:pt>
                <c:pt idx="16">
                  <c:v>3781.5609430955524</c:v>
                </c:pt>
                <c:pt idx="17">
                  <c:v>5425.7178748762281</c:v>
                </c:pt>
                <c:pt idx="18">
                  <c:v>7234.2904998349704</c:v>
                </c:pt>
                <c:pt idx="19">
                  <c:v>9371.694511149848</c:v>
                </c:pt>
                <c:pt idx="20">
                  <c:v>11837.929908820861</c:v>
                </c:pt>
              </c:numCache>
            </c:numRef>
          </c:xVal>
          <c:yVal>
            <c:numRef>
              <c:f>'BKP9.6'!$R$2:$R$22</c:f>
              <c:numCache>
                <c:formatCode>0.00</c:formatCode>
                <c:ptCount val="21"/>
                <c:pt idx="0">
                  <c:v>14.33</c:v>
                </c:pt>
                <c:pt idx="1">
                  <c:v>13.77</c:v>
                </c:pt>
                <c:pt idx="2">
                  <c:v>13.69</c:v>
                </c:pt>
                <c:pt idx="3">
                  <c:v>13.58</c:v>
                </c:pt>
                <c:pt idx="4">
                  <c:v>12.33</c:v>
                </c:pt>
                <c:pt idx="5">
                  <c:v>14.16</c:v>
                </c:pt>
                <c:pt idx="6">
                  <c:v>13.21</c:v>
                </c:pt>
                <c:pt idx="7">
                  <c:v>12.25</c:v>
                </c:pt>
                <c:pt idx="8">
                  <c:v>11.51</c:v>
                </c:pt>
                <c:pt idx="9">
                  <c:v>13.7</c:v>
                </c:pt>
                <c:pt idx="10">
                  <c:v>12.64</c:v>
                </c:pt>
                <c:pt idx="11">
                  <c:v>11.97</c:v>
                </c:pt>
                <c:pt idx="12">
                  <c:v>11.3</c:v>
                </c:pt>
                <c:pt idx="13">
                  <c:v>13.53</c:v>
                </c:pt>
                <c:pt idx="14">
                  <c:v>12.99</c:v>
                </c:pt>
                <c:pt idx="15">
                  <c:v>12</c:v>
                </c:pt>
                <c:pt idx="16">
                  <c:v>11.56</c:v>
                </c:pt>
                <c:pt idx="17">
                  <c:v>10.91</c:v>
                </c:pt>
                <c:pt idx="18">
                  <c:v>10.130000000000001</c:v>
                </c:pt>
                <c:pt idx="19">
                  <c:v>9.27</c:v>
                </c:pt>
                <c:pt idx="20">
                  <c:v>8.44</c:v>
                </c:pt>
              </c:numCache>
            </c:numRef>
          </c:yVal>
          <c:smooth val="0"/>
          <c:extLst>
            <c:ext xmlns:c16="http://schemas.microsoft.com/office/drawing/2014/chart" uri="{C3380CC4-5D6E-409C-BE32-E72D297353CC}">
              <c16:uniqueId val="{00000001-6EBB-472B-9FE5-392219B52F72}"/>
            </c:ext>
          </c:extLst>
        </c:ser>
        <c:dLbls>
          <c:showLegendKey val="0"/>
          <c:showVal val="0"/>
          <c:showCatName val="0"/>
          <c:showSerName val="0"/>
          <c:showPercent val="0"/>
          <c:showBubbleSize val="0"/>
        </c:dLbls>
        <c:axId val="244253928"/>
        <c:axId val="244254320"/>
      </c:scatterChart>
      <c:valAx>
        <c:axId val="244253928"/>
        <c:scaling>
          <c:orientation val="minMax"/>
          <c:max val="12000"/>
        </c:scaling>
        <c:delete val="0"/>
        <c:axPos val="b"/>
        <c:majorGridlines/>
        <c:title>
          <c:tx>
            <c:rich>
              <a:bodyPr/>
              <a:lstStyle/>
              <a:p>
                <a:pPr>
                  <a:defRPr sz="1200" b="1" i="0" u="none" strike="noStrike" baseline="0">
                    <a:solidFill>
                      <a:srgbClr val="000000"/>
                    </a:solidFill>
                    <a:latin typeface="Calibri"/>
                    <a:ea typeface="Calibri"/>
                    <a:cs typeface="Calibri"/>
                  </a:defRPr>
                </a:pPr>
                <a:r>
                  <a:rPr lang="en-CA"/>
                  <a:t>Time (years)</a:t>
                </a:r>
              </a:p>
            </c:rich>
          </c:tx>
          <c:overlay val="0"/>
        </c:title>
        <c:numFmt formatCode="General" sourceLinked="1"/>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4320"/>
        <c:crosses val="autoZero"/>
        <c:crossBetween val="midCat"/>
        <c:majorUnit val="1000"/>
      </c:valAx>
      <c:valAx>
        <c:axId val="244254320"/>
        <c:scaling>
          <c:orientation val="minMax"/>
          <c:min val="0"/>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ZSBL</a:t>
                </a:r>
              </a:p>
            </c:rich>
          </c:tx>
          <c:overlay val="0"/>
        </c:title>
        <c:numFmt formatCode="0" sourceLinked="0"/>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3928"/>
        <c:crosses val="autoZero"/>
        <c:crossBetween val="midCat"/>
      </c:valAx>
    </c:plotArea>
    <c:legend>
      <c:legendPos val="r"/>
      <c:layout>
        <c:manualLayout>
          <c:xMode val="edge"/>
          <c:yMode val="edge"/>
          <c:x val="0.63779473377237972"/>
          <c:y val="0.18232187197621288"/>
          <c:w val="0.10740387108214161"/>
          <c:h val="9.5333650386046465E-2"/>
        </c:manualLayout>
      </c:layout>
      <c:overlay val="0"/>
      <c:txPr>
        <a:bodyPr/>
        <a:lstStyle/>
        <a:p>
          <a:pPr>
            <a:defRPr sz="1200" baseline="0"/>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4803149606299213" l="0.70866141732283472" r="0.70866141732283472" t="0.74803149606299213" header="0.31496062992125984" footer="0.3149606299212598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Arial" panose="020B0604020202020204" pitchFamily="34" charset="0"/>
                <a:cs typeface="Arial" panose="020B0604020202020204" pitchFamily="34" charset="0"/>
              </a:rPr>
              <a:t>Breaking length</a:t>
            </a:r>
          </a:p>
        </c:rich>
      </c:tx>
      <c:layout>
        <c:manualLayout>
          <c:xMode val="edge"/>
          <c:yMode val="edge"/>
          <c:x val="0.35313345584426081"/>
          <c:y val="2.472588682559333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010658332725498"/>
          <c:y val="0.12006438850337797"/>
          <c:w val="0.64801255281538883"/>
          <c:h val="0.69928959955609971"/>
        </c:manualLayout>
      </c:layout>
      <c:scatterChart>
        <c:scatterStyle val="smoothMarker"/>
        <c:varyColors val="0"/>
        <c:ser>
          <c:idx val="2"/>
          <c:order val="0"/>
          <c:tx>
            <c:v>Alkaline fine paper</c:v>
          </c:tx>
          <c:spPr>
            <a:ln w="28575" cap="rnd">
              <a:solidFill>
                <a:srgbClr val="00B050"/>
              </a:solidFill>
              <a:round/>
            </a:ln>
            <a:effectLst/>
          </c:spPr>
          <c:marker>
            <c:symbol val="none"/>
          </c:marker>
          <c:xVal>
            <c:numRef>
              <c:f>'BKP9.6'!$X$6:$X$206</c:f>
              <c:numCache>
                <c:formatCode>General</c:formatCode>
                <c:ptCount val="20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pt idx="151">
                  <c:v>1510</c:v>
                </c:pt>
                <c:pt idx="152">
                  <c:v>1520</c:v>
                </c:pt>
                <c:pt idx="153">
                  <c:v>1530</c:v>
                </c:pt>
                <c:pt idx="154">
                  <c:v>1540</c:v>
                </c:pt>
                <c:pt idx="155">
                  <c:v>1550</c:v>
                </c:pt>
                <c:pt idx="156">
                  <c:v>1560</c:v>
                </c:pt>
                <c:pt idx="157">
                  <c:v>1570</c:v>
                </c:pt>
                <c:pt idx="158">
                  <c:v>1580</c:v>
                </c:pt>
                <c:pt idx="159">
                  <c:v>1590</c:v>
                </c:pt>
                <c:pt idx="160">
                  <c:v>1600</c:v>
                </c:pt>
                <c:pt idx="161">
                  <c:v>1610</c:v>
                </c:pt>
                <c:pt idx="162">
                  <c:v>1620</c:v>
                </c:pt>
                <c:pt idx="163">
                  <c:v>1630</c:v>
                </c:pt>
                <c:pt idx="164">
                  <c:v>1640</c:v>
                </c:pt>
                <c:pt idx="165">
                  <c:v>1650</c:v>
                </c:pt>
                <c:pt idx="166">
                  <c:v>1660</c:v>
                </c:pt>
                <c:pt idx="167">
                  <c:v>1670</c:v>
                </c:pt>
                <c:pt idx="168">
                  <c:v>1680</c:v>
                </c:pt>
                <c:pt idx="169">
                  <c:v>1690</c:v>
                </c:pt>
                <c:pt idx="170">
                  <c:v>1700</c:v>
                </c:pt>
                <c:pt idx="171">
                  <c:v>1710</c:v>
                </c:pt>
                <c:pt idx="172">
                  <c:v>1720</c:v>
                </c:pt>
                <c:pt idx="173">
                  <c:v>1730</c:v>
                </c:pt>
                <c:pt idx="174">
                  <c:v>1740</c:v>
                </c:pt>
                <c:pt idx="175">
                  <c:v>1750</c:v>
                </c:pt>
                <c:pt idx="176">
                  <c:v>1760</c:v>
                </c:pt>
                <c:pt idx="177">
                  <c:v>1770</c:v>
                </c:pt>
                <c:pt idx="178">
                  <c:v>1780</c:v>
                </c:pt>
                <c:pt idx="179">
                  <c:v>1790</c:v>
                </c:pt>
                <c:pt idx="180">
                  <c:v>1800</c:v>
                </c:pt>
                <c:pt idx="181">
                  <c:v>1810</c:v>
                </c:pt>
                <c:pt idx="182">
                  <c:v>1820</c:v>
                </c:pt>
                <c:pt idx="183">
                  <c:v>1830</c:v>
                </c:pt>
                <c:pt idx="184">
                  <c:v>1840</c:v>
                </c:pt>
                <c:pt idx="185">
                  <c:v>1850</c:v>
                </c:pt>
                <c:pt idx="186">
                  <c:v>1860</c:v>
                </c:pt>
                <c:pt idx="187">
                  <c:v>1870</c:v>
                </c:pt>
                <c:pt idx="188">
                  <c:v>1880</c:v>
                </c:pt>
                <c:pt idx="189">
                  <c:v>1890</c:v>
                </c:pt>
                <c:pt idx="190">
                  <c:v>1900</c:v>
                </c:pt>
                <c:pt idx="191">
                  <c:v>1910</c:v>
                </c:pt>
                <c:pt idx="192">
                  <c:v>1920</c:v>
                </c:pt>
                <c:pt idx="193">
                  <c:v>1930</c:v>
                </c:pt>
                <c:pt idx="194">
                  <c:v>1940</c:v>
                </c:pt>
                <c:pt idx="195">
                  <c:v>1950</c:v>
                </c:pt>
                <c:pt idx="196">
                  <c:v>1960</c:v>
                </c:pt>
                <c:pt idx="197">
                  <c:v>1970</c:v>
                </c:pt>
                <c:pt idx="198">
                  <c:v>1980</c:v>
                </c:pt>
                <c:pt idx="199">
                  <c:v>1990</c:v>
                </c:pt>
                <c:pt idx="200">
                  <c:v>2000</c:v>
                </c:pt>
              </c:numCache>
            </c:numRef>
          </c:xVal>
          <c:yVal>
            <c:numRef>
              <c:f>'BKP9.6'!$AD$6:$AD$206</c:f>
              <c:numCache>
                <c:formatCode>0.0</c:formatCode>
                <c:ptCount val="201"/>
                <c:pt idx="0">
                  <c:v>100</c:v>
                </c:pt>
                <c:pt idx="1">
                  <c:v>99.948046729640751</c:v>
                </c:pt>
                <c:pt idx="2">
                  <c:v>99.896370510060933</c:v>
                </c:pt>
                <c:pt idx="3">
                  <c:v>99.844963568062596</c:v>
                </c:pt>
                <c:pt idx="4">
                  <c:v>99.793818312540296</c:v>
                </c:pt>
                <c:pt idx="5">
                  <c:v>99.742927327379235</c:v>
                </c:pt>
                <c:pt idx="6">
                  <c:v>99.69228336465018</c:v>
                </c:pt>
                <c:pt idx="7">
                  <c:v>99.641879338084479</c:v>
                </c:pt>
                <c:pt idx="8">
                  <c:v>99.591708316815584</c:v>
                </c:pt>
                <c:pt idx="9">
                  <c:v>99.541763519372708</c:v>
                </c:pt>
                <c:pt idx="10">
                  <c:v>99.492038307914385</c:v>
                </c:pt>
                <c:pt idx="11">
                  <c:v>99.442526182688923</c:v>
                </c:pt>
                <c:pt idx="12">
                  <c:v>99.393220776710947</c:v>
                </c:pt>
                <c:pt idx="13">
                  <c:v>99.344115850642751</c:v>
                </c:pt>
                <c:pt idx="14">
                  <c:v>99.295205287870445</c:v>
                </c:pt>
                <c:pt idx="15">
                  <c:v>99.246483089764808</c:v>
                </c:pt>
                <c:pt idx="16">
                  <c:v>99.1979433711182</c:v>
                </c:pt>
                <c:pt idx="17">
                  <c:v>99.149580355748569</c:v>
                </c:pt>
                <c:pt idx="18">
                  <c:v>99.101388372261866</c:v>
                </c:pt>
                <c:pt idx="19">
                  <c:v>99.053361849966294</c:v>
                </c:pt>
                <c:pt idx="20">
                  <c:v>99.005495314929391</c:v>
                </c:pt>
                <c:pt idx="21">
                  <c:v>98.957783386172622</c:v>
                </c:pt>
                <c:pt idx="22">
                  <c:v>98.91022077199527</c:v>
                </c:pt>
                <c:pt idx="23">
                  <c:v>98.86280226642269</c:v>
                </c:pt>
                <c:pt idx="24">
                  <c:v>98.815522745771631</c:v>
                </c:pt>
                <c:pt idx="25">
                  <c:v>98.76837716532836</c:v>
                </c:pt>
                <c:pt idx="26">
                  <c:v>98.721360556132794</c:v>
                </c:pt>
                <c:pt idx="27">
                  <c:v>98.674468021864385</c:v>
                </c:pt>
                <c:pt idx="28">
                  <c:v>98.627694735824633</c:v>
                </c:pt>
                <c:pt idx="29">
                  <c:v>98.581035938011468</c:v>
                </c:pt>
                <c:pt idx="30">
                  <c:v>98.534486932280984</c:v>
                </c:pt>
                <c:pt idx="31">
                  <c:v>98.488043083592672</c:v>
                </c:pt>
                <c:pt idx="32">
                  <c:v>98.441699815333735</c:v>
                </c:pt>
                <c:pt idx="33">
                  <c:v>98.395452606718635</c:v>
                </c:pt>
                <c:pt idx="34">
                  <c:v>98.349296990260541</c:v>
                </c:pt>
                <c:pt idx="35">
                  <c:v>98.30322854931093</c:v>
                </c:pt>
                <c:pt idx="36">
                  <c:v>98.257242915663724</c:v>
                </c:pt>
                <c:pt idx="37">
                  <c:v>98.211335767221328</c:v>
                </c:pt>
                <c:pt idx="38">
                  <c:v>98.165502825719116</c:v>
                </c:pt>
                <c:pt idx="39">
                  <c:v>98.119739854505355</c:v>
                </c:pt>
                <c:pt idx="40">
                  <c:v>98.074042656374161</c:v>
                </c:pt>
                <c:pt idx="41">
                  <c:v>98.028407071448171</c:v>
                </c:pt>
                <c:pt idx="42">
                  <c:v>97.982828975109129</c:v>
                </c:pt>
                <c:pt idx="43">
                  <c:v>97.937304275973105</c:v>
                </c:pt>
                <c:pt idx="44">
                  <c:v>97.89182891390854</c:v>
                </c:pt>
                <c:pt idx="45">
                  <c:v>97.846398858094474</c:v>
                </c:pt>
                <c:pt idx="46">
                  <c:v>97.801010105117101</c:v>
                </c:pt>
                <c:pt idx="47">
                  <c:v>97.755658677102133</c:v>
                </c:pt>
                <c:pt idx="48">
                  <c:v>97.710340619881379</c:v>
                </c:pt>
                <c:pt idx="49">
                  <c:v>97.665052001190986</c:v>
                </c:pt>
                <c:pt idx="50">
                  <c:v>97.61978890890029</c:v>
                </c:pt>
                <c:pt idx="51">
                  <c:v>97.574547449268522</c:v>
                </c:pt>
                <c:pt idx="52">
                  <c:v>97.529323745228623</c:v>
                </c:pt>
                <c:pt idx="53">
                  <c:v>97.484113934695259</c:v>
                </c:pt>
                <c:pt idx="54">
                  <c:v>97.438914168896815</c:v>
                </c:pt>
                <c:pt idx="55">
                  <c:v>97.393720610728494</c:v>
                </c:pt>
                <c:pt idx="56">
                  <c:v>97.348529433126018</c:v>
                </c:pt>
                <c:pt idx="57">
                  <c:v>97.303336817457691</c:v>
                </c:pt>
                <c:pt idx="58">
                  <c:v>97.258138951934086</c:v>
                </c:pt>
                <c:pt idx="59">
                  <c:v>97.212932030033286</c:v>
                </c:pt>
                <c:pt idx="60">
                  <c:v>97.167712248941115</c:v>
                </c:pt>
                <c:pt idx="61">
                  <c:v>97.122475808004396</c:v>
                </c:pt>
                <c:pt idx="62">
                  <c:v>97.077218907196453</c:v>
                </c:pt>
                <c:pt idx="63">
                  <c:v>97.031937745593524</c:v>
                </c:pt>
                <c:pt idx="64">
                  <c:v>96.986628519860886</c:v>
                </c:pt>
                <c:pt idx="65">
                  <c:v>96.94128742274755</c:v>
                </c:pt>
                <c:pt idx="66">
                  <c:v>96.895910641588742</c:v>
                </c:pt>
                <c:pt idx="67">
                  <c:v>96.850494356814721</c:v>
                </c:pt>
                <c:pt idx="68">
                  <c:v>96.805034740465331</c:v>
                </c:pt>
                <c:pt idx="69">
                  <c:v>96.759527954709014</c:v>
                </c:pt>
                <c:pt idx="70">
                  <c:v>96.713970150365355</c:v>
                </c:pt>
                <c:pt idx="71">
                  <c:v>96.668357465431001</c:v>
                </c:pt>
                <c:pt idx="72">
                  <c:v>96.622686023606747</c:v>
                </c:pt>
                <c:pt idx="73">
                  <c:v>96.576951932826404</c:v>
                </c:pt>
                <c:pt idx="74">
                  <c:v>96.531151283785789</c:v>
                </c:pt>
                <c:pt idx="75">
                  <c:v>96.48528014847146</c:v>
                </c:pt>
                <c:pt idx="76">
                  <c:v>96.439334578688303</c:v>
                </c:pt>
                <c:pt idx="77">
                  <c:v>96.393310604585679</c:v>
                </c:pt>
                <c:pt idx="78">
                  <c:v>96.347204233181202</c:v>
                </c:pt>
                <c:pt idx="79">
                  <c:v>96.30101144688183</c:v>
                </c:pt>
                <c:pt idx="80">
                  <c:v>96.254728202001502</c:v>
                </c:pt>
                <c:pt idx="81">
                  <c:v>96.208350427275263</c:v>
                </c:pt>
                <c:pt idx="82">
                  <c:v>96.161874022369176</c:v>
                </c:pt>
                <c:pt idx="83">
                  <c:v>96.115294856385745</c:v>
                </c:pt>
                <c:pt idx="84">
                  <c:v>96.068608766364875</c:v>
                </c:pt>
                <c:pt idx="85">
                  <c:v>96.021811555779323</c:v>
                </c:pt>
                <c:pt idx="86">
                  <c:v>95.974898993025988</c:v>
                </c:pt>
                <c:pt idx="87">
                  <c:v>95.927866809911109</c:v>
                </c:pt>
                <c:pt idx="88">
                  <c:v>95.880710700131289</c:v>
                </c:pt>
                <c:pt idx="89">
                  <c:v>95.833426317748646</c:v>
                </c:pt>
                <c:pt idx="90">
                  <c:v>95.786009275661883</c:v>
                </c:pt>
                <c:pt idx="91">
                  <c:v>95.738455144072489</c:v>
                </c:pt>
                <c:pt idx="92">
                  <c:v>95.69075944894665</c:v>
                </c:pt>
                <c:pt idx="93">
                  <c:v>95.642917670474077</c:v>
                </c:pt>
                <c:pt idx="94">
                  <c:v>95.594925241523356</c:v>
                </c:pt>
                <c:pt idx="95">
                  <c:v>95.546777546095385</c:v>
                </c:pt>
                <c:pt idx="96">
                  <c:v>95.498469917775154</c:v>
                </c:pt>
                <c:pt idx="97">
                  <c:v>95.449997638183817</c:v>
                </c:pt>
                <c:pt idx="98">
                  <c:v>95.40135593543107</c:v>
                </c:pt>
                <c:pt idx="99">
                  <c:v>95.352539982570462</c:v>
                </c:pt>
                <c:pt idx="100">
                  <c:v>95.303544896058185</c:v>
                </c:pt>
                <c:pt idx="101">
                  <c:v>95.254365734217814</c:v>
                </c:pt>
                <c:pt idx="102">
                  <c:v>95.20499749571286</c:v>
                </c:pt>
                <c:pt idx="103">
                  <c:v>95.155435118029047</c:v>
                </c:pt>
                <c:pt idx="104">
                  <c:v>95.105673475969411</c:v>
                </c:pt>
                <c:pt idx="105">
                  <c:v>95.055707380164307</c:v>
                </c:pt>
                <c:pt idx="106">
                  <c:v>95.005531575600031</c:v>
                </c:pt>
                <c:pt idx="107">
                  <c:v>94.955140740169099</c:v>
                </c:pt>
                <c:pt idx="108">
                  <c:v>94.904529483246023</c:v>
                </c:pt>
                <c:pt idx="109">
                  <c:v>94.853692344292625</c:v>
                </c:pt>
                <c:pt idx="110">
                  <c:v>94.802623791497524</c:v>
                </c:pt>
                <c:pt idx="111">
                  <c:v>94.751318220454593</c:v>
                </c:pt>
                <c:pt idx="112">
                  <c:v>94.699769952885831</c:v>
                </c:pt>
                <c:pt idx="113">
                  <c:v>94.64797323541471</c:v>
                </c:pt>
                <c:pt idx="114">
                  <c:v>94.595922238395815</c:v>
                </c:pt>
                <c:pt idx="115">
                  <c:v>94.54361105480865</c:v>
                </c:pt>
                <c:pt idx="116">
                  <c:v>94.491033699222228</c:v>
                </c:pt>
                <c:pt idx="117">
                  <c:v>94.438184106839259</c:v>
                </c:pt>
                <c:pt idx="118">
                  <c:v>94.38505613262889</c:v>
                </c:pt>
                <c:pt idx="119">
                  <c:v>94.331643550557061</c:v>
                </c:pt>
                <c:pt idx="120">
                  <c:v>94.277940052925459</c:v>
                </c:pt>
                <c:pt idx="121">
                  <c:v>94.22393924982994</c:v>
                </c:pt>
                <c:pt idx="122">
                  <c:v>94.169634668750859</c:v>
                </c:pt>
                <c:pt idx="123">
                  <c:v>94.115019754288269</c:v>
                </c:pt>
                <c:pt idx="124">
                  <c:v>94.060087868055732</c:v>
                </c:pt>
                <c:pt idx="125">
                  <c:v>94.004832288748631</c:v>
                </c:pt>
                <c:pt idx="126">
                  <c:v>93.949246212402286</c:v>
                </c:pt>
                <c:pt idx="127">
                  <c:v>93.893322752858182</c:v>
                </c:pt>
                <c:pt idx="128">
                  <c:v>93.837054942456575</c:v>
                </c:pt>
                <c:pt idx="129">
                  <c:v>93.780435732975562</c:v>
                </c:pt>
                <c:pt idx="130">
                  <c:v>93.723457996837624</c:v>
                </c:pt>
                <c:pt idx="131">
                  <c:v>93.666114528607551</c:v>
                </c:pt>
                <c:pt idx="132">
                  <c:v>93.608398046804894</c:v>
                </c:pt>
                <c:pt idx="133">
                  <c:v>93.550301196057333</c:v>
                </c:pt>
                <c:pt idx="134">
                  <c:v>93.491816549623138</c:v>
                </c:pt>
                <c:pt idx="135">
                  <c:v>93.432936612310911</c:v>
                </c:pt>
                <c:pt idx="136">
                  <c:v>93.373653823828306</c:v>
                </c:pt>
                <c:pt idx="137">
                  <c:v>93.313960562592712</c:v>
                </c:pt>
                <c:pt idx="138">
                  <c:v>93.253849150037965</c:v>
                </c:pt>
                <c:pt idx="139">
                  <c:v>93.193311855454155</c:v>
                </c:pt>
                <c:pt idx="140">
                  <c:v>93.132340901398635</c:v>
                </c:pt>
                <c:pt idx="141">
                  <c:v>93.070928469718879</c:v>
                </c:pt>
                <c:pt idx="142">
                  <c:v>93.009066708229014</c:v>
                </c:pt>
                <c:pt idx="143">
                  <c:v>92.946747738084483</c:v>
                </c:pt>
                <c:pt idx="144">
                  <c:v>92.88396366190041</c:v>
                </c:pt>
                <c:pt idx="145">
                  <c:v>92.820706572661649</c:v>
                </c:pt>
                <c:pt idx="146">
                  <c:v>92.75696856347308</c:v>
                </c:pt>
                <c:pt idx="147">
                  <c:v>92.692741738201349</c:v>
                </c:pt>
                <c:pt idx="148">
                  <c:v>92.628018223059883</c:v>
                </c:pt>
                <c:pt idx="149">
                  <c:v>92.562790179189903</c:v>
                </c:pt>
                <c:pt idx="150">
                  <c:v>92.497049816291309</c:v>
                </c:pt>
                <c:pt idx="151">
                  <c:v>92.430789407357537</c:v>
                </c:pt>
                <c:pt idx="152">
                  <c:v>92.364001304568447</c:v>
                </c:pt>
                <c:pt idx="153">
                  <c:v>92.296677956395129</c:v>
                </c:pt>
                <c:pt idx="154">
                  <c:v>92.228811925968785</c:v>
                </c:pt>
                <c:pt idx="155">
                  <c:v>92.160395910764976</c:v>
                </c:pt>
                <c:pt idx="156">
                  <c:v>92.09142276365219</c:v>
                </c:pt>
                <c:pt idx="157">
                  <c:v>92.021885515349169</c:v>
                </c:pt>
                <c:pt idx="158">
                  <c:v>91.951777398333547</c:v>
                </c:pt>
                <c:pt idx="159">
                  <c:v>91.881091872236809</c:v>
                </c:pt>
                <c:pt idx="160">
                  <c:v>91.809822650756217</c:v>
                </c:pt>
                <c:pt idx="161">
                  <c:v>91.737963730106173</c:v>
                </c:pt>
                <c:pt idx="162">
                  <c:v>91.665509419021717</c:v>
                </c:pt>
                <c:pt idx="163">
                  <c:v>91.592454370318492</c:v>
                </c:pt>
                <c:pt idx="164">
                  <c:v>91.518793613999577</c:v>
                </c:pt>
                <c:pt idx="165">
                  <c:v>91.444522591887377</c:v>
                </c:pt>
                <c:pt idx="166">
                  <c:v>91.369637193742662</c:v>
                </c:pt>
                <c:pt idx="167">
                  <c:v>91.294133794816162</c:v>
                </c:pt>
                <c:pt idx="168">
                  <c:v>91.218009294758247</c:v>
                </c:pt>
                <c:pt idx="169">
                  <c:v>91.141261157792542</c:v>
                </c:pt>
                <c:pt idx="170">
                  <c:v>91.063887454034912</c:v>
                </c:pt>
                <c:pt idx="171">
                  <c:v>90.985886901815377</c:v>
                </c:pt>
                <c:pt idx="172">
                  <c:v>90.907258910834159</c:v>
                </c:pt>
                <c:pt idx="173">
                  <c:v>90.828003625953627</c:v>
                </c:pt>
                <c:pt idx="174">
                  <c:v>90.748121971399925</c:v>
                </c:pt>
                <c:pt idx="175">
                  <c:v>90.667615695116083</c:v>
                </c:pt>
                <c:pt idx="176">
                  <c:v>90.586487412976922</c:v>
                </c:pt>
                <c:pt idx="177">
                  <c:v>90.504740652544939</c:v>
                </c:pt>
                <c:pt idx="178">
                  <c:v>90.422379896013226</c:v>
                </c:pt>
                <c:pt idx="179">
                  <c:v>90.339410621951004</c:v>
                </c:pt>
                <c:pt idx="180">
                  <c:v>90.25583934543765</c:v>
                </c:pt>
                <c:pt idx="181">
                  <c:v>90.171673656142616</c:v>
                </c:pt>
                <c:pt idx="182">
                  <c:v>90.086922253884438</c:v>
                </c:pt>
                <c:pt idx="183">
                  <c:v>90.001594981181043</c:v>
                </c:pt>
                <c:pt idx="184">
                  <c:v>89.915702852286785</c:v>
                </c:pt>
                <c:pt idx="185">
                  <c:v>89.829258078202187</c:v>
                </c:pt>
                <c:pt idx="186">
                  <c:v>89.742274087137304</c:v>
                </c:pt>
                <c:pt idx="187">
                  <c:v>89.65476553991445</c:v>
                </c:pt>
                <c:pt idx="188">
                  <c:v>89.566748339808242</c:v>
                </c:pt>
                <c:pt idx="189">
                  <c:v>89.478239636342053</c:v>
                </c:pt>
                <c:pt idx="190">
                  <c:v>89.389257822591816</c:v>
                </c:pt>
                <c:pt idx="191">
                  <c:v>89.29982252559077</c:v>
                </c:pt>
                <c:pt idx="192">
                  <c:v>89.209954589480162</c:v>
                </c:pt>
                <c:pt idx="193">
                  <c:v>89.119676051115249</c:v>
                </c:pt>
                <c:pt idx="194">
                  <c:v>89.029010107908874</c:v>
                </c:pt>
                <c:pt idx="195">
                  <c:v>88.937981077778488</c:v>
                </c:pt>
                <c:pt idx="196">
                  <c:v>88.846614351154642</c:v>
                </c:pt>
                <c:pt idx="197">
                  <c:v>88.754936335107502</c:v>
                </c:pt>
                <c:pt idx="198">
                  <c:v>88.662974389754211</c:v>
                </c:pt>
                <c:pt idx="199">
                  <c:v>88.570756757217751</c:v>
                </c:pt>
                <c:pt idx="200">
                  <c:v>88.478312483519076</c:v>
                </c:pt>
              </c:numCache>
            </c:numRef>
          </c:yVal>
          <c:smooth val="1"/>
          <c:extLst>
            <c:ext xmlns:c16="http://schemas.microsoft.com/office/drawing/2014/chart" uri="{C3380CC4-5D6E-409C-BE32-E72D297353CC}">
              <c16:uniqueId val="{00000002-05AA-4CF5-B7FE-DF0E7C39C522}"/>
            </c:ext>
          </c:extLst>
        </c:ser>
        <c:ser>
          <c:idx val="1"/>
          <c:order val="1"/>
          <c:tx>
            <c:v>Acid fine paper</c:v>
          </c:tx>
          <c:spPr>
            <a:ln w="28575" cap="rnd">
              <a:solidFill>
                <a:schemeClr val="accent2"/>
              </a:solidFill>
              <a:round/>
            </a:ln>
            <a:effectLst/>
          </c:spPr>
          <c:marker>
            <c:symbol val="none"/>
          </c:marker>
          <c:xVal>
            <c:numRef>
              <c:f>'BKP5.1'!$X$6:$X$104</c:f>
              <c:numCache>
                <c:formatCode>General</c:formatCode>
                <c:ptCount val="99"/>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numCache>
            </c:numRef>
          </c:xVal>
          <c:yVal>
            <c:numRef>
              <c:f>'BKP5.1'!$AC$6:$AC$104</c:f>
              <c:numCache>
                <c:formatCode>0.0</c:formatCode>
                <c:ptCount val="99"/>
                <c:pt idx="0">
                  <c:v>100</c:v>
                </c:pt>
                <c:pt idx="1">
                  <c:v>98.551925573688777</c:v>
                </c:pt>
                <c:pt idx="2">
                  <c:v>97.071859262914927</c:v>
                </c:pt>
                <c:pt idx="3">
                  <c:v>95.563779276674623</c:v>
                </c:pt>
                <c:pt idx="4">
                  <c:v>94.032371394575577</c:v>
                </c:pt>
                <c:pt idx="5">
                  <c:v>92.482985190180514</c:v>
                </c:pt>
                <c:pt idx="6">
                  <c:v>90.92155202807956</c:v>
                </c:pt>
                <c:pt idx="7">
                  <c:v>89.354464108240862</c:v>
                </c:pt>
                <c:pt idx="8">
                  <c:v>87.788417780421327</c:v>
                </c:pt>
                <c:pt idx="9">
                  <c:v>86.230228708680585</c:v>
                </c:pt>
                <c:pt idx="10">
                  <c:v>84.686630526361739</c:v>
                </c:pt>
                <c:pt idx="11">
                  <c:v>83.16407157724413</c:v>
                </c:pt>
                <c:pt idx="12">
                  <c:v>81.668525478560866</c:v>
                </c:pt>
                <c:pt idx="13">
                  <c:v>80.20533017113307</c:v>
                </c:pt>
                <c:pt idx="14">
                  <c:v>78.779066915344529</c:v>
                </c:pt>
                <c:pt idx="15">
                  <c:v>77.393485912636208</c:v>
                </c:pt>
                <c:pt idx="16">
                  <c:v>76.051479795865902</c:v>
                </c:pt>
                <c:pt idx="17">
                  <c:v>74.755101152799668</c:v>
                </c:pt>
                <c:pt idx="18">
                  <c:v>73.505616365305727</c:v>
                </c:pt>
                <c:pt idx="19">
                  <c:v>72.303585832555783</c:v>
                </c:pt>
                <c:pt idx="20">
                  <c:v>71.148960142020499</c:v>
                </c:pt>
                <c:pt idx="21">
                  <c:v>70.04118264923693</c:v>
                </c:pt>
                <c:pt idx="22">
                  <c:v>68.979290726037533</c:v>
                </c:pt>
                <c:pt idx="23">
                  <c:v>67.96201011265704</c:v>
                </c:pt>
                <c:pt idx="24">
                  <c:v>66.987838935639516</c:v>
                </c:pt>
                <c:pt idx="25">
                  <c:v>66.055119758726349</c:v>
                </c:pt>
                <c:pt idx="26">
                  <c:v>65.162099397766241</c:v>
                </c:pt>
                <c:pt idx="27">
                  <c:v>64.306977148147183</c:v>
                </c:pt>
                <c:pt idx="28">
                  <c:v>63.487942607581139</c:v>
                </c:pt>
                <c:pt idx="29">
                  <c:v>62.70320451929642</c:v>
                </c:pt>
                <c:pt idx="30">
                  <c:v>61.951012102041624</c:v>
                </c:pt>
                <c:pt idx="31">
                  <c:v>61.229670250822338</c:v>
                </c:pt>
                <c:pt idx="32">
                  <c:v>60.537549843947538</c:v>
                </c:pt>
                <c:pt idx="33">
                  <c:v>59.873094217510008</c:v>
                </c:pt>
                <c:pt idx="34">
                  <c:v>59.234822692783474</c:v>
                </c:pt>
                <c:pt idx="35">
                  <c:v>58.621331879205862</c:v>
                </c:pt>
                <c:pt idx="36">
                  <c:v>58.031295332290981</c:v>
                </c:pt>
                <c:pt idx="37">
                  <c:v>57.463462023996058</c:v>
                </c:pt>
                <c:pt idx="38">
                  <c:v>56.916653982144872</c:v>
                </c:pt>
                <c:pt idx="39">
                  <c:v>56.389763373462735</c:v>
                </c:pt>
                <c:pt idx="40">
                  <c:v>55.881749239077131</c:v>
                </c:pt>
                <c:pt idx="41">
                  <c:v>55.391634039355928</c:v>
                </c:pt>
                <c:pt idx="42">
                  <c:v>54.918500124236957</c:v>
                </c:pt>
                <c:pt idx="43">
                  <c:v>54.461486213595919</c:v>
                </c:pt>
                <c:pt idx="44">
                  <c:v>54.019783947863175</c:v>
                </c:pt>
                <c:pt idx="45">
                  <c:v>53.592634550511676</c:v>
                </c:pt>
                <c:pt idx="46">
                  <c:v>53.179325629958953</c:v>
                </c:pt>
                <c:pt idx="47">
                  <c:v>52.779188137858952</c:v>
                </c:pt>
                <c:pt idx="48">
                  <c:v>52.391593492909905</c:v>
                </c:pt>
                <c:pt idx="49">
                  <c:v>52.015950873551446</c:v>
                </c:pt>
                <c:pt idx="50">
                  <c:v>51.651704678771871</c:v>
                </c:pt>
                <c:pt idx="51">
                  <c:v>51.298332153318235</c:v>
                </c:pt>
                <c:pt idx="52">
                  <c:v>50.955341171596984</c:v>
                </c:pt>
                <c:pt idx="53">
                  <c:v>50.62226817324305</c:v>
                </c:pt>
                <c:pt idx="54">
                  <c:v>50.298676242544431</c:v>
                </c:pt>
                <c:pt idx="55">
                  <c:v>49.984153323500671</c:v>
                </c:pt>
                <c:pt idx="56">
                  <c:v>49.678310562164192</c:v>
                </c:pt>
                <c:pt idx="57">
                  <c:v>49.380780767982841</c:v>
                </c:pt>
                <c:pt idx="58">
                  <c:v>49.091216986073825</c:v>
                </c:pt>
                <c:pt idx="59">
                  <c:v>48.809291172661638</c:v>
                </c:pt>
                <c:pt idx="60">
                  <c:v>48.53469296628068</c:v>
                </c:pt>
                <c:pt idx="61">
                  <c:v>48.267128547744093</c:v>
                </c:pt>
                <c:pt idx="62">
                  <c:v>48.006319582298126</c:v>
                </c:pt>
                <c:pt idx="63">
                  <c:v>47.752002237806394</c:v>
                </c:pt>
                <c:pt idx="64">
                  <c:v>47.503926273223961</c:v>
                </c:pt>
                <c:pt idx="65">
                  <c:v>47.261854192026867</c:v>
                </c:pt>
                <c:pt idx="66">
                  <c:v>47.025560455651139</c:v>
                </c:pt>
                <c:pt idx="67">
                  <c:v>46.794830752364021</c:v>
                </c:pt>
                <c:pt idx="68">
                  <c:v>46.569461317337513</c:v>
                </c:pt>
                <c:pt idx="69">
                  <c:v>46.349258300022221</c:v>
                </c:pt>
                <c:pt idx="70">
                  <c:v>46.134037175220648</c:v>
                </c:pt>
                <c:pt idx="71">
                  <c:v>45.923622194545452</c:v>
                </c:pt>
                <c:pt idx="72">
                  <c:v>45.717845875207537</c:v>
                </c:pt>
                <c:pt idx="73">
                  <c:v>45.516548523323308</c:v>
                </c:pt>
                <c:pt idx="74">
                  <c:v>45.319577789153072</c:v>
                </c:pt>
                <c:pt idx="75">
                  <c:v>45.126788251889025</c:v>
                </c:pt>
                <c:pt idx="76">
                  <c:v>44.938041031801305</c:v>
                </c:pt>
                <c:pt idx="77">
                  <c:v>44.753203427725055</c:v>
                </c:pt>
                <c:pt idx="78">
                  <c:v>44.572148578031104</c:v>
                </c:pt>
                <c:pt idx="79">
                  <c:v>44.394755143371114</c:v>
                </c:pt>
                <c:pt idx="80">
                  <c:v>44.22090700962206</c:v>
                </c:pt>
                <c:pt idx="81">
                  <c:v>44.050493009579597</c:v>
                </c:pt>
                <c:pt idx="82">
                  <c:v>43.883406662063379</c:v>
                </c:pt>
                <c:pt idx="83">
                  <c:v>43.719545927201601</c:v>
                </c:pt>
                <c:pt idx="84">
                  <c:v>43.558812976757913</c:v>
                </c:pt>
                <c:pt idx="85">
                  <c:v>43.401113978451086</c:v>
                </c:pt>
                <c:pt idx="86">
                  <c:v>43.246358893299977</c:v>
                </c:pt>
                <c:pt idx="87">
                  <c:v>43.0944612850978</c:v>
                </c:pt>
                <c:pt idx="88">
                  <c:v>42.945338141190099</c:v>
                </c:pt>
                <c:pt idx="89">
                  <c:v>42.798909703791402</c:v>
                </c:pt>
                <c:pt idx="90">
                  <c:v>42.655099311133817</c:v>
                </c:pt>
                <c:pt idx="91">
                  <c:v>42.513833247792917</c:v>
                </c:pt>
                <c:pt idx="92">
                  <c:v>42.375040603585255</c:v>
                </c:pt>
                <c:pt idx="93">
                  <c:v>42.238653140475172</c:v>
                </c:pt>
                <c:pt idx="94">
                  <c:v>42.104605166971588</c:v>
                </c:pt>
                <c:pt idx="95">
                  <c:v>41.972833419530566</c:v>
                </c:pt>
                <c:pt idx="96">
                  <c:v>41.843276950516859</c:v>
                </c:pt>
                <c:pt idx="97">
                  <c:v>41.715877022307097</c:v>
                </c:pt>
                <c:pt idx="98">
                  <c:v>41.590577007149108</c:v>
                </c:pt>
              </c:numCache>
            </c:numRef>
          </c:yVal>
          <c:smooth val="1"/>
          <c:extLst>
            <c:ext xmlns:c16="http://schemas.microsoft.com/office/drawing/2014/chart" uri="{C3380CC4-5D6E-409C-BE32-E72D297353CC}">
              <c16:uniqueId val="{00000001-05AA-4CF5-B7FE-DF0E7C39C522}"/>
            </c:ext>
          </c:extLst>
        </c:ser>
        <c:ser>
          <c:idx val="0"/>
          <c:order val="2"/>
          <c:tx>
            <c:v>Acid newsprint</c:v>
          </c:tx>
          <c:spPr>
            <a:ln w="28575" cap="rnd">
              <a:solidFill>
                <a:schemeClr val="accent1"/>
              </a:solidFill>
              <a:round/>
            </a:ln>
            <a:effectLst/>
          </c:spPr>
          <c:marker>
            <c:symbol val="none"/>
          </c:marker>
          <c:xVal>
            <c:numRef>
              <c:f>'TMP4.7'!$X$6:$X$173</c:f>
              <c:numCache>
                <c:formatCode>General</c:formatCode>
                <c:ptCount val="168"/>
                <c:pt idx="0">
                  <c:v>0</c:v>
                </c:pt>
                <c:pt idx="1">
                  <c:v>3</c:v>
                </c:pt>
                <c:pt idx="2">
                  <c:v>6</c:v>
                </c:pt>
                <c:pt idx="3">
                  <c:v>9</c:v>
                </c:pt>
                <c:pt idx="4">
                  <c:v>12</c:v>
                </c:pt>
                <c:pt idx="5">
                  <c:v>15</c:v>
                </c:pt>
                <c:pt idx="6">
                  <c:v>18</c:v>
                </c:pt>
                <c:pt idx="7">
                  <c:v>21</c:v>
                </c:pt>
                <c:pt idx="8">
                  <c:v>24</c:v>
                </c:pt>
                <c:pt idx="9">
                  <c:v>27</c:v>
                </c:pt>
                <c:pt idx="10">
                  <c:v>30</c:v>
                </c:pt>
                <c:pt idx="11">
                  <c:v>33</c:v>
                </c:pt>
                <c:pt idx="12">
                  <c:v>36</c:v>
                </c:pt>
                <c:pt idx="13">
                  <c:v>39</c:v>
                </c:pt>
                <c:pt idx="14">
                  <c:v>42</c:v>
                </c:pt>
                <c:pt idx="15">
                  <c:v>45</c:v>
                </c:pt>
                <c:pt idx="16">
                  <c:v>48</c:v>
                </c:pt>
                <c:pt idx="17">
                  <c:v>50</c:v>
                </c:pt>
                <c:pt idx="18">
                  <c:v>53</c:v>
                </c:pt>
                <c:pt idx="19">
                  <c:v>56</c:v>
                </c:pt>
                <c:pt idx="20">
                  <c:v>59</c:v>
                </c:pt>
                <c:pt idx="21">
                  <c:v>62</c:v>
                </c:pt>
                <c:pt idx="22">
                  <c:v>65</c:v>
                </c:pt>
                <c:pt idx="23">
                  <c:v>68</c:v>
                </c:pt>
                <c:pt idx="24">
                  <c:v>71</c:v>
                </c:pt>
                <c:pt idx="25">
                  <c:v>74</c:v>
                </c:pt>
                <c:pt idx="26">
                  <c:v>77</c:v>
                </c:pt>
                <c:pt idx="27">
                  <c:v>80</c:v>
                </c:pt>
                <c:pt idx="28">
                  <c:v>83</c:v>
                </c:pt>
                <c:pt idx="29">
                  <c:v>86</c:v>
                </c:pt>
                <c:pt idx="30">
                  <c:v>89</c:v>
                </c:pt>
                <c:pt idx="31">
                  <c:v>92</c:v>
                </c:pt>
                <c:pt idx="32">
                  <c:v>95</c:v>
                </c:pt>
                <c:pt idx="33">
                  <c:v>100</c:v>
                </c:pt>
                <c:pt idx="34">
                  <c:v>103</c:v>
                </c:pt>
                <c:pt idx="35">
                  <c:v>106</c:v>
                </c:pt>
                <c:pt idx="36">
                  <c:v>109</c:v>
                </c:pt>
                <c:pt idx="37">
                  <c:v>112</c:v>
                </c:pt>
                <c:pt idx="38">
                  <c:v>115</c:v>
                </c:pt>
                <c:pt idx="39">
                  <c:v>118</c:v>
                </c:pt>
                <c:pt idx="40">
                  <c:v>121</c:v>
                </c:pt>
                <c:pt idx="41">
                  <c:v>124</c:v>
                </c:pt>
                <c:pt idx="42">
                  <c:v>127</c:v>
                </c:pt>
                <c:pt idx="43">
                  <c:v>130</c:v>
                </c:pt>
                <c:pt idx="44">
                  <c:v>133</c:v>
                </c:pt>
                <c:pt idx="45">
                  <c:v>136</c:v>
                </c:pt>
                <c:pt idx="46">
                  <c:v>139</c:v>
                </c:pt>
                <c:pt idx="47">
                  <c:v>142</c:v>
                </c:pt>
                <c:pt idx="48">
                  <c:v>145</c:v>
                </c:pt>
                <c:pt idx="49">
                  <c:v>148</c:v>
                </c:pt>
                <c:pt idx="50">
                  <c:v>151</c:v>
                </c:pt>
                <c:pt idx="51">
                  <c:v>154</c:v>
                </c:pt>
                <c:pt idx="52">
                  <c:v>157</c:v>
                </c:pt>
                <c:pt idx="53">
                  <c:v>160</c:v>
                </c:pt>
                <c:pt idx="54">
                  <c:v>163</c:v>
                </c:pt>
                <c:pt idx="55">
                  <c:v>166</c:v>
                </c:pt>
                <c:pt idx="56">
                  <c:v>169</c:v>
                </c:pt>
                <c:pt idx="57">
                  <c:v>172</c:v>
                </c:pt>
                <c:pt idx="58">
                  <c:v>175</c:v>
                </c:pt>
                <c:pt idx="59">
                  <c:v>178</c:v>
                </c:pt>
                <c:pt idx="60">
                  <c:v>181</c:v>
                </c:pt>
                <c:pt idx="61">
                  <c:v>184</c:v>
                </c:pt>
                <c:pt idx="62">
                  <c:v>187</c:v>
                </c:pt>
                <c:pt idx="63">
                  <c:v>190</c:v>
                </c:pt>
                <c:pt idx="64">
                  <c:v>193</c:v>
                </c:pt>
                <c:pt idx="65">
                  <c:v>196</c:v>
                </c:pt>
                <c:pt idx="66">
                  <c:v>199</c:v>
                </c:pt>
                <c:pt idx="67">
                  <c:v>202</c:v>
                </c:pt>
                <c:pt idx="68">
                  <c:v>205</c:v>
                </c:pt>
                <c:pt idx="69">
                  <c:v>208</c:v>
                </c:pt>
                <c:pt idx="70">
                  <c:v>211</c:v>
                </c:pt>
                <c:pt idx="71">
                  <c:v>214</c:v>
                </c:pt>
                <c:pt idx="72">
                  <c:v>217</c:v>
                </c:pt>
                <c:pt idx="73">
                  <c:v>220</c:v>
                </c:pt>
                <c:pt idx="74">
                  <c:v>223</c:v>
                </c:pt>
                <c:pt idx="75">
                  <c:v>226</c:v>
                </c:pt>
                <c:pt idx="76">
                  <c:v>229</c:v>
                </c:pt>
                <c:pt idx="77">
                  <c:v>232</c:v>
                </c:pt>
                <c:pt idx="78">
                  <c:v>235</c:v>
                </c:pt>
                <c:pt idx="79">
                  <c:v>238</c:v>
                </c:pt>
                <c:pt idx="80">
                  <c:v>241</c:v>
                </c:pt>
                <c:pt idx="81">
                  <c:v>244</c:v>
                </c:pt>
                <c:pt idx="82">
                  <c:v>247</c:v>
                </c:pt>
                <c:pt idx="83">
                  <c:v>250</c:v>
                </c:pt>
                <c:pt idx="84">
                  <c:v>253</c:v>
                </c:pt>
                <c:pt idx="85">
                  <c:v>256</c:v>
                </c:pt>
                <c:pt idx="86">
                  <c:v>259</c:v>
                </c:pt>
                <c:pt idx="87">
                  <c:v>262</c:v>
                </c:pt>
                <c:pt idx="88">
                  <c:v>265</c:v>
                </c:pt>
                <c:pt idx="89">
                  <c:v>268</c:v>
                </c:pt>
                <c:pt idx="90">
                  <c:v>271</c:v>
                </c:pt>
                <c:pt idx="91">
                  <c:v>274</c:v>
                </c:pt>
                <c:pt idx="92">
                  <c:v>277</c:v>
                </c:pt>
                <c:pt idx="93">
                  <c:v>280</c:v>
                </c:pt>
                <c:pt idx="94">
                  <c:v>283</c:v>
                </c:pt>
                <c:pt idx="95">
                  <c:v>286</c:v>
                </c:pt>
                <c:pt idx="96">
                  <c:v>289</c:v>
                </c:pt>
                <c:pt idx="97">
                  <c:v>292</c:v>
                </c:pt>
                <c:pt idx="98">
                  <c:v>295</c:v>
                </c:pt>
                <c:pt idx="99">
                  <c:v>298</c:v>
                </c:pt>
                <c:pt idx="100">
                  <c:v>301</c:v>
                </c:pt>
                <c:pt idx="101">
                  <c:v>304</c:v>
                </c:pt>
                <c:pt idx="102">
                  <c:v>307</c:v>
                </c:pt>
                <c:pt idx="103">
                  <c:v>310</c:v>
                </c:pt>
                <c:pt idx="104">
                  <c:v>313</c:v>
                </c:pt>
                <c:pt idx="105">
                  <c:v>316</c:v>
                </c:pt>
                <c:pt idx="106">
                  <c:v>319</c:v>
                </c:pt>
                <c:pt idx="107">
                  <c:v>322</c:v>
                </c:pt>
                <c:pt idx="108">
                  <c:v>325</c:v>
                </c:pt>
                <c:pt idx="109">
                  <c:v>328</c:v>
                </c:pt>
                <c:pt idx="110">
                  <c:v>331</c:v>
                </c:pt>
                <c:pt idx="111">
                  <c:v>334</c:v>
                </c:pt>
                <c:pt idx="112">
                  <c:v>337</c:v>
                </c:pt>
                <c:pt idx="113">
                  <c:v>340</c:v>
                </c:pt>
                <c:pt idx="114">
                  <c:v>343</c:v>
                </c:pt>
                <c:pt idx="115">
                  <c:v>346</c:v>
                </c:pt>
                <c:pt idx="116">
                  <c:v>349</c:v>
                </c:pt>
                <c:pt idx="117">
                  <c:v>352</c:v>
                </c:pt>
                <c:pt idx="118">
                  <c:v>355</c:v>
                </c:pt>
                <c:pt idx="119">
                  <c:v>358</c:v>
                </c:pt>
                <c:pt idx="120">
                  <c:v>361</c:v>
                </c:pt>
                <c:pt idx="121">
                  <c:v>364</c:v>
                </c:pt>
                <c:pt idx="122">
                  <c:v>367</c:v>
                </c:pt>
                <c:pt idx="123">
                  <c:v>370</c:v>
                </c:pt>
                <c:pt idx="124">
                  <c:v>373</c:v>
                </c:pt>
                <c:pt idx="125">
                  <c:v>376</c:v>
                </c:pt>
                <c:pt idx="126">
                  <c:v>379</c:v>
                </c:pt>
                <c:pt idx="127">
                  <c:v>382</c:v>
                </c:pt>
                <c:pt idx="128">
                  <c:v>385</c:v>
                </c:pt>
                <c:pt idx="129">
                  <c:v>388</c:v>
                </c:pt>
                <c:pt idx="130">
                  <c:v>391</c:v>
                </c:pt>
                <c:pt idx="131">
                  <c:v>394</c:v>
                </c:pt>
                <c:pt idx="132">
                  <c:v>397</c:v>
                </c:pt>
                <c:pt idx="133">
                  <c:v>400</c:v>
                </c:pt>
                <c:pt idx="134">
                  <c:v>403</c:v>
                </c:pt>
                <c:pt idx="135">
                  <c:v>406</c:v>
                </c:pt>
                <c:pt idx="136">
                  <c:v>409</c:v>
                </c:pt>
                <c:pt idx="137">
                  <c:v>412</c:v>
                </c:pt>
                <c:pt idx="138">
                  <c:v>415</c:v>
                </c:pt>
                <c:pt idx="139">
                  <c:v>418</c:v>
                </c:pt>
                <c:pt idx="140">
                  <c:v>421</c:v>
                </c:pt>
                <c:pt idx="141">
                  <c:v>424</c:v>
                </c:pt>
                <c:pt idx="142">
                  <c:v>427</c:v>
                </c:pt>
                <c:pt idx="143">
                  <c:v>430</c:v>
                </c:pt>
                <c:pt idx="144">
                  <c:v>433</c:v>
                </c:pt>
                <c:pt idx="145">
                  <c:v>436</c:v>
                </c:pt>
                <c:pt idx="146">
                  <c:v>439</c:v>
                </c:pt>
                <c:pt idx="147">
                  <c:v>442</c:v>
                </c:pt>
                <c:pt idx="148">
                  <c:v>445</c:v>
                </c:pt>
                <c:pt idx="149">
                  <c:v>448</c:v>
                </c:pt>
                <c:pt idx="150">
                  <c:v>451</c:v>
                </c:pt>
                <c:pt idx="151">
                  <c:v>454</c:v>
                </c:pt>
                <c:pt idx="152">
                  <c:v>457</c:v>
                </c:pt>
                <c:pt idx="153">
                  <c:v>460</c:v>
                </c:pt>
                <c:pt idx="154">
                  <c:v>463</c:v>
                </c:pt>
                <c:pt idx="155">
                  <c:v>466</c:v>
                </c:pt>
                <c:pt idx="156">
                  <c:v>469</c:v>
                </c:pt>
                <c:pt idx="157">
                  <c:v>472</c:v>
                </c:pt>
                <c:pt idx="158">
                  <c:v>475</c:v>
                </c:pt>
                <c:pt idx="159">
                  <c:v>478</c:v>
                </c:pt>
                <c:pt idx="160">
                  <c:v>481</c:v>
                </c:pt>
                <c:pt idx="161">
                  <c:v>484</c:v>
                </c:pt>
                <c:pt idx="162">
                  <c:v>487</c:v>
                </c:pt>
                <c:pt idx="163">
                  <c:v>490</c:v>
                </c:pt>
                <c:pt idx="164">
                  <c:v>493</c:v>
                </c:pt>
                <c:pt idx="165">
                  <c:v>496</c:v>
                </c:pt>
                <c:pt idx="166">
                  <c:v>500</c:v>
                </c:pt>
                <c:pt idx="167">
                  <c:v>503</c:v>
                </c:pt>
              </c:numCache>
            </c:numRef>
          </c:xVal>
          <c:yVal>
            <c:numRef>
              <c:f>'TMP4.7'!$AD$6:$AD$173</c:f>
              <c:numCache>
                <c:formatCode>0.0</c:formatCode>
                <c:ptCount val="168"/>
                <c:pt idx="0">
                  <c:v>100</c:v>
                </c:pt>
                <c:pt idx="1">
                  <c:v>99.076614281801341</c:v>
                </c:pt>
                <c:pt idx="2">
                  <c:v>97.84387514055544</c:v>
                </c:pt>
                <c:pt idx="3">
                  <c:v>96.235306776888137</c:v>
                </c:pt>
                <c:pt idx="4">
                  <c:v>94.236018500997318</c:v>
                </c:pt>
                <c:pt idx="5">
                  <c:v>91.932235415841518</c:v>
                </c:pt>
                <c:pt idx="6">
                  <c:v>89.509825316347246</c:v>
                </c:pt>
                <c:pt idx="7">
                  <c:v>87.164304034078228</c:v>
                </c:pt>
                <c:pt idx="8">
                  <c:v>85.000933098354437</c:v>
                </c:pt>
                <c:pt idx="9">
                  <c:v>83.028831705752424</c:v>
                </c:pt>
                <c:pt idx="10">
                  <c:v>81.218439117503095</c:v>
                </c:pt>
                <c:pt idx="11">
                  <c:v>79.540524531960386</c:v>
                </c:pt>
                <c:pt idx="12">
                  <c:v>77.973755500710865</c:v>
                </c:pt>
                <c:pt idx="13">
                  <c:v>76.502364594778044</c:v>
                </c:pt>
                <c:pt idx="14">
                  <c:v>75.114103927811612</c:v>
                </c:pt>
                <c:pt idx="15">
                  <c:v>73.799159538790093</c:v>
                </c:pt>
                <c:pt idx="16">
                  <c:v>72.549495946428806</c:v>
                </c:pt>
                <c:pt idx="17">
                  <c:v>71.885045781292789</c:v>
                </c:pt>
                <c:pt idx="18">
                  <c:v>70.545235425134493</c:v>
                </c:pt>
                <c:pt idx="19">
                  <c:v>69.507656396005629</c:v>
                </c:pt>
                <c:pt idx="20">
                  <c:v>68.420277663715197</c:v>
                </c:pt>
                <c:pt idx="21">
                  <c:v>67.413105357786989</c:v>
                </c:pt>
                <c:pt idx="22">
                  <c:v>66.427312251533252</c:v>
                </c:pt>
                <c:pt idx="23">
                  <c:v>65.484595559151771</c:v>
                </c:pt>
                <c:pt idx="24">
                  <c:v>64.570834756584659</c:v>
                </c:pt>
                <c:pt idx="25">
                  <c:v>63.689456387787089</c:v>
                </c:pt>
                <c:pt idx="26">
                  <c:v>62.835454425240819</c:v>
                </c:pt>
                <c:pt idx="27">
                  <c:v>62.008593871555298</c:v>
                </c:pt>
                <c:pt idx="28">
                  <c:v>61.206316121057554</c:v>
                </c:pt>
                <c:pt idx="29">
                  <c:v>60.427645881191857</c:v>
                </c:pt>
                <c:pt idx="30">
                  <c:v>59.670901843034194</c:v>
                </c:pt>
                <c:pt idx="31">
                  <c:v>58.935037193243907</c:v>
                </c:pt>
                <c:pt idx="32">
                  <c:v>58.218787597128596</c:v>
                </c:pt>
                <c:pt idx="33">
                  <c:v>56.739277860719511</c:v>
                </c:pt>
                <c:pt idx="34">
                  <c:v>56.63071187053842</c:v>
                </c:pt>
                <c:pt idx="35">
                  <c:v>55.574464773379304</c:v>
                </c:pt>
                <c:pt idx="36">
                  <c:v>55.234688302675075</c:v>
                </c:pt>
                <c:pt idx="37">
                  <c:v>54.38932347199443</c:v>
                </c:pt>
                <c:pt idx="38">
                  <c:v>53.951728646897699</c:v>
                </c:pt>
                <c:pt idx="39">
                  <c:v>53.224076238139489</c:v>
                </c:pt>
                <c:pt idx="40">
                  <c:v>52.747375432057737</c:v>
                </c:pt>
                <c:pt idx="41">
                  <c:v>52.092972760066395</c:v>
                </c:pt>
                <c:pt idx="42">
                  <c:v>51.604468906569807</c:v>
                </c:pt>
                <c:pt idx="43">
                  <c:v>51.0003191394715</c:v>
                </c:pt>
                <c:pt idx="44">
                  <c:v>50.513218969782223</c:v>
                </c:pt>
                <c:pt idx="45">
                  <c:v>49.946460082319945</c:v>
                </c:pt>
                <c:pt idx="46">
                  <c:v>49.467284863555449</c:v>
                </c:pt>
                <c:pt idx="47">
                  <c:v>48.930153294969912</c:v>
                </c:pt>
                <c:pt idx="48">
                  <c:v>48.462106351512773</c:v>
                </c:pt>
                <c:pt idx="49">
                  <c:v>47.949558635512993</c:v>
                </c:pt>
                <c:pt idx="50">
                  <c:v>47.494139302287991</c:v>
                </c:pt>
                <c:pt idx="51">
                  <c:v>47.002663601909852</c:v>
                </c:pt>
                <c:pt idx="52">
                  <c:v>46.560478880465844</c:v>
                </c:pt>
                <c:pt idx="53">
                  <c:v>46.087467861968854</c:v>
                </c:pt>
                <c:pt idx="54">
                  <c:v>45.658659548232606</c:v>
                </c:pt>
                <c:pt idx="55">
                  <c:v>45.202060512034137</c:v>
                </c:pt>
                <c:pt idx="56">
                  <c:v>44.786540916048345</c:v>
                </c:pt>
                <c:pt idx="57">
                  <c:v>44.344648020440324</c:v>
                </c:pt>
                <c:pt idx="58">
                  <c:v>43.942238116909429</c:v>
                </c:pt>
                <c:pt idx="59">
                  <c:v>43.513558884185144</c:v>
                </c:pt>
                <c:pt idx="60">
                  <c:v>43.12407707188428</c:v>
                </c:pt>
                <c:pt idx="61">
                  <c:v>42.707236894561902</c:v>
                </c:pt>
                <c:pt idx="62">
                  <c:v>42.330565042296243</c:v>
                </c:pt>
                <c:pt idx="63">
                  <c:v>41.924228303056104</c:v>
                </c:pt>
                <c:pt idx="64">
                  <c:v>41.560371839827781</c:v>
                </c:pt>
                <c:pt idx="65">
                  <c:v>41.163164828888135</c:v>
                </c:pt>
                <c:pt idx="66">
                  <c:v>40.812319837919681</c:v>
                </c:pt>
                <c:pt idx="67">
                  <c:v>40.422742454018433</c:v>
                </c:pt>
                <c:pt idx="68">
                  <c:v>40.08538283188728</c:v>
                </c:pt>
                <c:pt idx="69">
                  <c:v>39.701694360104156</c:v>
                </c:pt>
                <c:pt idx="70">
                  <c:v>39.378695574518076</c:v>
                </c:pt>
                <c:pt idx="71">
                  <c:v>38.998754565489314</c:v>
                </c:pt>
                <c:pt idx="72">
                  <c:v>38.691578043012264</c:v>
                </c:pt>
                <c:pt idx="73">
                  <c:v>38.312606237015544</c:v>
                </c:pt>
                <c:pt idx="74">
                  <c:v>38.023581834475372</c:v>
                </c:pt>
                <c:pt idx="75">
                  <c:v>37.641804489606102</c:v>
                </c:pt>
                <c:pt idx="76">
                  <c:v>37.374571539335278</c:v>
                </c:pt>
                <c:pt idx="77">
                  <c:v>36.98465645598273</c:v>
                </c:pt>
                <c:pt idx="78">
                  <c:v>36.744863195578127</c:v>
                </c:pt>
                <c:pt idx="79">
                  <c:v>36.339029254032461</c:v>
                </c:pt>
                <c:pt idx="80">
                  <c:v>36.135457975736017</c:v>
                </c:pt>
                <c:pt idx="81">
                  <c:v>35.702035139663572</c:v>
                </c:pt>
                <c:pt idx="82">
                  <c:v>35.548437518195065</c:v>
                </c:pt>
                <c:pt idx="83">
                  <c:v>35.069505172458221</c:v>
                </c:pt>
                <c:pt idx="84">
                  <c:v>34.987637708200587</c:v>
                </c:pt>
                <c:pt idx="85">
                  <c:v>34.435094333411712</c:v>
                </c:pt>
                <c:pt idx="86">
                  <c:v>34.435094333411712</c:v>
                </c:pt>
                <c:pt idx="87">
                  <c:v>33.819018924868764</c:v>
                </c:pt>
                <c:pt idx="88">
                  <c:v>33.819018924868764</c:v>
                </c:pt>
                <c:pt idx="89">
                  <c:v>33.309180329771792</c:v>
                </c:pt>
                <c:pt idx="90">
                  <c:v>33.309180329771792</c:v>
                </c:pt>
                <c:pt idx="91">
                  <c:v>32.694995249224498</c:v>
                </c:pt>
                <c:pt idx="92">
                  <c:v>32.694995249224498</c:v>
                </c:pt>
                <c:pt idx="93">
                  <c:v>32.23790641017743</c:v>
                </c:pt>
                <c:pt idx="94">
                  <c:v>32.209924244203926</c:v>
                </c:pt>
                <c:pt idx="95">
                  <c:v>31.643272820142105</c:v>
                </c:pt>
                <c:pt idx="96">
                  <c:v>31.643272820142105</c:v>
                </c:pt>
                <c:pt idx="97">
                  <c:v>31.177245357035236</c:v>
                </c:pt>
                <c:pt idx="98">
                  <c:v>31.177245357035236</c:v>
                </c:pt>
                <c:pt idx="99">
                  <c:v>30.605249323256075</c:v>
                </c:pt>
                <c:pt idx="100">
                  <c:v>30.605249323256075</c:v>
                </c:pt>
                <c:pt idx="101">
                  <c:v>30.194384894781027</c:v>
                </c:pt>
                <c:pt idx="102">
                  <c:v>30.162496786224864</c:v>
                </c:pt>
                <c:pt idx="103">
                  <c:v>29.636352674776191</c:v>
                </c:pt>
                <c:pt idx="104">
                  <c:v>29.636352674776191</c:v>
                </c:pt>
                <c:pt idx="105">
                  <c:v>29.210293851323101</c:v>
                </c:pt>
                <c:pt idx="106">
                  <c:v>29.210293851323101</c:v>
                </c:pt>
                <c:pt idx="107">
                  <c:v>28.671369769084581</c:v>
                </c:pt>
                <c:pt idx="108">
                  <c:v>28.671369769084581</c:v>
                </c:pt>
                <c:pt idx="109">
                  <c:v>28.305173052250506</c:v>
                </c:pt>
                <c:pt idx="110">
                  <c:v>28.262025403918742</c:v>
                </c:pt>
                <c:pt idx="111">
                  <c:v>27.782895995142667</c:v>
                </c:pt>
                <c:pt idx="112">
                  <c:v>27.782895995142667</c:v>
                </c:pt>
                <c:pt idx="113">
                  <c:v>27.375205173749702</c:v>
                </c:pt>
                <c:pt idx="114">
                  <c:v>27.375205173749702</c:v>
                </c:pt>
                <c:pt idx="115">
                  <c:v>26.887433151089525</c:v>
                </c:pt>
                <c:pt idx="116">
                  <c:v>26.887433151089525</c:v>
                </c:pt>
                <c:pt idx="117">
                  <c:v>26.529479345712836</c:v>
                </c:pt>
                <c:pt idx="118">
                  <c:v>26.518078885249523</c:v>
                </c:pt>
                <c:pt idx="119">
                  <c:v>26.022999762793802</c:v>
                </c:pt>
                <c:pt idx="120">
                  <c:v>26.022999762793802</c:v>
                </c:pt>
                <c:pt idx="121">
                  <c:v>25.711567830627537</c:v>
                </c:pt>
                <c:pt idx="122">
                  <c:v>25.653966117733056</c:v>
                </c:pt>
                <c:pt idx="123">
                  <c:v>25.23770939913695</c:v>
                </c:pt>
                <c:pt idx="124">
                  <c:v>25.23770939913695</c:v>
                </c:pt>
                <c:pt idx="125">
                  <c:v>24.847497630927059</c:v>
                </c:pt>
                <c:pt idx="126">
                  <c:v>24.847497630927059</c:v>
                </c:pt>
                <c:pt idx="127">
                  <c:v>24.435528809376734</c:v>
                </c:pt>
                <c:pt idx="128">
                  <c:v>24.435528809376734</c:v>
                </c:pt>
                <c:pt idx="129">
                  <c:v>24.070756322296912</c:v>
                </c:pt>
                <c:pt idx="130">
                  <c:v>24.070756322296912</c:v>
                </c:pt>
                <c:pt idx="131">
                  <c:v>23.65189450158924</c:v>
                </c:pt>
                <c:pt idx="132">
                  <c:v>23.65189450158924</c:v>
                </c:pt>
                <c:pt idx="133">
                  <c:v>23.327636253297499</c:v>
                </c:pt>
                <c:pt idx="134">
                  <c:v>23.327636253297499</c:v>
                </c:pt>
                <c:pt idx="135">
                  <c:v>22.877172849489071</c:v>
                </c:pt>
                <c:pt idx="136">
                  <c:v>22.877172849489071</c:v>
                </c:pt>
                <c:pt idx="137">
                  <c:v>22.629536907958808</c:v>
                </c:pt>
                <c:pt idx="138">
                  <c:v>22.545202339020076</c:v>
                </c:pt>
                <c:pt idx="139">
                  <c:v>22.217888998269501</c:v>
                </c:pt>
                <c:pt idx="140">
                  <c:v>22.217888998269501</c:v>
                </c:pt>
                <c:pt idx="141">
                  <c:v>21.81193109795737</c:v>
                </c:pt>
                <c:pt idx="142">
                  <c:v>21.81193109795737</c:v>
                </c:pt>
                <c:pt idx="143">
                  <c:v>21.538942053056591</c:v>
                </c:pt>
                <c:pt idx="144">
                  <c:v>21.515111141674538</c:v>
                </c:pt>
                <c:pt idx="145">
                  <c:v>21.111538534735665</c:v>
                </c:pt>
                <c:pt idx="146">
                  <c:v>21.111538534735665</c:v>
                </c:pt>
                <c:pt idx="147">
                  <c:v>20.861170174234239</c:v>
                </c:pt>
                <c:pt idx="148">
                  <c:v>20.816465938132684</c:v>
                </c:pt>
                <c:pt idx="149">
                  <c:v>20.454956816074365</c:v>
                </c:pt>
                <c:pt idx="150">
                  <c:v>20.454956816074365</c:v>
                </c:pt>
                <c:pt idx="151">
                  <c:v>20.164095438366516</c:v>
                </c:pt>
                <c:pt idx="152">
                  <c:v>20.164095438366516</c:v>
                </c:pt>
                <c:pt idx="153">
                  <c:v>19.774009198179474</c:v>
                </c:pt>
                <c:pt idx="154">
                  <c:v>19.774009198179474</c:v>
                </c:pt>
                <c:pt idx="155">
                  <c:v>19.552049508421149</c:v>
                </c:pt>
                <c:pt idx="156">
                  <c:v>19.488479156364203</c:v>
                </c:pt>
                <c:pt idx="157">
                  <c:v>19.175723734367004</c:v>
                </c:pt>
                <c:pt idx="158">
                  <c:v>19.175723734367004</c:v>
                </c:pt>
                <c:pt idx="159">
                  <c:v>18.853405741158156</c:v>
                </c:pt>
                <c:pt idx="160">
                  <c:v>18.853405741158156</c:v>
                </c:pt>
                <c:pt idx="161">
                  <c:v>18.557188814411784</c:v>
                </c:pt>
                <c:pt idx="162">
                  <c:v>18.557188814411784</c:v>
                </c:pt>
                <c:pt idx="163">
                  <c:v>18.229379473593948</c:v>
                </c:pt>
                <c:pt idx="164">
                  <c:v>18.229379473593948</c:v>
                </c:pt>
                <c:pt idx="165">
                  <c:v>17.96314590068738</c:v>
                </c:pt>
                <c:pt idx="166">
                  <c:v>17.869433114350137</c:v>
                </c:pt>
                <c:pt idx="167">
                  <c:v>17.628944795679754</c:v>
                </c:pt>
              </c:numCache>
            </c:numRef>
          </c:yVal>
          <c:smooth val="1"/>
          <c:extLst>
            <c:ext xmlns:c16="http://schemas.microsoft.com/office/drawing/2014/chart" uri="{C3380CC4-5D6E-409C-BE32-E72D297353CC}">
              <c16:uniqueId val="{00000000-05AA-4CF5-B7FE-DF0E7C39C522}"/>
            </c:ext>
          </c:extLst>
        </c:ser>
        <c:dLbls>
          <c:showLegendKey val="0"/>
          <c:showVal val="0"/>
          <c:showCatName val="0"/>
          <c:showSerName val="0"/>
          <c:showPercent val="0"/>
          <c:showBubbleSize val="0"/>
        </c:dLbls>
        <c:axId val="1514128543"/>
        <c:axId val="1514127711"/>
      </c:scatterChart>
      <c:valAx>
        <c:axId val="1514128543"/>
        <c:scaling>
          <c:orientation val="minMax"/>
          <c:max val="500"/>
          <c:min val="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 (years)</a:t>
                </a:r>
              </a:p>
            </c:rich>
          </c:tx>
          <c:layout>
            <c:manualLayout>
              <c:xMode val="edge"/>
              <c:yMode val="edge"/>
              <c:x val="0.36423546272683199"/>
              <c:y val="0.8940647029450609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in"/>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4127711"/>
        <c:crosses val="autoZero"/>
        <c:crossBetween val="midCat"/>
      </c:valAx>
      <c:valAx>
        <c:axId val="1514127711"/>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BL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4128543"/>
        <c:crosses val="autoZero"/>
        <c:crossBetween val="midCat"/>
      </c:valAx>
      <c:spPr>
        <a:noFill/>
        <a:ln>
          <a:noFill/>
        </a:ln>
        <a:effectLst/>
      </c:spPr>
    </c:plotArea>
    <c:legend>
      <c:legendPos val="r"/>
      <c:layout>
        <c:manualLayout>
          <c:xMode val="edge"/>
          <c:yMode val="edge"/>
          <c:x val="0.79826651298217366"/>
          <c:y val="0.30907862677820397"/>
          <c:w val="0.17764483143310789"/>
          <c:h val="0.3258089658378139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12607885428467"/>
          <c:y val="9.7713945117265805E-2"/>
          <c:w val="0.80518631375717842"/>
          <c:h val="0.78650720104848959"/>
        </c:manualLayout>
      </c:layout>
      <c:scatterChart>
        <c:scatterStyle val="lineMarker"/>
        <c:varyColors val="0"/>
        <c:ser>
          <c:idx val="1"/>
          <c:order val="0"/>
          <c:tx>
            <c:v>Model</c:v>
          </c:tx>
          <c:spPr>
            <a:ln w="38100"/>
          </c:spPr>
          <c:marker>
            <c:symbol val="none"/>
          </c:marker>
          <c:xVal>
            <c:numRef>
              <c:f>'TMP4.7sc1'!$X$6:$X$104</c:f>
              <c:numCache>
                <c:formatCode>General</c:formatCode>
                <c:ptCount val="99"/>
                <c:pt idx="0">
                  <c:v>0</c:v>
                </c:pt>
                <c:pt idx="1">
                  <c:v>3</c:v>
                </c:pt>
                <c:pt idx="2">
                  <c:v>6</c:v>
                </c:pt>
                <c:pt idx="3">
                  <c:v>9</c:v>
                </c:pt>
                <c:pt idx="4">
                  <c:v>12</c:v>
                </c:pt>
                <c:pt idx="5">
                  <c:v>15</c:v>
                </c:pt>
                <c:pt idx="6">
                  <c:v>18</c:v>
                </c:pt>
                <c:pt idx="7">
                  <c:v>21</c:v>
                </c:pt>
                <c:pt idx="8">
                  <c:v>24</c:v>
                </c:pt>
                <c:pt idx="9">
                  <c:v>27</c:v>
                </c:pt>
                <c:pt idx="10">
                  <c:v>30</c:v>
                </c:pt>
                <c:pt idx="11">
                  <c:v>33</c:v>
                </c:pt>
                <c:pt idx="12">
                  <c:v>36</c:v>
                </c:pt>
                <c:pt idx="13">
                  <c:v>39</c:v>
                </c:pt>
                <c:pt idx="14">
                  <c:v>42</c:v>
                </c:pt>
                <c:pt idx="15">
                  <c:v>45</c:v>
                </c:pt>
                <c:pt idx="16">
                  <c:v>48</c:v>
                </c:pt>
                <c:pt idx="17">
                  <c:v>50</c:v>
                </c:pt>
                <c:pt idx="18">
                  <c:v>53</c:v>
                </c:pt>
                <c:pt idx="19">
                  <c:v>56</c:v>
                </c:pt>
                <c:pt idx="20">
                  <c:v>59</c:v>
                </c:pt>
                <c:pt idx="21">
                  <c:v>62</c:v>
                </c:pt>
                <c:pt idx="22">
                  <c:v>65</c:v>
                </c:pt>
                <c:pt idx="23">
                  <c:v>68</c:v>
                </c:pt>
                <c:pt idx="24">
                  <c:v>71</c:v>
                </c:pt>
                <c:pt idx="25">
                  <c:v>74</c:v>
                </c:pt>
                <c:pt idx="26">
                  <c:v>77</c:v>
                </c:pt>
                <c:pt idx="27">
                  <c:v>80</c:v>
                </c:pt>
                <c:pt idx="28">
                  <c:v>83</c:v>
                </c:pt>
                <c:pt idx="29">
                  <c:v>86</c:v>
                </c:pt>
                <c:pt idx="30">
                  <c:v>89</c:v>
                </c:pt>
                <c:pt idx="31">
                  <c:v>92</c:v>
                </c:pt>
                <c:pt idx="32">
                  <c:v>95</c:v>
                </c:pt>
                <c:pt idx="33">
                  <c:v>100</c:v>
                </c:pt>
                <c:pt idx="34">
                  <c:v>103</c:v>
                </c:pt>
                <c:pt idx="35">
                  <c:v>106</c:v>
                </c:pt>
                <c:pt idx="36">
                  <c:v>109</c:v>
                </c:pt>
                <c:pt idx="37">
                  <c:v>112</c:v>
                </c:pt>
                <c:pt idx="38">
                  <c:v>115</c:v>
                </c:pt>
                <c:pt idx="39">
                  <c:v>118</c:v>
                </c:pt>
                <c:pt idx="40">
                  <c:v>121</c:v>
                </c:pt>
                <c:pt idx="41">
                  <c:v>124</c:v>
                </c:pt>
                <c:pt idx="42">
                  <c:v>127</c:v>
                </c:pt>
                <c:pt idx="43">
                  <c:v>130</c:v>
                </c:pt>
                <c:pt idx="44">
                  <c:v>133</c:v>
                </c:pt>
                <c:pt idx="45">
                  <c:v>136</c:v>
                </c:pt>
                <c:pt idx="46">
                  <c:v>139</c:v>
                </c:pt>
                <c:pt idx="47">
                  <c:v>142</c:v>
                </c:pt>
                <c:pt idx="48">
                  <c:v>145</c:v>
                </c:pt>
                <c:pt idx="49">
                  <c:v>148</c:v>
                </c:pt>
                <c:pt idx="50">
                  <c:v>151</c:v>
                </c:pt>
                <c:pt idx="51">
                  <c:v>154</c:v>
                </c:pt>
                <c:pt idx="52">
                  <c:v>157</c:v>
                </c:pt>
                <c:pt idx="53">
                  <c:v>160</c:v>
                </c:pt>
                <c:pt idx="54">
                  <c:v>163</c:v>
                </c:pt>
                <c:pt idx="55">
                  <c:v>166</c:v>
                </c:pt>
                <c:pt idx="56">
                  <c:v>169</c:v>
                </c:pt>
                <c:pt idx="57">
                  <c:v>172</c:v>
                </c:pt>
                <c:pt idx="58">
                  <c:v>175</c:v>
                </c:pt>
                <c:pt idx="59">
                  <c:v>178</c:v>
                </c:pt>
                <c:pt idx="60">
                  <c:v>181</c:v>
                </c:pt>
                <c:pt idx="61">
                  <c:v>184</c:v>
                </c:pt>
                <c:pt idx="62">
                  <c:v>187</c:v>
                </c:pt>
                <c:pt idx="63">
                  <c:v>190</c:v>
                </c:pt>
                <c:pt idx="64">
                  <c:v>193</c:v>
                </c:pt>
                <c:pt idx="65">
                  <c:v>196</c:v>
                </c:pt>
                <c:pt idx="66">
                  <c:v>199</c:v>
                </c:pt>
                <c:pt idx="67">
                  <c:v>202</c:v>
                </c:pt>
                <c:pt idx="68">
                  <c:v>205</c:v>
                </c:pt>
                <c:pt idx="69">
                  <c:v>208</c:v>
                </c:pt>
                <c:pt idx="70">
                  <c:v>211</c:v>
                </c:pt>
                <c:pt idx="71">
                  <c:v>214</c:v>
                </c:pt>
                <c:pt idx="72">
                  <c:v>217</c:v>
                </c:pt>
                <c:pt idx="73">
                  <c:v>220</c:v>
                </c:pt>
                <c:pt idx="74">
                  <c:v>223</c:v>
                </c:pt>
                <c:pt idx="75">
                  <c:v>226</c:v>
                </c:pt>
                <c:pt idx="76">
                  <c:v>229</c:v>
                </c:pt>
                <c:pt idx="77">
                  <c:v>232</c:v>
                </c:pt>
                <c:pt idx="78">
                  <c:v>235</c:v>
                </c:pt>
                <c:pt idx="79">
                  <c:v>238</c:v>
                </c:pt>
                <c:pt idx="80">
                  <c:v>241</c:v>
                </c:pt>
                <c:pt idx="81">
                  <c:v>244</c:v>
                </c:pt>
                <c:pt idx="82">
                  <c:v>247</c:v>
                </c:pt>
                <c:pt idx="83">
                  <c:v>250</c:v>
                </c:pt>
                <c:pt idx="84">
                  <c:v>253</c:v>
                </c:pt>
                <c:pt idx="85">
                  <c:v>256</c:v>
                </c:pt>
                <c:pt idx="86">
                  <c:v>259</c:v>
                </c:pt>
                <c:pt idx="87">
                  <c:v>262</c:v>
                </c:pt>
                <c:pt idx="88">
                  <c:v>265</c:v>
                </c:pt>
                <c:pt idx="89">
                  <c:v>268</c:v>
                </c:pt>
                <c:pt idx="90">
                  <c:v>271</c:v>
                </c:pt>
                <c:pt idx="91">
                  <c:v>274</c:v>
                </c:pt>
                <c:pt idx="92">
                  <c:v>277</c:v>
                </c:pt>
                <c:pt idx="93">
                  <c:v>280</c:v>
                </c:pt>
                <c:pt idx="94">
                  <c:v>283</c:v>
                </c:pt>
                <c:pt idx="95">
                  <c:v>286</c:v>
                </c:pt>
                <c:pt idx="96">
                  <c:v>289</c:v>
                </c:pt>
                <c:pt idx="97">
                  <c:v>292</c:v>
                </c:pt>
                <c:pt idx="98">
                  <c:v>295</c:v>
                </c:pt>
              </c:numCache>
            </c:numRef>
          </c:xVal>
          <c:yVal>
            <c:numRef>
              <c:f>'TMP4.7sc1'!$Y$6:$Y$104</c:f>
              <c:numCache>
                <c:formatCode>0.0</c:formatCode>
                <c:ptCount val="99"/>
                <c:pt idx="0">
                  <c:v>1458</c:v>
                </c:pt>
                <c:pt idx="1">
                  <c:v>1429.2142786391519</c:v>
                </c:pt>
                <c:pt idx="2">
                  <c:v>1397.9673610326211</c:v>
                </c:pt>
                <c:pt idx="3">
                  <c:v>1364.2683244846571</c:v>
                </c:pt>
                <c:pt idx="4">
                  <c:v>1328.2372820272574</c:v>
                </c:pt>
                <c:pt idx="5">
                  <c:v>1290.1317261834984</c:v>
                </c:pt>
                <c:pt idx="6">
                  <c:v>1250.3614362793094</c:v>
                </c:pt>
                <c:pt idx="7">
                  <c:v>1209.4827124504275</c:v>
                </c:pt>
                <c:pt idx="8">
                  <c:v>1168.1651474062221</c:v>
                </c:pt>
                <c:pt idx="9">
                  <c:v>1127.1311860114106</c:v>
                </c:pt>
                <c:pt idx="10">
                  <c:v>1087.0787473516789</c:v>
                </c:pt>
                <c:pt idx="11">
                  <c:v>1048.6054959751743</c:v>
                </c:pt>
                <c:pt idx="12">
                  <c:v>1012.1545648213158</c:v>
                </c:pt>
                <c:pt idx="13">
                  <c:v>977.99384340526387</c:v>
                </c:pt>
                <c:pt idx="14">
                  <c:v>946.228324578826</c:v>
                </c:pt>
                <c:pt idx="15">
                  <c:v>916.83452206296306</c:v>
                </c:pt>
                <c:pt idx="16">
                  <c:v>889.70243499272169</c:v>
                </c:pt>
                <c:pt idx="17">
                  <c:v>871.45192509775507</c:v>
                </c:pt>
                <c:pt idx="18">
                  <c:v>848.89202581154552</c:v>
                </c:pt>
                <c:pt idx="19">
                  <c:v>827.12829783191614</c:v>
                </c:pt>
                <c:pt idx="20">
                  <c:v>806.85429129249155</c:v>
                </c:pt>
                <c:pt idx="21">
                  <c:v>788.03198010656229</c:v>
                </c:pt>
                <c:pt idx="22">
                  <c:v>770.52890645709306</c:v>
                </c:pt>
                <c:pt idx="23">
                  <c:v>754.21491532779567</c:v>
                </c:pt>
                <c:pt idx="24">
                  <c:v>738.97331846699046</c:v>
                </c:pt>
                <c:pt idx="25">
                  <c:v>724.70076435360556</c:v>
                </c:pt>
                <c:pt idx="26">
                  <c:v>711.30588920024172</c:v>
                </c:pt>
                <c:pt idx="27">
                  <c:v>698.70791200309498</c:v>
                </c:pt>
                <c:pt idx="28">
                  <c:v>686.83532663761957</c:v>
                </c:pt>
                <c:pt idx="29">
                  <c:v>675.62472622312532</c:v>
                </c:pt>
                <c:pt idx="30">
                  <c:v>665.01976620348967</c:v>
                </c:pt>
                <c:pt idx="31">
                  <c:v>654.97025987998438</c:v>
                </c:pt>
                <c:pt idx="32">
                  <c:v>645.43139452304092</c:v>
                </c:pt>
                <c:pt idx="33">
                  <c:v>629.48611684723051</c:v>
                </c:pt>
                <c:pt idx="34">
                  <c:v>622.41193390258854</c:v>
                </c:pt>
                <c:pt idx="35">
                  <c:v>614.17333459162899</c:v>
                </c:pt>
                <c:pt idx="36">
                  <c:v>606.60389288375427</c:v>
                </c:pt>
                <c:pt idx="37">
                  <c:v>599.2963920646115</c:v>
                </c:pt>
                <c:pt idx="38">
                  <c:v>592.31259852393737</c:v>
                </c:pt>
                <c:pt idx="39">
                  <c:v>585.61228023566366</c:v>
                </c:pt>
                <c:pt idx="40">
                  <c:v>579.1817581105613</c:v>
                </c:pt>
                <c:pt idx="41">
                  <c:v>573.00271461251828</c:v>
                </c:pt>
                <c:pt idx="42">
                  <c:v>567.05993496828796</c:v>
                </c:pt>
                <c:pt idx="43">
                  <c:v>561.33902665226856</c:v>
                </c:pt>
                <c:pt idx="44">
                  <c:v>555.82689152786907</c:v>
                </c:pt>
                <c:pt idx="45">
                  <c:v>550.51143135773441</c:v>
                </c:pt>
                <c:pt idx="46">
                  <c:v>545.38150110140111</c:v>
                </c:pt>
                <c:pt idx="47">
                  <c:v>540.42680074753537</c:v>
                </c:pt>
                <c:pt idx="48">
                  <c:v>535.63780116030648</c:v>
                </c:pt>
                <c:pt idx="49">
                  <c:v>531.00567078797269</c:v>
                </c:pt>
                <c:pt idx="50">
                  <c:v>526.5222129549644</c:v>
                </c:pt>
                <c:pt idx="51">
                  <c:v>522.17980894551351</c:v>
                </c:pt>
                <c:pt idx="52">
                  <c:v>517.97136743963711</c:v>
                </c:pt>
                <c:pt idx="53">
                  <c:v>513.89027905753073</c:v>
                </c:pt>
                <c:pt idx="54">
                  <c:v>509.930375592161</c:v>
                </c:pt>
                <c:pt idx="55">
                  <c:v>506.08589330856074</c:v>
                </c:pt>
                <c:pt idx="56">
                  <c:v>502.35143987272107</c:v>
                </c:pt>
                <c:pt idx="57">
                  <c:v>498.72196448652858</c:v>
                </c:pt>
                <c:pt idx="58">
                  <c:v>495.19273087691391</c:v>
                </c:pt>
                <c:pt idx="59">
                  <c:v>491.75929282352433</c:v>
                </c:pt>
                <c:pt idx="60">
                  <c:v>488.41747195155131</c:v>
                </c:pt>
                <c:pt idx="61">
                  <c:v>485.16333754797381</c:v>
                </c:pt>
                <c:pt idx="62">
                  <c:v>481.9931881891215</c:v>
                </c:pt>
                <c:pt idx="63">
                  <c:v>478.90353499215269</c:v>
                </c:pt>
                <c:pt idx="64">
                  <c:v>475.89108632501006</c:v>
                </c:pt>
                <c:pt idx="65">
                  <c:v>472.95273382831266</c:v>
                </c:pt>
                <c:pt idx="66">
                  <c:v>470.08553961927754</c:v>
                </c:pt>
                <c:pt idx="67">
                  <c:v>467.28672456223626</c:v>
                </c:pt>
                <c:pt idx="68">
                  <c:v>464.55365750304122</c:v>
                </c:pt>
                <c:pt idx="69">
                  <c:v>461.88384537580447</c:v>
                </c:pt>
                <c:pt idx="70">
                  <c:v>459.27492410024644</c:v>
                </c:pt>
                <c:pt idx="71">
                  <c:v>456.72465019655186</c:v>
                </c:pt>
                <c:pt idx="72">
                  <c:v>454.23089305229888</c:v>
                </c:pt>
                <c:pt idx="73">
                  <c:v>451.79162778275133</c:v>
                </c:pt>
                <c:pt idx="74">
                  <c:v>449.40492863178048</c:v>
                </c:pt>
                <c:pt idx="75">
                  <c:v>447.06896286600863</c:v>
                </c:pt>
                <c:pt idx="76">
                  <c:v>444.78198511943441</c:v>
                </c:pt>
                <c:pt idx="77">
                  <c:v>442.54233215002887</c:v>
                </c:pt>
                <c:pt idx="78">
                  <c:v>440.34841797348651</c:v>
                </c:pt>
                <c:pt idx="79">
                  <c:v>438.19872934268176</c:v>
                </c:pt>
                <c:pt idx="80">
                  <c:v>436.09182154431733</c:v>
                </c:pt>
                <c:pt idx="81">
                  <c:v>434.02631448695075</c:v>
                </c:pt>
                <c:pt idx="82">
                  <c:v>432.00088905693576</c:v>
                </c:pt>
                <c:pt idx="83">
                  <c:v>430.01428372098724</c:v>
                </c:pt>
                <c:pt idx="84">
                  <c:v>428.0652913559702</c:v>
                </c:pt>
                <c:pt idx="85">
                  <c:v>426.15275628827061</c:v>
                </c:pt>
                <c:pt idx="86">
                  <c:v>424.27557152663036</c:v>
                </c:pt>
                <c:pt idx="87">
                  <c:v>422.43267617377893</c:v>
                </c:pt>
                <c:pt idx="88">
                  <c:v>420.6230530033987</c:v>
                </c:pt>
                <c:pt idx="89">
                  <c:v>418.84572619017428</c:v>
                </c:pt>
                <c:pt idx="90">
                  <c:v>417.09975918165753</c:v>
                </c:pt>
                <c:pt idx="91">
                  <c:v>415.38425270164862</c:v>
                </c:pt>
                <c:pt idx="92">
                  <c:v>413.69834287564203</c:v>
                </c:pt>
                <c:pt idx="93">
                  <c:v>412.0411994696384</c:v>
                </c:pt>
                <c:pt idx="94">
                  <c:v>410.41202423436448</c:v>
                </c:pt>
                <c:pt idx="95">
                  <c:v>408.81004934753145</c:v>
                </c:pt>
                <c:pt idx="96">
                  <c:v>407.23453594740022</c:v>
                </c:pt>
                <c:pt idx="97">
                  <c:v>405.68477275139094</c:v>
                </c:pt>
                <c:pt idx="98">
                  <c:v>404.16007475402535</c:v>
                </c:pt>
              </c:numCache>
            </c:numRef>
          </c:yVal>
          <c:smooth val="0"/>
          <c:extLst>
            <c:ext xmlns:c16="http://schemas.microsoft.com/office/drawing/2014/chart" uri="{C3380CC4-5D6E-409C-BE32-E72D297353CC}">
              <c16:uniqueId val="{00000000-9313-4798-9BF5-08B6CD7B0AA9}"/>
            </c:ext>
          </c:extLst>
        </c:ser>
        <c:ser>
          <c:idx val="3"/>
          <c:order val="1"/>
          <c:tx>
            <c:v>data</c:v>
          </c:tx>
          <c:spPr>
            <a:ln w="28575">
              <a:noFill/>
            </a:ln>
          </c:spPr>
          <c:xVal>
            <c:numRef>
              <c:f>'TMP4.7sc1'!$P$2:$P$26</c:f>
              <c:numCache>
                <c:formatCode>0</c:formatCode>
                <c:ptCount val="25"/>
                <c:pt idx="0">
                  <c:v>0</c:v>
                </c:pt>
                <c:pt idx="1">
                  <c:v>26.839252149834728</c:v>
                </c:pt>
                <c:pt idx="2">
                  <c:v>63.089670637923184</c:v>
                </c:pt>
                <c:pt idx="3">
                  <c:v>80.169194733272548</c:v>
                </c:pt>
                <c:pt idx="4">
                  <c:v>127</c:v>
                </c:pt>
                <c:pt idx="5">
                  <c:v>28.31914851899997</c:v>
                </c:pt>
                <c:pt idx="6">
                  <c:v>62.706686006357089</c:v>
                </c:pt>
                <c:pt idx="7">
                  <c:v>121.36777936714273</c:v>
                </c:pt>
                <c:pt idx="8">
                  <c:v>198.23403963299981</c:v>
                </c:pt>
                <c:pt idx="9">
                  <c:v>38.680472031989524</c:v>
                </c:pt>
                <c:pt idx="10">
                  <c:v>82.886725782834702</c:v>
                </c:pt>
                <c:pt idx="11">
                  <c:v>157.48477898738597</c:v>
                </c:pt>
                <c:pt idx="12">
                  <c:v>276.28908594278232</c:v>
                </c:pt>
                <c:pt idx="13">
                  <c:v>42.846969932626145</c:v>
                </c:pt>
                <c:pt idx="14">
                  <c:v>85.69393986525229</c:v>
                </c:pt>
                <c:pt idx="15">
                  <c:v>142.82323310875378</c:v>
                </c:pt>
                <c:pt idx="16">
                  <c:v>249.94065794031914</c:v>
                </c:pt>
                <c:pt idx="17">
                  <c:v>35.083265325824122</c:v>
                </c:pt>
                <c:pt idx="18">
                  <c:v>70.166530651648245</c:v>
                </c:pt>
                <c:pt idx="19">
                  <c:v>122.79142864038442</c:v>
                </c:pt>
                <c:pt idx="20">
                  <c:v>192.95795929203268</c:v>
                </c:pt>
              </c:numCache>
            </c:numRef>
          </c:xVal>
          <c:yVal>
            <c:numRef>
              <c:f>'TMP4.7sc1'!$Q$2:$Q$26</c:f>
              <c:numCache>
                <c:formatCode>0</c:formatCode>
                <c:ptCount val="25"/>
                <c:pt idx="0">
                  <c:v>1458</c:v>
                </c:pt>
                <c:pt idx="1">
                  <c:v>738</c:v>
                </c:pt>
                <c:pt idx="2">
                  <c:v>553</c:v>
                </c:pt>
                <c:pt idx="3">
                  <c:v>470</c:v>
                </c:pt>
                <c:pt idx="4">
                  <c:v>414</c:v>
                </c:pt>
                <c:pt idx="5">
                  <c:v>753</c:v>
                </c:pt>
                <c:pt idx="6">
                  <c:v>567</c:v>
                </c:pt>
                <c:pt idx="7">
                  <c:v>428</c:v>
                </c:pt>
                <c:pt idx="8">
                  <c:v>378</c:v>
                </c:pt>
                <c:pt idx="9">
                  <c:v>641</c:v>
                </c:pt>
                <c:pt idx="10">
                  <c:v>445</c:v>
                </c:pt>
                <c:pt idx="11">
                  <c:v>347</c:v>
                </c:pt>
                <c:pt idx="12">
                  <c:v>281</c:v>
                </c:pt>
                <c:pt idx="13">
                  <c:v>565</c:v>
                </c:pt>
                <c:pt idx="14">
                  <c:v>425</c:v>
                </c:pt>
                <c:pt idx="15">
                  <c:v>384</c:v>
                </c:pt>
                <c:pt idx="16">
                  <c:v>289</c:v>
                </c:pt>
                <c:pt idx="17">
                  <c:v>680</c:v>
                </c:pt>
                <c:pt idx="18">
                  <c:v>473</c:v>
                </c:pt>
                <c:pt idx="19">
                  <c:v>434</c:v>
                </c:pt>
                <c:pt idx="20">
                  <c:v>313</c:v>
                </c:pt>
              </c:numCache>
            </c:numRef>
          </c:yVal>
          <c:smooth val="0"/>
          <c:extLst>
            <c:ext xmlns:c16="http://schemas.microsoft.com/office/drawing/2014/chart" uri="{C3380CC4-5D6E-409C-BE32-E72D297353CC}">
              <c16:uniqueId val="{00000001-9313-4798-9BF5-08B6CD7B0AA9}"/>
            </c:ext>
          </c:extLst>
        </c:ser>
        <c:dLbls>
          <c:showLegendKey val="0"/>
          <c:showVal val="0"/>
          <c:showCatName val="0"/>
          <c:showSerName val="0"/>
          <c:showPercent val="0"/>
          <c:showBubbleSize val="0"/>
        </c:dLbls>
        <c:axId val="244253928"/>
        <c:axId val="244254320"/>
      </c:scatterChart>
      <c:valAx>
        <c:axId val="244253928"/>
        <c:scaling>
          <c:orientation val="minMax"/>
          <c:max val="300"/>
        </c:scaling>
        <c:delete val="0"/>
        <c:axPos val="b"/>
        <c:majorGridlines/>
        <c:title>
          <c:tx>
            <c:rich>
              <a:bodyPr/>
              <a:lstStyle/>
              <a:p>
                <a:pPr>
                  <a:defRPr sz="1200" b="1" i="0" u="none" strike="noStrike" baseline="0">
                    <a:solidFill>
                      <a:srgbClr val="000000"/>
                    </a:solidFill>
                    <a:latin typeface="Calibri"/>
                    <a:ea typeface="Calibri"/>
                    <a:cs typeface="Calibri"/>
                  </a:defRPr>
                </a:pPr>
                <a:r>
                  <a:rPr lang="en-CA"/>
                  <a:t>Time (years)</a:t>
                </a:r>
              </a:p>
            </c:rich>
          </c:tx>
          <c:overlay val="0"/>
        </c:title>
        <c:numFmt formatCode="General" sourceLinked="1"/>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4320"/>
        <c:crosses val="autoZero"/>
        <c:crossBetween val="midCat"/>
      </c:valAx>
      <c:valAx>
        <c:axId val="244254320"/>
        <c:scaling>
          <c:orientation val="minMax"/>
          <c:max val="1500"/>
          <c:min val="0"/>
        </c:scaling>
        <c:delete val="0"/>
        <c:axPos val="l"/>
        <c:majorGridlines/>
        <c:title>
          <c:tx>
            <c:rich>
              <a:bodyPr/>
              <a:lstStyle/>
              <a:p>
                <a:pPr>
                  <a:defRPr sz="1400" b="1" i="0" u="none" strike="noStrike" baseline="0">
                    <a:solidFill>
                      <a:srgbClr val="000000"/>
                    </a:solidFill>
                    <a:latin typeface="Calibri"/>
                    <a:ea typeface="Calibri"/>
                    <a:cs typeface="Calibri"/>
                  </a:defRPr>
                </a:pPr>
                <a:r>
                  <a:rPr lang="en-CA"/>
                  <a:t>DPn</a:t>
                </a:r>
              </a:p>
            </c:rich>
          </c:tx>
          <c:overlay val="0"/>
        </c:title>
        <c:numFmt formatCode="0" sourceLinked="0"/>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3928"/>
        <c:crosses val="autoZero"/>
        <c:crossBetween val="midCat"/>
      </c:valAx>
    </c:plotArea>
    <c:legend>
      <c:legendPos val="r"/>
      <c:layout>
        <c:manualLayout>
          <c:xMode val="edge"/>
          <c:yMode val="edge"/>
          <c:x val="0.63779473377237972"/>
          <c:y val="0.18232187197621288"/>
          <c:w val="0.15370662929232917"/>
          <c:h val="7.8240179393035847E-2"/>
        </c:manualLayout>
      </c:layout>
      <c:overlay val="0"/>
      <c:txPr>
        <a:bodyPr/>
        <a:lstStyle/>
        <a:p>
          <a:pPr>
            <a:defRPr sz="1200" baseline="0"/>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4803149606299213" l="0.70866141732283472" r="0.70866141732283472" t="0.7480314960629921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12607885428467"/>
          <c:y val="0.10918676834779963"/>
          <c:w val="0.80518631375717842"/>
          <c:h val="0.76126698994131514"/>
        </c:manualLayout>
      </c:layout>
      <c:scatterChart>
        <c:scatterStyle val="lineMarker"/>
        <c:varyColors val="0"/>
        <c:ser>
          <c:idx val="1"/>
          <c:order val="0"/>
          <c:tx>
            <c:v>Model</c:v>
          </c:tx>
          <c:spPr>
            <a:ln w="38100"/>
          </c:spPr>
          <c:marker>
            <c:symbol val="none"/>
          </c:marker>
          <c:xVal>
            <c:numRef>
              <c:f>'TMP4.7sc1'!$X$6:$X$104</c:f>
              <c:numCache>
                <c:formatCode>General</c:formatCode>
                <c:ptCount val="99"/>
                <c:pt idx="0">
                  <c:v>0</c:v>
                </c:pt>
                <c:pt idx="1">
                  <c:v>3</c:v>
                </c:pt>
                <c:pt idx="2">
                  <c:v>6</c:v>
                </c:pt>
                <c:pt idx="3">
                  <c:v>9</c:v>
                </c:pt>
                <c:pt idx="4">
                  <c:v>12</c:v>
                </c:pt>
                <c:pt idx="5">
                  <c:v>15</c:v>
                </c:pt>
                <c:pt idx="6">
                  <c:v>18</c:v>
                </c:pt>
                <c:pt idx="7">
                  <c:v>21</c:v>
                </c:pt>
                <c:pt idx="8">
                  <c:v>24</c:v>
                </c:pt>
                <c:pt idx="9">
                  <c:v>27</c:v>
                </c:pt>
                <c:pt idx="10">
                  <c:v>30</c:v>
                </c:pt>
                <c:pt idx="11">
                  <c:v>33</c:v>
                </c:pt>
                <c:pt idx="12">
                  <c:v>36</c:v>
                </c:pt>
                <c:pt idx="13">
                  <c:v>39</c:v>
                </c:pt>
                <c:pt idx="14">
                  <c:v>42</c:v>
                </c:pt>
                <c:pt idx="15">
                  <c:v>45</c:v>
                </c:pt>
                <c:pt idx="16">
                  <c:v>48</c:v>
                </c:pt>
                <c:pt idx="17">
                  <c:v>50</c:v>
                </c:pt>
                <c:pt idx="18">
                  <c:v>53</c:v>
                </c:pt>
                <c:pt idx="19">
                  <c:v>56</c:v>
                </c:pt>
                <c:pt idx="20">
                  <c:v>59</c:v>
                </c:pt>
                <c:pt idx="21">
                  <c:v>62</c:v>
                </c:pt>
                <c:pt idx="22">
                  <c:v>65</c:v>
                </c:pt>
                <c:pt idx="23">
                  <c:v>68</c:v>
                </c:pt>
                <c:pt idx="24">
                  <c:v>71</c:v>
                </c:pt>
                <c:pt idx="25">
                  <c:v>74</c:v>
                </c:pt>
                <c:pt idx="26">
                  <c:v>77</c:v>
                </c:pt>
                <c:pt idx="27">
                  <c:v>80</c:v>
                </c:pt>
                <c:pt idx="28">
                  <c:v>83</c:v>
                </c:pt>
                <c:pt idx="29">
                  <c:v>86</c:v>
                </c:pt>
                <c:pt idx="30">
                  <c:v>89</c:v>
                </c:pt>
                <c:pt idx="31">
                  <c:v>92</c:v>
                </c:pt>
                <c:pt idx="32">
                  <c:v>95</c:v>
                </c:pt>
                <c:pt idx="33">
                  <c:v>100</c:v>
                </c:pt>
                <c:pt idx="34">
                  <c:v>103</c:v>
                </c:pt>
                <c:pt idx="35">
                  <c:v>106</c:v>
                </c:pt>
                <c:pt idx="36">
                  <c:v>109</c:v>
                </c:pt>
                <c:pt idx="37">
                  <c:v>112</c:v>
                </c:pt>
                <c:pt idx="38">
                  <c:v>115</c:v>
                </c:pt>
                <c:pt idx="39">
                  <c:v>118</c:v>
                </c:pt>
                <c:pt idx="40">
                  <c:v>121</c:v>
                </c:pt>
                <c:pt idx="41">
                  <c:v>124</c:v>
                </c:pt>
                <c:pt idx="42">
                  <c:v>127</c:v>
                </c:pt>
                <c:pt idx="43">
                  <c:v>130</c:v>
                </c:pt>
                <c:pt idx="44">
                  <c:v>133</c:v>
                </c:pt>
                <c:pt idx="45">
                  <c:v>136</c:v>
                </c:pt>
                <c:pt idx="46">
                  <c:v>139</c:v>
                </c:pt>
                <c:pt idx="47">
                  <c:v>142</c:v>
                </c:pt>
                <c:pt idx="48">
                  <c:v>145</c:v>
                </c:pt>
                <c:pt idx="49">
                  <c:v>148</c:v>
                </c:pt>
                <c:pt idx="50">
                  <c:v>151</c:v>
                </c:pt>
                <c:pt idx="51">
                  <c:v>154</c:v>
                </c:pt>
                <c:pt idx="52">
                  <c:v>157</c:v>
                </c:pt>
                <c:pt idx="53">
                  <c:v>160</c:v>
                </c:pt>
                <c:pt idx="54">
                  <c:v>163</c:v>
                </c:pt>
                <c:pt idx="55">
                  <c:v>166</c:v>
                </c:pt>
                <c:pt idx="56">
                  <c:v>169</c:v>
                </c:pt>
                <c:pt idx="57">
                  <c:v>172</c:v>
                </c:pt>
                <c:pt idx="58">
                  <c:v>175</c:v>
                </c:pt>
                <c:pt idx="59">
                  <c:v>178</c:v>
                </c:pt>
                <c:pt idx="60">
                  <c:v>181</c:v>
                </c:pt>
                <c:pt idx="61">
                  <c:v>184</c:v>
                </c:pt>
                <c:pt idx="62">
                  <c:v>187</c:v>
                </c:pt>
                <c:pt idx="63">
                  <c:v>190</c:v>
                </c:pt>
                <c:pt idx="64">
                  <c:v>193</c:v>
                </c:pt>
                <c:pt idx="65">
                  <c:v>196</c:v>
                </c:pt>
                <c:pt idx="66">
                  <c:v>199</c:v>
                </c:pt>
                <c:pt idx="67">
                  <c:v>202</c:v>
                </c:pt>
                <c:pt idx="68">
                  <c:v>205</c:v>
                </c:pt>
                <c:pt idx="69">
                  <c:v>208</c:v>
                </c:pt>
                <c:pt idx="70">
                  <c:v>211</c:v>
                </c:pt>
                <c:pt idx="71">
                  <c:v>214</c:v>
                </c:pt>
                <c:pt idx="72">
                  <c:v>217</c:v>
                </c:pt>
                <c:pt idx="73">
                  <c:v>220</c:v>
                </c:pt>
                <c:pt idx="74">
                  <c:v>223</c:v>
                </c:pt>
                <c:pt idx="75">
                  <c:v>226</c:v>
                </c:pt>
                <c:pt idx="76">
                  <c:v>229</c:v>
                </c:pt>
                <c:pt idx="77">
                  <c:v>232</c:v>
                </c:pt>
                <c:pt idx="78">
                  <c:v>235</c:v>
                </c:pt>
                <c:pt idx="79">
                  <c:v>238</c:v>
                </c:pt>
                <c:pt idx="80">
                  <c:v>241</c:v>
                </c:pt>
                <c:pt idx="81">
                  <c:v>244</c:v>
                </c:pt>
                <c:pt idx="82">
                  <c:v>247</c:v>
                </c:pt>
                <c:pt idx="83">
                  <c:v>250</c:v>
                </c:pt>
                <c:pt idx="84">
                  <c:v>253</c:v>
                </c:pt>
                <c:pt idx="85">
                  <c:v>256</c:v>
                </c:pt>
                <c:pt idx="86">
                  <c:v>259</c:v>
                </c:pt>
                <c:pt idx="87">
                  <c:v>262</c:v>
                </c:pt>
                <c:pt idx="88">
                  <c:v>265</c:v>
                </c:pt>
                <c:pt idx="89">
                  <c:v>268</c:v>
                </c:pt>
                <c:pt idx="90">
                  <c:v>271</c:v>
                </c:pt>
                <c:pt idx="91">
                  <c:v>274</c:v>
                </c:pt>
                <c:pt idx="92">
                  <c:v>277</c:v>
                </c:pt>
                <c:pt idx="93">
                  <c:v>280</c:v>
                </c:pt>
                <c:pt idx="94">
                  <c:v>283</c:v>
                </c:pt>
                <c:pt idx="95">
                  <c:v>286</c:v>
                </c:pt>
                <c:pt idx="96">
                  <c:v>289</c:v>
                </c:pt>
                <c:pt idx="97">
                  <c:v>292</c:v>
                </c:pt>
                <c:pt idx="98">
                  <c:v>295</c:v>
                </c:pt>
              </c:numCache>
            </c:numRef>
          </c:xVal>
          <c:yVal>
            <c:numRef>
              <c:f>'TMP4.7sc1'!$Z$6:$Z$104</c:f>
              <c:numCache>
                <c:formatCode>0.0</c:formatCode>
                <c:ptCount val="99"/>
                <c:pt idx="0">
                  <c:v>14.807</c:v>
                </c:pt>
                <c:pt idx="1">
                  <c:v>14.755310287404335</c:v>
                </c:pt>
                <c:pt idx="2">
                  <c:v>14.696791586741998</c:v>
                </c:pt>
                <c:pt idx="3">
                  <c:v>14.63067620230907</c:v>
                </c:pt>
                <c:pt idx="4">
                  <c:v>14.556274437699143</c:v>
                </c:pt>
                <c:pt idx="5">
                  <c:v>14.473067325390778</c:v>
                </c:pt>
                <c:pt idx="6">
                  <c:v>14.38081634264211</c:v>
                </c:pt>
                <c:pt idx="7">
                  <c:v>14.279671448544278</c:v>
                </c:pt>
                <c:pt idx="8">
                  <c:v>14.170247424948206</c:v>
                </c:pt>
                <c:pt idx="9">
                  <c:v>14.053634522441721</c:v>
                </c:pt>
                <c:pt idx="10">
                  <c:v>13.931320749425256</c:v>
                </c:pt>
                <c:pt idx="11">
                  <c:v>13.805031138343198</c:v>
                </c:pt>
                <c:pt idx="12">
                  <c:v>13.676522734361651</c:v>
                </c:pt>
                <c:pt idx="13">
                  <c:v>13.547393092869136</c:v>
                </c:pt>
                <c:pt idx="14">
                  <c:v>13.418951477582844</c:v>
                </c:pt>
                <c:pt idx="15">
                  <c:v>13.292171479524379</c:v>
                </c:pt>
                <c:pt idx="16">
                  <c:v>13.167711611577628</c:v>
                </c:pt>
                <c:pt idx="17">
                  <c:v>13.07963336498997</c:v>
                </c:pt>
                <c:pt idx="18">
                  <c:v>12.96552351367913</c:v>
                </c:pt>
                <c:pt idx="19">
                  <c:v>12.849541718511984</c:v>
                </c:pt>
                <c:pt idx="20">
                  <c:v>12.735869729192331</c:v>
                </c:pt>
                <c:pt idx="21">
                  <c:v>12.625101333879863</c:v>
                </c:pt>
                <c:pt idx="22">
                  <c:v>12.517240589699716</c:v>
                </c:pt>
                <c:pt idx="23">
                  <c:v>12.41219978510669</c:v>
                </c:pt>
                <c:pt idx="24">
                  <c:v>12.309873203440642</c:v>
                </c:pt>
                <c:pt idx="25">
                  <c:v>12.210150029734692</c:v>
                </c:pt>
                <c:pt idx="26">
                  <c:v>12.112918880959761</c:v>
                </c:pt>
                <c:pt idx="27">
                  <c:v>12.018070346908244</c:v>
                </c:pt>
                <c:pt idx="28">
                  <c:v>11.925498509088174</c:v>
                </c:pt>
                <c:pt idx="29">
                  <c:v>11.835101807573773</c:v>
                </c:pt>
                <c:pt idx="30">
                  <c:v>11.746783483980472</c:v>
                </c:pt>
                <c:pt idx="31">
                  <c:v>11.660451749974658</c:v>
                </c:pt>
                <c:pt idx="32">
                  <c:v>11.576019779961102</c:v>
                </c:pt>
                <c:pt idx="33">
                  <c:v>11.429168507269404</c:v>
                </c:pt>
                <c:pt idx="34">
                  <c:v>11.361607815138685</c:v>
                </c:pt>
                <c:pt idx="35">
                  <c:v>11.280964869308477</c:v>
                </c:pt>
                <c:pt idx="36">
                  <c:v>11.204941070052024</c:v>
                </c:pt>
                <c:pt idx="37">
                  <c:v>11.129726169244506</c:v>
                </c:pt>
                <c:pt idx="38">
                  <c:v>11.0561087431118</c:v>
                </c:pt>
                <c:pt idx="39">
                  <c:v>10.983829073491748</c:v>
                </c:pt>
                <c:pt idx="40">
                  <c:v>10.912887134044514</c:v>
                </c:pt>
                <c:pt idx="41">
                  <c:v>10.843219418691017</c:v>
                </c:pt>
                <c:pt idx="42">
                  <c:v>10.774783223786997</c:v>
                </c:pt>
                <c:pt idx="43">
                  <c:v>10.707533166696903</c:v>
                </c:pt>
                <c:pt idx="44">
                  <c:v>10.641427767216467</c:v>
                </c:pt>
                <c:pt idx="45">
                  <c:v>10.576427245462432</c:v>
                </c:pt>
                <c:pt idx="46">
                  <c:v>10.512494024195192</c:v>
                </c:pt>
                <c:pt idx="47">
                  <c:v>10.449592381976231</c:v>
                </c:pt>
                <c:pt idx="48">
                  <c:v>10.38768840179981</c:v>
                </c:pt>
                <c:pt idx="49">
                  <c:v>10.32674983061964</c:v>
                </c:pt>
                <c:pt idx="50">
                  <c:v>10.26674598249884</c:v>
                </c:pt>
                <c:pt idx="51">
                  <c:v>10.207647636736112</c:v>
                </c:pt>
                <c:pt idx="52">
                  <c:v>10.149426948176707</c:v>
                </c:pt>
                <c:pt idx="53">
                  <c:v>10.092057362302238</c:v>
                </c:pt>
                <c:pt idx="54">
                  <c:v>10.035513537255376</c:v>
                </c:pt>
                <c:pt idx="55">
                  <c:v>9.9797712712130142</c:v>
                </c:pt>
                <c:pt idx="56">
                  <c:v>9.9248074351054942</c:v>
                </c:pt>
                <c:pt idx="57">
                  <c:v>9.8705999100691848</c:v>
                </c:pt>
                <c:pt idx="58">
                  <c:v>9.817127529332268</c:v>
                </c:pt>
                <c:pt idx="59">
                  <c:v>9.7643700241438882</c:v>
                </c:pt>
                <c:pt idx="60">
                  <c:v>9.7123079734412734</c:v>
                </c:pt>
                <c:pt idx="61">
                  <c:v>9.6609227569519263</c:v>
                </c:pt>
                <c:pt idx="62">
                  <c:v>9.6101965114647818</c:v>
                </c:pt>
                <c:pt idx="63">
                  <c:v>9.5601120900218177</c:v>
                </c:pt>
                <c:pt idx="64">
                  <c:v>9.5106530238052684</c:v>
                </c:pt>
                <c:pt idx="65">
                  <c:v>9.4618034865134728</c:v>
                </c:pt>
                <c:pt idx="66">
                  <c:v>9.4135482610367163</c:v>
                </c:pt>
                <c:pt idx="67">
                  <c:v>9.3658727082597846</c:v>
                </c:pt>
                <c:pt idx="68">
                  <c:v>9.3187627378329196</c:v>
                </c:pt>
                <c:pt idx="69">
                  <c:v>9.2722047807657475</c:v>
                </c:pt>
                <c:pt idx="70">
                  <c:v>9.2261857637111699</c:v>
                </c:pt>
                <c:pt idx="71">
                  <c:v>9.1806930848166228</c:v>
                </c:pt>
                <c:pt idx="72">
                  <c:v>9.1357145910307374</c:v>
                </c:pt>
                <c:pt idx="73">
                  <c:v>9.0912385567620824</c:v>
                </c:pt>
                <c:pt idx="74">
                  <c:v>9.0472536637949297</c:v>
                </c:pt>
                <c:pt idx="75">
                  <c:v>9.0037489823750967</c:v>
                </c:pt>
                <c:pt idx="76">
                  <c:v>8.9607139533849711</c:v>
                </c:pt>
                <c:pt idx="77">
                  <c:v>8.9181383715339884</c:v>
                </c:pt>
                <c:pt idx="78">
                  <c:v>8.8760123694957951</c:v>
                </c:pt>
                <c:pt idx="79">
                  <c:v>8.8343264029293547</c:v>
                </c:pt>
                <c:pt idx="80">
                  <c:v>8.7930712363253001</c:v>
                </c:pt>
                <c:pt idx="81">
                  <c:v>8.7522379296239663</c:v>
                </c:pt>
                <c:pt idx="82">
                  <c:v>8.7118178255548777</c:v>
                </c:pt>
                <c:pt idx="83">
                  <c:v>8.6718025376518497</c:v>
                </c:pt>
                <c:pt idx="84">
                  <c:v>8.632183938900603</c:v>
                </c:pt>
                <c:pt idx="85">
                  <c:v>8.5929541509794785</c:v>
                </c:pt>
                <c:pt idx="86">
                  <c:v>8.5541055340560916</c:v>
                </c:pt>
                <c:pt idx="87">
                  <c:v>8.5156306771062713</c:v>
                </c:pt>
                <c:pt idx="88">
                  <c:v>8.4775223887227931</c:v>
                </c:pt>
                <c:pt idx="89">
                  <c:v>8.4397736883850776</c:v>
                </c:pt>
                <c:pt idx="90">
                  <c:v>8.4023777981618402</c:v>
                </c:pt>
                <c:pt idx="91">
                  <c:v>8.3653281348213024</c:v>
                </c:pt>
                <c:pt idx="92">
                  <c:v>8.3286183023252036</c:v>
                </c:pt>
                <c:pt idx="93">
                  <c:v>8.2922420846840126</c:v>
                </c:pt>
                <c:pt idx="94">
                  <c:v>8.2561934391531118</c:v>
                </c:pt>
                <c:pt idx="95">
                  <c:v>8.2204664897499438</c:v>
                </c:pt>
                <c:pt idx="96">
                  <c:v>8.1850555210747036</c:v>
                </c:pt>
                <c:pt idx="97">
                  <c:v>8.1499549724168929</c:v>
                </c:pt>
                <c:pt idx="98">
                  <c:v>8.1151594321326961</c:v>
                </c:pt>
              </c:numCache>
            </c:numRef>
          </c:yVal>
          <c:smooth val="0"/>
          <c:extLst>
            <c:ext xmlns:c16="http://schemas.microsoft.com/office/drawing/2014/chart" uri="{C3380CC4-5D6E-409C-BE32-E72D297353CC}">
              <c16:uniqueId val="{00000000-2F0E-4F3A-9DB1-02F4525CFBD2}"/>
            </c:ext>
          </c:extLst>
        </c:ser>
        <c:ser>
          <c:idx val="0"/>
          <c:order val="1"/>
          <c:tx>
            <c:v>data</c:v>
          </c:tx>
          <c:spPr>
            <a:ln w="28575">
              <a:noFill/>
            </a:ln>
          </c:spPr>
          <c:xVal>
            <c:numRef>
              <c:f>'TMP4.7sc1'!$P$2:$P$17</c:f>
              <c:numCache>
                <c:formatCode>0</c:formatCode>
                <c:ptCount val="16"/>
                <c:pt idx="0">
                  <c:v>0</c:v>
                </c:pt>
                <c:pt idx="1">
                  <c:v>26.839252149834728</c:v>
                </c:pt>
                <c:pt idx="2">
                  <c:v>63.089670637923184</c:v>
                </c:pt>
                <c:pt idx="3">
                  <c:v>80.169194733272548</c:v>
                </c:pt>
                <c:pt idx="4">
                  <c:v>127</c:v>
                </c:pt>
                <c:pt idx="5">
                  <c:v>28.31914851899997</c:v>
                </c:pt>
                <c:pt idx="6">
                  <c:v>62.706686006357089</c:v>
                </c:pt>
                <c:pt idx="7">
                  <c:v>121.36777936714273</c:v>
                </c:pt>
                <c:pt idx="8">
                  <c:v>198.23403963299981</c:v>
                </c:pt>
                <c:pt idx="9">
                  <c:v>38.680472031989524</c:v>
                </c:pt>
                <c:pt idx="10">
                  <c:v>82.886725782834702</c:v>
                </c:pt>
                <c:pt idx="11">
                  <c:v>157.48477898738597</c:v>
                </c:pt>
                <c:pt idx="12">
                  <c:v>276.28908594278232</c:v>
                </c:pt>
                <c:pt idx="13">
                  <c:v>42.846969932626145</c:v>
                </c:pt>
                <c:pt idx="14">
                  <c:v>85.69393986525229</c:v>
                </c:pt>
                <c:pt idx="15">
                  <c:v>142.82323310875378</c:v>
                </c:pt>
              </c:numCache>
            </c:numRef>
          </c:xVal>
          <c:yVal>
            <c:numRef>
              <c:f>'TMP4.7sc1'!$R$2:$R$17</c:f>
              <c:numCache>
                <c:formatCode>0.00</c:formatCode>
                <c:ptCount val="16"/>
                <c:pt idx="0">
                  <c:v>15.095000000000001</c:v>
                </c:pt>
                <c:pt idx="1">
                  <c:v>12.98</c:v>
                </c:pt>
                <c:pt idx="2">
                  <c:v>11.03</c:v>
                </c:pt>
                <c:pt idx="3">
                  <c:v>10.09</c:v>
                </c:pt>
                <c:pt idx="4">
                  <c:v>8.39</c:v>
                </c:pt>
                <c:pt idx="5">
                  <c:v>11.622999999999999</c:v>
                </c:pt>
                <c:pt idx="6">
                  <c:v>10.711</c:v>
                </c:pt>
                <c:pt idx="7">
                  <c:v>7.9580000000000002</c:v>
                </c:pt>
                <c:pt idx="8">
                  <c:v>6.23</c:v>
                </c:pt>
                <c:pt idx="9">
                  <c:v>11.638999999999999</c:v>
                </c:pt>
                <c:pt idx="10">
                  <c:v>9.1980000000000004</c:v>
                </c:pt>
                <c:pt idx="11">
                  <c:v>6.3849999999999998</c:v>
                </c:pt>
                <c:pt idx="12">
                  <c:v>4.7549999999999999</c:v>
                </c:pt>
                <c:pt idx="13">
                  <c:v>11.382999999999999</c:v>
                </c:pt>
                <c:pt idx="14">
                  <c:v>8.9779999999999998</c:v>
                </c:pt>
                <c:pt idx="15">
                  <c:v>6.7960000000000003</c:v>
                </c:pt>
              </c:numCache>
            </c:numRef>
          </c:yVal>
          <c:smooth val="0"/>
          <c:extLst>
            <c:ext xmlns:c16="http://schemas.microsoft.com/office/drawing/2014/chart" uri="{C3380CC4-5D6E-409C-BE32-E72D297353CC}">
              <c16:uniqueId val="{00000001-2F0E-4F3A-9DB1-02F4525CFBD2}"/>
            </c:ext>
          </c:extLst>
        </c:ser>
        <c:dLbls>
          <c:showLegendKey val="0"/>
          <c:showVal val="0"/>
          <c:showCatName val="0"/>
          <c:showSerName val="0"/>
          <c:showPercent val="0"/>
          <c:showBubbleSize val="0"/>
        </c:dLbls>
        <c:axId val="244253928"/>
        <c:axId val="244254320"/>
      </c:scatterChart>
      <c:valAx>
        <c:axId val="244253928"/>
        <c:scaling>
          <c:orientation val="minMax"/>
          <c:max val="500"/>
        </c:scaling>
        <c:delete val="0"/>
        <c:axPos val="b"/>
        <c:majorGridlines/>
        <c:title>
          <c:tx>
            <c:rich>
              <a:bodyPr/>
              <a:lstStyle/>
              <a:p>
                <a:pPr>
                  <a:defRPr sz="1200" b="1" i="0" u="none" strike="noStrike" baseline="0">
                    <a:solidFill>
                      <a:srgbClr val="000000"/>
                    </a:solidFill>
                    <a:latin typeface="Calibri"/>
                    <a:ea typeface="Calibri"/>
                    <a:cs typeface="Calibri"/>
                  </a:defRPr>
                </a:pPr>
                <a:r>
                  <a:rPr lang="en-CA"/>
                  <a:t>Time (years)</a:t>
                </a:r>
              </a:p>
            </c:rich>
          </c:tx>
          <c:overlay val="0"/>
        </c:title>
        <c:numFmt formatCode="General" sourceLinked="1"/>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4320"/>
        <c:crosses val="autoZero"/>
        <c:crossBetween val="midCat"/>
      </c:valAx>
      <c:valAx>
        <c:axId val="244254320"/>
        <c:scaling>
          <c:orientation val="minMax"/>
          <c:min val="0"/>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ZSBL</a:t>
                </a:r>
              </a:p>
            </c:rich>
          </c:tx>
          <c:overlay val="0"/>
        </c:title>
        <c:numFmt formatCode="0" sourceLinked="0"/>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3928"/>
        <c:crosses val="autoZero"/>
        <c:crossBetween val="midCat"/>
      </c:valAx>
    </c:plotArea>
    <c:legend>
      <c:legendPos val="r"/>
      <c:layout>
        <c:manualLayout>
          <c:xMode val="edge"/>
          <c:yMode val="edge"/>
          <c:x val="0.63779473377237972"/>
          <c:y val="0.18232187197621288"/>
          <c:w val="0.10740387108214161"/>
          <c:h val="9.5333650386046465E-2"/>
        </c:manualLayout>
      </c:layout>
      <c:overlay val="0"/>
      <c:txPr>
        <a:bodyPr/>
        <a:lstStyle/>
        <a:p>
          <a:pPr>
            <a:defRPr sz="1200" baseline="0"/>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4803149606299213" l="0.70866141732283472" r="0.70866141732283472" t="0.74803149606299213" header="0.31496062992125984" footer="0.31496062992125984"/>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12607885428467"/>
          <c:y val="9.7713945117265805E-2"/>
          <c:w val="0.80518631375717842"/>
          <c:h val="0.78650720104848959"/>
        </c:manualLayout>
      </c:layout>
      <c:scatterChart>
        <c:scatterStyle val="lineMarker"/>
        <c:varyColors val="0"/>
        <c:ser>
          <c:idx val="1"/>
          <c:order val="0"/>
          <c:tx>
            <c:v>Model</c:v>
          </c:tx>
          <c:spPr>
            <a:ln w="38100"/>
          </c:spPr>
          <c:marker>
            <c:symbol val="none"/>
          </c:marker>
          <c:xVal>
            <c:numRef>
              <c:f>'TMP4.7sc2'!$X$6:$X$104</c:f>
              <c:numCache>
                <c:formatCode>General</c:formatCode>
                <c:ptCount val="99"/>
                <c:pt idx="0">
                  <c:v>0</c:v>
                </c:pt>
                <c:pt idx="1">
                  <c:v>3</c:v>
                </c:pt>
                <c:pt idx="2">
                  <c:v>6</c:v>
                </c:pt>
                <c:pt idx="3">
                  <c:v>9</c:v>
                </c:pt>
                <c:pt idx="4">
                  <c:v>12</c:v>
                </c:pt>
                <c:pt idx="5">
                  <c:v>15</c:v>
                </c:pt>
                <c:pt idx="6">
                  <c:v>18</c:v>
                </c:pt>
                <c:pt idx="7">
                  <c:v>21</c:v>
                </c:pt>
                <c:pt idx="8">
                  <c:v>24</c:v>
                </c:pt>
                <c:pt idx="9">
                  <c:v>27</c:v>
                </c:pt>
                <c:pt idx="10">
                  <c:v>30</c:v>
                </c:pt>
                <c:pt idx="11">
                  <c:v>33</c:v>
                </c:pt>
                <c:pt idx="12">
                  <c:v>36</c:v>
                </c:pt>
                <c:pt idx="13">
                  <c:v>39</c:v>
                </c:pt>
                <c:pt idx="14">
                  <c:v>42</c:v>
                </c:pt>
                <c:pt idx="15">
                  <c:v>45</c:v>
                </c:pt>
                <c:pt idx="16">
                  <c:v>48</c:v>
                </c:pt>
                <c:pt idx="17">
                  <c:v>50</c:v>
                </c:pt>
                <c:pt idx="18">
                  <c:v>53</c:v>
                </c:pt>
                <c:pt idx="19">
                  <c:v>56</c:v>
                </c:pt>
                <c:pt idx="20">
                  <c:v>59</c:v>
                </c:pt>
                <c:pt idx="21">
                  <c:v>62</c:v>
                </c:pt>
                <c:pt idx="22">
                  <c:v>65</c:v>
                </c:pt>
                <c:pt idx="23">
                  <c:v>68</c:v>
                </c:pt>
                <c:pt idx="24">
                  <c:v>71</c:v>
                </c:pt>
                <c:pt idx="25">
                  <c:v>74</c:v>
                </c:pt>
                <c:pt idx="26">
                  <c:v>77</c:v>
                </c:pt>
                <c:pt idx="27">
                  <c:v>80</c:v>
                </c:pt>
                <c:pt idx="28">
                  <c:v>83</c:v>
                </c:pt>
                <c:pt idx="29">
                  <c:v>86</c:v>
                </c:pt>
                <c:pt idx="30">
                  <c:v>89</c:v>
                </c:pt>
                <c:pt idx="31">
                  <c:v>92</c:v>
                </c:pt>
                <c:pt idx="32">
                  <c:v>95</c:v>
                </c:pt>
                <c:pt idx="33">
                  <c:v>100</c:v>
                </c:pt>
                <c:pt idx="34">
                  <c:v>103</c:v>
                </c:pt>
                <c:pt idx="35">
                  <c:v>106</c:v>
                </c:pt>
                <c:pt idx="36">
                  <c:v>109</c:v>
                </c:pt>
                <c:pt idx="37">
                  <c:v>112</c:v>
                </c:pt>
                <c:pt idx="38">
                  <c:v>115</c:v>
                </c:pt>
                <c:pt idx="39">
                  <c:v>118</c:v>
                </c:pt>
                <c:pt idx="40">
                  <c:v>121</c:v>
                </c:pt>
                <c:pt idx="41">
                  <c:v>124</c:v>
                </c:pt>
                <c:pt idx="42">
                  <c:v>127</c:v>
                </c:pt>
                <c:pt idx="43">
                  <c:v>130</c:v>
                </c:pt>
                <c:pt idx="44">
                  <c:v>133</c:v>
                </c:pt>
                <c:pt idx="45">
                  <c:v>136</c:v>
                </c:pt>
                <c:pt idx="46">
                  <c:v>139</c:v>
                </c:pt>
                <c:pt idx="47">
                  <c:v>142</c:v>
                </c:pt>
                <c:pt idx="48">
                  <c:v>145</c:v>
                </c:pt>
                <c:pt idx="49">
                  <c:v>148</c:v>
                </c:pt>
                <c:pt idx="50">
                  <c:v>151</c:v>
                </c:pt>
                <c:pt idx="51">
                  <c:v>154</c:v>
                </c:pt>
                <c:pt idx="52">
                  <c:v>157</c:v>
                </c:pt>
                <c:pt idx="53">
                  <c:v>160</c:v>
                </c:pt>
                <c:pt idx="54">
                  <c:v>163</c:v>
                </c:pt>
                <c:pt idx="55">
                  <c:v>166</c:v>
                </c:pt>
                <c:pt idx="56">
                  <c:v>169</c:v>
                </c:pt>
                <c:pt idx="57">
                  <c:v>172</c:v>
                </c:pt>
                <c:pt idx="58">
                  <c:v>175</c:v>
                </c:pt>
                <c:pt idx="59">
                  <c:v>178</c:v>
                </c:pt>
                <c:pt idx="60">
                  <c:v>181</c:v>
                </c:pt>
                <c:pt idx="61">
                  <c:v>184</c:v>
                </c:pt>
                <c:pt idx="62">
                  <c:v>187</c:v>
                </c:pt>
                <c:pt idx="63">
                  <c:v>190</c:v>
                </c:pt>
                <c:pt idx="64">
                  <c:v>193</c:v>
                </c:pt>
                <c:pt idx="65">
                  <c:v>196</c:v>
                </c:pt>
                <c:pt idx="66">
                  <c:v>199</c:v>
                </c:pt>
                <c:pt idx="67">
                  <c:v>202</c:v>
                </c:pt>
                <c:pt idx="68">
                  <c:v>205</c:v>
                </c:pt>
                <c:pt idx="69">
                  <c:v>208</c:v>
                </c:pt>
                <c:pt idx="70">
                  <c:v>211</c:v>
                </c:pt>
                <c:pt idx="71">
                  <c:v>214</c:v>
                </c:pt>
                <c:pt idx="72">
                  <c:v>217</c:v>
                </c:pt>
                <c:pt idx="73">
                  <c:v>220</c:v>
                </c:pt>
                <c:pt idx="74">
                  <c:v>223</c:v>
                </c:pt>
                <c:pt idx="75">
                  <c:v>226</c:v>
                </c:pt>
                <c:pt idx="76">
                  <c:v>229</c:v>
                </c:pt>
                <c:pt idx="77">
                  <c:v>232</c:v>
                </c:pt>
                <c:pt idx="78">
                  <c:v>235</c:v>
                </c:pt>
                <c:pt idx="79">
                  <c:v>238</c:v>
                </c:pt>
                <c:pt idx="80">
                  <c:v>241</c:v>
                </c:pt>
                <c:pt idx="81">
                  <c:v>244</c:v>
                </c:pt>
                <c:pt idx="82">
                  <c:v>247</c:v>
                </c:pt>
                <c:pt idx="83">
                  <c:v>250</c:v>
                </c:pt>
                <c:pt idx="84">
                  <c:v>253</c:v>
                </c:pt>
                <c:pt idx="85">
                  <c:v>256</c:v>
                </c:pt>
                <c:pt idx="86">
                  <c:v>259</c:v>
                </c:pt>
                <c:pt idx="87">
                  <c:v>262</c:v>
                </c:pt>
                <c:pt idx="88">
                  <c:v>265</c:v>
                </c:pt>
                <c:pt idx="89">
                  <c:v>268</c:v>
                </c:pt>
                <c:pt idx="90">
                  <c:v>271</c:v>
                </c:pt>
                <c:pt idx="91">
                  <c:v>274</c:v>
                </c:pt>
                <c:pt idx="92">
                  <c:v>277</c:v>
                </c:pt>
                <c:pt idx="93">
                  <c:v>280</c:v>
                </c:pt>
                <c:pt idx="94">
                  <c:v>283</c:v>
                </c:pt>
                <c:pt idx="95">
                  <c:v>286</c:v>
                </c:pt>
                <c:pt idx="96">
                  <c:v>289</c:v>
                </c:pt>
                <c:pt idx="97">
                  <c:v>292</c:v>
                </c:pt>
                <c:pt idx="98">
                  <c:v>295</c:v>
                </c:pt>
              </c:numCache>
            </c:numRef>
          </c:xVal>
          <c:yVal>
            <c:numRef>
              <c:f>'TMP4.7sc2'!$Y$6:$Y$104</c:f>
              <c:numCache>
                <c:formatCode>0.0</c:formatCode>
                <c:ptCount val="99"/>
                <c:pt idx="0">
                  <c:v>1385.1</c:v>
                </c:pt>
                <c:pt idx="1">
                  <c:v>1308.0574315922361</c:v>
                </c:pt>
                <c:pt idx="2">
                  <c:v>1220.4656621219988</c:v>
                </c:pt>
                <c:pt idx="3">
                  <c:v>1126.2419802337861</c:v>
                </c:pt>
                <c:pt idx="4">
                  <c:v>1031.9876995212824</c:v>
                </c:pt>
                <c:pt idx="5">
                  <c:v>945.00815553265943</c:v>
                </c:pt>
                <c:pt idx="6">
                  <c:v>870.31006972862349</c:v>
                </c:pt>
                <c:pt idx="7">
                  <c:v>809.01232406198744</c:v>
                </c:pt>
                <c:pt idx="8">
                  <c:v>759.32757599832348</c:v>
                </c:pt>
                <c:pt idx="9">
                  <c:v>718.60144365132157</c:v>
                </c:pt>
                <c:pt idx="10">
                  <c:v>684.5732340222529</c:v>
                </c:pt>
                <c:pt idx="11">
                  <c:v>655.62345411933393</c:v>
                </c:pt>
                <c:pt idx="12">
                  <c:v>630.620601891089</c:v>
                </c:pt>
                <c:pt idx="13">
                  <c:v>608.75450542668659</c:v>
                </c:pt>
                <c:pt idx="14">
                  <c:v>589.42848156044079</c:v>
                </c:pt>
                <c:pt idx="15">
                  <c:v>572.1924148647995</c:v>
                </c:pt>
                <c:pt idx="16">
                  <c:v>556.69971042847999</c:v>
                </c:pt>
                <c:pt idx="17">
                  <c:v>548.81915867856674</c:v>
                </c:pt>
                <c:pt idx="18">
                  <c:v>533.4806716119557</c:v>
                </c:pt>
                <c:pt idx="19">
                  <c:v>522.22410586634817</c:v>
                </c:pt>
                <c:pt idx="20">
                  <c:v>510.88218317865244</c:v>
                </c:pt>
                <c:pt idx="21">
                  <c:v>500.81693186931466</c:v>
                </c:pt>
                <c:pt idx="22">
                  <c:v>491.32913645843752</c:v>
                </c:pt>
                <c:pt idx="23">
                  <c:v>482.58546541988102</c:v>
                </c:pt>
                <c:pt idx="24">
                  <c:v>474.3969531915821</c:v>
                </c:pt>
                <c:pt idx="25">
                  <c:v>466.75552038857728</c:v>
                </c:pt>
                <c:pt idx="26">
                  <c:v>459.57963745089944</c:v>
                </c:pt>
                <c:pt idx="27">
                  <c:v>452.83701359186944</c:v>
                </c:pt>
                <c:pt idx="28">
                  <c:v>446.4793047832199</c:v>
                </c:pt>
                <c:pt idx="29">
                  <c:v>440.47554490238298</c:v>
                </c:pt>
                <c:pt idx="30">
                  <c:v>434.79210751932948</c:v>
                </c:pt>
                <c:pt idx="31">
                  <c:v>429.40318053878991</c:v>
                </c:pt>
                <c:pt idx="32">
                  <c:v>424.28356645627531</c:v>
                </c:pt>
                <c:pt idx="33">
                  <c:v>414.09364408766305</c:v>
                </c:pt>
                <c:pt idx="34">
                  <c:v>413.33710192153472</c:v>
                </c:pt>
                <c:pt idx="35">
                  <c:v>406.40472763918694</c:v>
                </c:pt>
                <c:pt idx="36">
                  <c:v>404.17885595427867</c:v>
                </c:pt>
                <c:pt idx="37">
                  <c:v>398.86018028927384</c:v>
                </c:pt>
                <c:pt idx="38">
                  <c:v>396.11387059581222</c:v>
                </c:pt>
                <c:pt idx="39">
                  <c:v>391.70716568010147</c:v>
                </c:pt>
                <c:pt idx="40">
                  <c:v>388.82922144181413</c:v>
                </c:pt>
                <c:pt idx="41">
                  <c:v>385.0033469037964</c:v>
                </c:pt>
                <c:pt idx="42">
                  <c:v>382.15808382452548</c:v>
                </c:pt>
                <c:pt idx="43">
                  <c:v>378.74074885228782</c:v>
                </c:pt>
                <c:pt idx="44">
                  <c:v>375.99708076939271</c:v>
                </c:pt>
                <c:pt idx="45">
                  <c:v>372.88975362192394</c:v>
                </c:pt>
                <c:pt idx="46">
                  <c:v>370.27418304529658</c:v>
                </c:pt>
                <c:pt idx="47">
                  <c:v>367.41530015370404</c:v>
                </c:pt>
                <c:pt idx="48">
                  <c:v>364.93493592654994</c:v>
                </c:pt>
                <c:pt idx="49">
                  <c:v>362.2828771269385</c:v>
                </c:pt>
                <c:pt idx="50">
                  <c:v>359.93592053221943</c:v>
                </c:pt>
                <c:pt idx="51">
                  <c:v>357.46060630174264</c:v>
                </c:pt>
                <c:pt idx="52">
                  <c:v>355.24131569943216</c:v>
                </c:pt>
                <c:pt idx="53">
                  <c:v>352.91979234934433</c:v>
                </c:pt>
                <c:pt idx="54">
                  <c:v>350.82090321542495</c:v>
                </c:pt>
                <c:pt idx="55">
                  <c:v>348.6348752762367</c:v>
                </c:pt>
                <c:pt idx="56">
                  <c:v>346.64880409933585</c:v>
                </c:pt>
                <c:pt idx="57">
                  <c:v>344.5831655557617</c:v>
                </c:pt>
                <c:pt idx="58">
                  <c:v>342.70261796412655</c:v>
                </c:pt>
                <c:pt idx="59">
                  <c:v>340.74451796086203</c:v>
                </c:pt>
                <c:pt idx="60">
                  <c:v>338.96280381416739</c:v>
                </c:pt>
                <c:pt idx="61">
                  <c:v>337.10100652948501</c:v>
                </c:pt>
                <c:pt idx="62">
                  <c:v>335.41221725713461</c:v>
                </c:pt>
                <c:pt idx="63">
                  <c:v>333.63662294229476</c:v>
                </c:pt>
                <c:pt idx="64">
                  <c:v>332.03575687556582</c:v>
                </c:pt>
                <c:pt idx="65">
                  <c:v>330.33700288916503</c:v>
                </c:pt>
                <c:pt idx="66">
                  <c:v>328.82009270424135</c:v>
                </c:pt>
                <c:pt idx="67">
                  <c:v>327.18917672922532</c:v>
                </c:pt>
                <c:pt idx="68">
                  <c:v>325.75346188059569</c:v>
                </c:pt>
                <c:pt idx="69">
                  <c:v>324.18133609185935</c:v>
                </c:pt>
                <c:pt idx="70">
                  <c:v>322.82552520867495</c:v>
                </c:pt>
                <c:pt idx="71">
                  <c:v>321.30260408889995</c:v>
                </c:pt>
                <c:pt idx="72">
                  <c:v>320.02728629738294</c:v>
                </c:pt>
                <c:pt idx="73">
                  <c:v>318.54279157195668</c:v>
                </c:pt>
                <c:pt idx="74">
                  <c:v>317.35108425080466</c:v>
                </c:pt>
                <c:pt idx="75">
                  <c:v>315.89211342653346</c:v>
                </c:pt>
                <c:pt idx="76">
                  <c:v>314.79068409666917</c:v>
                </c:pt>
                <c:pt idx="77">
                  <c:v>313.34082450235275</c:v>
                </c:pt>
                <c:pt idx="78">
                  <c:v>312.34150997839259</c:v>
                </c:pt>
                <c:pt idx="79">
                  <c:v>310.87870991519975</c:v>
                </c:pt>
                <c:pt idx="80">
                  <c:v>310.00110092214931</c:v>
                </c:pt>
                <c:pt idx="81">
                  <c:v>308.49432124614407</c:v>
                </c:pt>
                <c:pt idx="82">
                  <c:v>307.769928947805</c:v>
                </c:pt>
                <c:pt idx="83">
                  <c:v>306.17377462366625</c:v>
                </c:pt>
                <c:pt idx="84">
                  <c:v>305.65282493096197</c:v>
                </c:pt>
                <c:pt idx="85">
                  <c:v>303.8987937574326</c:v>
                </c:pt>
                <c:pt idx="86">
                  <c:v>303.66144724097876</c:v>
                </c:pt>
                <c:pt idx="87">
                  <c:v>301.64344576476611</c:v>
                </c:pt>
                <c:pt idx="88">
                  <c:v>301.64344576476611</c:v>
                </c:pt>
                <c:pt idx="89">
                  <c:v>299.58096090813723</c:v>
                </c:pt>
                <c:pt idx="90">
                  <c:v>299.58096090813723</c:v>
                </c:pt>
                <c:pt idx="91">
                  <c:v>297.72781024404702</c:v>
                </c:pt>
                <c:pt idx="92">
                  <c:v>297.72781024404702</c:v>
                </c:pt>
                <c:pt idx="93">
                  <c:v>295.76495197056499</c:v>
                </c:pt>
                <c:pt idx="94">
                  <c:v>295.76495197056499</c:v>
                </c:pt>
                <c:pt idx="95">
                  <c:v>294.07867464459451</c:v>
                </c:pt>
                <c:pt idx="96">
                  <c:v>294.07867464459451</c:v>
                </c:pt>
                <c:pt idx="97">
                  <c:v>292.17902147662471</c:v>
                </c:pt>
                <c:pt idx="98">
                  <c:v>292.17902147662471</c:v>
                </c:pt>
              </c:numCache>
            </c:numRef>
          </c:yVal>
          <c:smooth val="0"/>
          <c:extLst>
            <c:ext xmlns:c16="http://schemas.microsoft.com/office/drawing/2014/chart" uri="{C3380CC4-5D6E-409C-BE32-E72D297353CC}">
              <c16:uniqueId val="{00000000-1961-413E-AD19-9B3B09216499}"/>
            </c:ext>
          </c:extLst>
        </c:ser>
        <c:ser>
          <c:idx val="3"/>
          <c:order val="1"/>
          <c:tx>
            <c:v>data</c:v>
          </c:tx>
          <c:spPr>
            <a:ln w="28575">
              <a:noFill/>
            </a:ln>
          </c:spPr>
          <c:xVal>
            <c:numRef>
              <c:f>'TMP4.7sc2'!$P$2:$P$26</c:f>
              <c:numCache>
                <c:formatCode>0</c:formatCode>
                <c:ptCount val="25"/>
                <c:pt idx="0">
                  <c:v>0</c:v>
                </c:pt>
                <c:pt idx="1">
                  <c:v>26.839252149834728</c:v>
                </c:pt>
                <c:pt idx="2">
                  <c:v>63.089670637923184</c:v>
                </c:pt>
                <c:pt idx="3">
                  <c:v>80.169194733272548</c:v>
                </c:pt>
                <c:pt idx="4">
                  <c:v>127</c:v>
                </c:pt>
                <c:pt idx="5">
                  <c:v>28.31914851899997</c:v>
                </c:pt>
                <c:pt idx="6">
                  <c:v>62.706686006357089</c:v>
                </c:pt>
                <c:pt idx="7">
                  <c:v>121.36777936714273</c:v>
                </c:pt>
                <c:pt idx="8">
                  <c:v>198.23403963299981</c:v>
                </c:pt>
                <c:pt idx="9">
                  <c:v>38.680472031989524</c:v>
                </c:pt>
                <c:pt idx="10">
                  <c:v>82.886725782834702</c:v>
                </c:pt>
                <c:pt idx="11">
                  <c:v>157.48477898738597</c:v>
                </c:pt>
                <c:pt idx="12">
                  <c:v>276.28908594278232</c:v>
                </c:pt>
                <c:pt idx="13">
                  <c:v>42.846969932626145</c:v>
                </c:pt>
                <c:pt idx="14">
                  <c:v>85.69393986525229</c:v>
                </c:pt>
                <c:pt idx="15">
                  <c:v>142.82323310875378</c:v>
                </c:pt>
                <c:pt idx="16">
                  <c:v>249.94065794031914</c:v>
                </c:pt>
                <c:pt idx="17">
                  <c:v>35.083265325824122</c:v>
                </c:pt>
                <c:pt idx="18">
                  <c:v>70.166530651648245</c:v>
                </c:pt>
                <c:pt idx="19">
                  <c:v>122.79142864038442</c:v>
                </c:pt>
                <c:pt idx="20">
                  <c:v>192.95795929203268</c:v>
                </c:pt>
              </c:numCache>
            </c:numRef>
          </c:xVal>
          <c:yVal>
            <c:numRef>
              <c:f>'TMP4.7sc2'!$Q$2:$Q$26</c:f>
              <c:numCache>
                <c:formatCode>0</c:formatCode>
                <c:ptCount val="25"/>
                <c:pt idx="0">
                  <c:v>1458</c:v>
                </c:pt>
                <c:pt idx="1">
                  <c:v>738</c:v>
                </c:pt>
                <c:pt idx="2">
                  <c:v>553</c:v>
                </c:pt>
                <c:pt idx="3">
                  <c:v>470</c:v>
                </c:pt>
                <c:pt idx="4">
                  <c:v>414</c:v>
                </c:pt>
                <c:pt idx="5">
                  <c:v>753</c:v>
                </c:pt>
                <c:pt idx="6">
                  <c:v>567</c:v>
                </c:pt>
                <c:pt idx="7">
                  <c:v>428</c:v>
                </c:pt>
                <c:pt idx="8">
                  <c:v>378</c:v>
                </c:pt>
                <c:pt idx="9">
                  <c:v>641</c:v>
                </c:pt>
                <c:pt idx="10">
                  <c:v>445</c:v>
                </c:pt>
                <c:pt idx="11">
                  <c:v>347</c:v>
                </c:pt>
                <c:pt idx="12">
                  <c:v>281</c:v>
                </c:pt>
                <c:pt idx="13">
                  <c:v>565</c:v>
                </c:pt>
                <c:pt idx="14">
                  <c:v>425</c:v>
                </c:pt>
                <c:pt idx="15">
                  <c:v>384</c:v>
                </c:pt>
                <c:pt idx="16">
                  <c:v>289</c:v>
                </c:pt>
                <c:pt idx="17">
                  <c:v>680</c:v>
                </c:pt>
                <c:pt idx="18">
                  <c:v>473</c:v>
                </c:pt>
                <c:pt idx="19">
                  <c:v>434</c:v>
                </c:pt>
                <c:pt idx="20">
                  <c:v>313</c:v>
                </c:pt>
              </c:numCache>
            </c:numRef>
          </c:yVal>
          <c:smooth val="0"/>
          <c:extLst>
            <c:ext xmlns:c16="http://schemas.microsoft.com/office/drawing/2014/chart" uri="{C3380CC4-5D6E-409C-BE32-E72D297353CC}">
              <c16:uniqueId val="{00000001-1961-413E-AD19-9B3B09216499}"/>
            </c:ext>
          </c:extLst>
        </c:ser>
        <c:dLbls>
          <c:showLegendKey val="0"/>
          <c:showVal val="0"/>
          <c:showCatName val="0"/>
          <c:showSerName val="0"/>
          <c:showPercent val="0"/>
          <c:showBubbleSize val="0"/>
        </c:dLbls>
        <c:axId val="244253928"/>
        <c:axId val="244254320"/>
      </c:scatterChart>
      <c:valAx>
        <c:axId val="244253928"/>
        <c:scaling>
          <c:orientation val="minMax"/>
          <c:max val="300"/>
        </c:scaling>
        <c:delete val="0"/>
        <c:axPos val="b"/>
        <c:majorGridlines/>
        <c:title>
          <c:tx>
            <c:rich>
              <a:bodyPr/>
              <a:lstStyle/>
              <a:p>
                <a:pPr>
                  <a:defRPr sz="1200" b="1" i="0" u="none" strike="noStrike" baseline="0">
                    <a:solidFill>
                      <a:srgbClr val="000000"/>
                    </a:solidFill>
                    <a:latin typeface="Calibri"/>
                    <a:ea typeface="Calibri"/>
                    <a:cs typeface="Calibri"/>
                  </a:defRPr>
                </a:pPr>
                <a:r>
                  <a:rPr lang="en-CA"/>
                  <a:t>Time (years)</a:t>
                </a:r>
              </a:p>
            </c:rich>
          </c:tx>
          <c:overlay val="0"/>
        </c:title>
        <c:numFmt formatCode="General" sourceLinked="1"/>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4320"/>
        <c:crosses val="autoZero"/>
        <c:crossBetween val="midCat"/>
      </c:valAx>
      <c:valAx>
        <c:axId val="244254320"/>
        <c:scaling>
          <c:orientation val="minMax"/>
          <c:max val="1500"/>
          <c:min val="0"/>
        </c:scaling>
        <c:delete val="0"/>
        <c:axPos val="l"/>
        <c:majorGridlines/>
        <c:title>
          <c:tx>
            <c:rich>
              <a:bodyPr/>
              <a:lstStyle/>
              <a:p>
                <a:pPr>
                  <a:defRPr sz="1400" b="1" i="0" u="none" strike="noStrike" baseline="0">
                    <a:solidFill>
                      <a:srgbClr val="000000"/>
                    </a:solidFill>
                    <a:latin typeface="Calibri"/>
                    <a:ea typeface="Calibri"/>
                    <a:cs typeface="Calibri"/>
                  </a:defRPr>
                </a:pPr>
                <a:r>
                  <a:rPr lang="en-CA"/>
                  <a:t>DPn</a:t>
                </a:r>
              </a:p>
            </c:rich>
          </c:tx>
          <c:overlay val="0"/>
        </c:title>
        <c:numFmt formatCode="0" sourceLinked="0"/>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3928"/>
        <c:crosses val="autoZero"/>
        <c:crossBetween val="midCat"/>
      </c:valAx>
    </c:plotArea>
    <c:legend>
      <c:legendPos val="r"/>
      <c:layout>
        <c:manualLayout>
          <c:xMode val="edge"/>
          <c:yMode val="edge"/>
          <c:x val="0.63779473377237972"/>
          <c:y val="0.18232187197621288"/>
          <c:w val="0.15370662929232917"/>
          <c:h val="7.8240179393035847E-2"/>
        </c:manualLayout>
      </c:layout>
      <c:overlay val="0"/>
      <c:txPr>
        <a:bodyPr/>
        <a:lstStyle/>
        <a:p>
          <a:pPr>
            <a:defRPr sz="1200" baseline="0"/>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4803149606299213" l="0.70866141732283472" r="0.70866141732283472" t="0.7480314960629921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12607885428467"/>
          <c:y val="0.10918676834779963"/>
          <c:w val="0.80518631375717842"/>
          <c:h val="0.76126698994131514"/>
        </c:manualLayout>
      </c:layout>
      <c:scatterChart>
        <c:scatterStyle val="lineMarker"/>
        <c:varyColors val="0"/>
        <c:ser>
          <c:idx val="1"/>
          <c:order val="0"/>
          <c:tx>
            <c:v>Model</c:v>
          </c:tx>
          <c:spPr>
            <a:ln w="38100"/>
          </c:spPr>
          <c:marker>
            <c:symbol val="none"/>
          </c:marker>
          <c:xVal>
            <c:numRef>
              <c:f>'TMP4.7sc2'!$X$6:$X$104</c:f>
              <c:numCache>
                <c:formatCode>General</c:formatCode>
                <c:ptCount val="99"/>
                <c:pt idx="0">
                  <c:v>0</c:v>
                </c:pt>
                <c:pt idx="1">
                  <c:v>3</c:v>
                </c:pt>
                <c:pt idx="2">
                  <c:v>6</c:v>
                </c:pt>
                <c:pt idx="3">
                  <c:v>9</c:v>
                </c:pt>
                <c:pt idx="4">
                  <c:v>12</c:v>
                </c:pt>
                <c:pt idx="5">
                  <c:v>15</c:v>
                </c:pt>
                <c:pt idx="6">
                  <c:v>18</c:v>
                </c:pt>
                <c:pt idx="7">
                  <c:v>21</c:v>
                </c:pt>
                <c:pt idx="8">
                  <c:v>24</c:v>
                </c:pt>
                <c:pt idx="9">
                  <c:v>27</c:v>
                </c:pt>
                <c:pt idx="10">
                  <c:v>30</c:v>
                </c:pt>
                <c:pt idx="11">
                  <c:v>33</c:v>
                </c:pt>
                <c:pt idx="12">
                  <c:v>36</c:v>
                </c:pt>
                <c:pt idx="13">
                  <c:v>39</c:v>
                </c:pt>
                <c:pt idx="14">
                  <c:v>42</c:v>
                </c:pt>
                <c:pt idx="15">
                  <c:v>45</c:v>
                </c:pt>
                <c:pt idx="16">
                  <c:v>48</c:v>
                </c:pt>
                <c:pt idx="17">
                  <c:v>50</c:v>
                </c:pt>
                <c:pt idx="18">
                  <c:v>53</c:v>
                </c:pt>
                <c:pt idx="19">
                  <c:v>56</c:v>
                </c:pt>
                <c:pt idx="20">
                  <c:v>59</c:v>
                </c:pt>
                <c:pt idx="21">
                  <c:v>62</c:v>
                </c:pt>
                <c:pt idx="22">
                  <c:v>65</c:v>
                </c:pt>
                <c:pt idx="23">
                  <c:v>68</c:v>
                </c:pt>
                <c:pt idx="24">
                  <c:v>71</c:v>
                </c:pt>
                <c:pt idx="25">
                  <c:v>74</c:v>
                </c:pt>
                <c:pt idx="26">
                  <c:v>77</c:v>
                </c:pt>
                <c:pt idx="27">
                  <c:v>80</c:v>
                </c:pt>
                <c:pt idx="28">
                  <c:v>83</c:v>
                </c:pt>
                <c:pt idx="29">
                  <c:v>86</c:v>
                </c:pt>
                <c:pt idx="30">
                  <c:v>89</c:v>
                </c:pt>
                <c:pt idx="31">
                  <c:v>92</c:v>
                </c:pt>
                <c:pt idx="32">
                  <c:v>95</c:v>
                </c:pt>
                <c:pt idx="33">
                  <c:v>100</c:v>
                </c:pt>
                <c:pt idx="34">
                  <c:v>103</c:v>
                </c:pt>
                <c:pt idx="35">
                  <c:v>106</c:v>
                </c:pt>
                <c:pt idx="36">
                  <c:v>109</c:v>
                </c:pt>
                <c:pt idx="37">
                  <c:v>112</c:v>
                </c:pt>
                <c:pt idx="38">
                  <c:v>115</c:v>
                </c:pt>
                <c:pt idx="39">
                  <c:v>118</c:v>
                </c:pt>
                <c:pt idx="40">
                  <c:v>121</c:v>
                </c:pt>
                <c:pt idx="41">
                  <c:v>124</c:v>
                </c:pt>
                <c:pt idx="42">
                  <c:v>127</c:v>
                </c:pt>
                <c:pt idx="43">
                  <c:v>130</c:v>
                </c:pt>
                <c:pt idx="44">
                  <c:v>133</c:v>
                </c:pt>
                <c:pt idx="45">
                  <c:v>136</c:v>
                </c:pt>
                <c:pt idx="46">
                  <c:v>139</c:v>
                </c:pt>
                <c:pt idx="47">
                  <c:v>142</c:v>
                </c:pt>
                <c:pt idx="48">
                  <c:v>145</c:v>
                </c:pt>
                <c:pt idx="49">
                  <c:v>148</c:v>
                </c:pt>
                <c:pt idx="50">
                  <c:v>151</c:v>
                </c:pt>
                <c:pt idx="51">
                  <c:v>154</c:v>
                </c:pt>
                <c:pt idx="52">
                  <c:v>157</c:v>
                </c:pt>
                <c:pt idx="53">
                  <c:v>160</c:v>
                </c:pt>
                <c:pt idx="54">
                  <c:v>163</c:v>
                </c:pt>
                <c:pt idx="55">
                  <c:v>166</c:v>
                </c:pt>
                <c:pt idx="56">
                  <c:v>169</c:v>
                </c:pt>
                <c:pt idx="57">
                  <c:v>172</c:v>
                </c:pt>
                <c:pt idx="58">
                  <c:v>175</c:v>
                </c:pt>
                <c:pt idx="59">
                  <c:v>178</c:v>
                </c:pt>
                <c:pt idx="60">
                  <c:v>181</c:v>
                </c:pt>
                <c:pt idx="61">
                  <c:v>184</c:v>
                </c:pt>
                <c:pt idx="62">
                  <c:v>187</c:v>
                </c:pt>
                <c:pt idx="63">
                  <c:v>190</c:v>
                </c:pt>
                <c:pt idx="64">
                  <c:v>193</c:v>
                </c:pt>
                <c:pt idx="65">
                  <c:v>196</c:v>
                </c:pt>
                <c:pt idx="66">
                  <c:v>199</c:v>
                </c:pt>
                <c:pt idx="67">
                  <c:v>202</c:v>
                </c:pt>
                <c:pt idx="68">
                  <c:v>205</c:v>
                </c:pt>
                <c:pt idx="69">
                  <c:v>208</c:v>
                </c:pt>
                <c:pt idx="70">
                  <c:v>211</c:v>
                </c:pt>
                <c:pt idx="71">
                  <c:v>214</c:v>
                </c:pt>
                <c:pt idx="72">
                  <c:v>217</c:v>
                </c:pt>
                <c:pt idx="73">
                  <c:v>220</c:v>
                </c:pt>
                <c:pt idx="74">
                  <c:v>223</c:v>
                </c:pt>
                <c:pt idx="75">
                  <c:v>226</c:v>
                </c:pt>
                <c:pt idx="76">
                  <c:v>229</c:v>
                </c:pt>
                <c:pt idx="77">
                  <c:v>232</c:v>
                </c:pt>
                <c:pt idx="78">
                  <c:v>235</c:v>
                </c:pt>
                <c:pt idx="79">
                  <c:v>238</c:v>
                </c:pt>
                <c:pt idx="80">
                  <c:v>241</c:v>
                </c:pt>
                <c:pt idx="81">
                  <c:v>244</c:v>
                </c:pt>
                <c:pt idx="82">
                  <c:v>247</c:v>
                </c:pt>
                <c:pt idx="83">
                  <c:v>250</c:v>
                </c:pt>
                <c:pt idx="84">
                  <c:v>253</c:v>
                </c:pt>
                <c:pt idx="85">
                  <c:v>256</c:v>
                </c:pt>
                <c:pt idx="86">
                  <c:v>259</c:v>
                </c:pt>
                <c:pt idx="87">
                  <c:v>262</c:v>
                </c:pt>
                <c:pt idx="88">
                  <c:v>265</c:v>
                </c:pt>
                <c:pt idx="89">
                  <c:v>268</c:v>
                </c:pt>
                <c:pt idx="90">
                  <c:v>271</c:v>
                </c:pt>
                <c:pt idx="91">
                  <c:v>274</c:v>
                </c:pt>
                <c:pt idx="92">
                  <c:v>277</c:v>
                </c:pt>
                <c:pt idx="93">
                  <c:v>280</c:v>
                </c:pt>
                <c:pt idx="94">
                  <c:v>283</c:v>
                </c:pt>
                <c:pt idx="95">
                  <c:v>286</c:v>
                </c:pt>
                <c:pt idx="96">
                  <c:v>289</c:v>
                </c:pt>
                <c:pt idx="97">
                  <c:v>292</c:v>
                </c:pt>
                <c:pt idx="98">
                  <c:v>295</c:v>
                </c:pt>
              </c:numCache>
            </c:numRef>
          </c:xVal>
          <c:yVal>
            <c:numRef>
              <c:f>'TMP4.7sc2'!$Z$6:$Z$104</c:f>
              <c:numCache>
                <c:formatCode>0.0</c:formatCode>
                <c:ptCount val="99"/>
                <c:pt idx="0">
                  <c:v>14.671926315789474</c:v>
                </c:pt>
                <c:pt idx="1">
                  <c:v>14.512813675861869</c:v>
                </c:pt>
                <c:pt idx="2">
                  <c:v>14.307511858997993</c:v>
                </c:pt>
                <c:pt idx="3">
                  <c:v>14.051013456369944</c:v>
                </c:pt>
                <c:pt idx="4">
                  <c:v>13.747570736980927</c:v>
                </c:pt>
                <c:pt idx="5">
                  <c:v>13.413845600291243</c:v>
                </c:pt>
                <c:pt idx="6">
                  <c:v>13.073999900944779</c:v>
                </c:pt>
                <c:pt idx="7">
                  <c:v>12.748240297595643</c:v>
                </c:pt>
                <c:pt idx="8">
                  <c:v>12.445604252452618</c:v>
                </c:pt>
                <c:pt idx="9">
                  <c:v>12.166325573615193</c:v>
                </c:pt>
                <c:pt idx="10">
                  <c:v>11.907496552366277</c:v>
                </c:pt>
                <c:pt idx="11">
                  <c:v>11.666143530619742</c:v>
                </c:pt>
                <c:pt idx="12">
                  <c:v>11.43986216634986</c:v>
                </c:pt>
                <c:pt idx="13">
                  <c:v>11.226733048636248</c:v>
                </c:pt>
                <c:pt idx="14">
                  <c:v>11.025197771811083</c:v>
                </c:pt>
                <c:pt idx="15">
                  <c:v>10.833971823755942</c:v>
                </c:pt>
                <c:pt idx="16">
                  <c:v>10.65198245674314</c:v>
                </c:pt>
                <c:pt idx="17">
                  <c:v>10.555468918640813</c:v>
                </c:pt>
                <c:pt idx="18">
                  <c:v>10.359441671024726</c:v>
                </c:pt>
                <c:pt idx="19">
                  <c:v>10.208255461540809</c:v>
                </c:pt>
                <c:pt idx="20">
                  <c:v>10.04918450922116</c:v>
                </c:pt>
                <c:pt idx="21">
                  <c:v>9.9019848742502106</c:v>
                </c:pt>
                <c:pt idx="22">
                  <c:v>9.7577083539245244</c:v>
                </c:pt>
                <c:pt idx="23">
                  <c:v>9.6197242925387769</c:v>
                </c:pt>
                <c:pt idx="24">
                  <c:v>9.4858889718908159</c:v>
                </c:pt>
                <c:pt idx="25">
                  <c:v>9.3567595178801195</c:v>
                </c:pt>
                <c:pt idx="26">
                  <c:v>9.2315875803847653</c:v>
                </c:pt>
                <c:pt idx="27">
                  <c:v>9.1103581379396701</c:v>
                </c:pt>
                <c:pt idx="28">
                  <c:v>8.9926953180287494</c:v>
                </c:pt>
                <c:pt idx="29">
                  <c:v>8.8784648252691305</c:v>
                </c:pt>
                <c:pt idx="30">
                  <c:v>8.7674222573298408</c:v>
                </c:pt>
                <c:pt idx="31">
                  <c:v>8.6594188988237235</c:v>
                </c:pt>
                <c:pt idx="32">
                  <c:v>8.5542717192311688</c:v>
                </c:pt>
                <c:pt idx="33">
                  <c:v>8.337252612990449</c:v>
                </c:pt>
                <c:pt idx="34">
                  <c:v>8.32071350608269</c:v>
                </c:pt>
                <c:pt idx="35">
                  <c:v>8.1662945075608384</c:v>
                </c:pt>
                <c:pt idx="36">
                  <c:v>8.1155896398675562</c:v>
                </c:pt>
                <c:pt idx="37">
                  <c:v>7.9921396363150459</c:v>
                </c:pt>
                <c:pt idx="38">
                  <c:v>7.9270981212705891</c:v>
                </c:pt>
                <c:pt idx="39">
                  <c:v>7.8208272419722498</c:v>
                </c:pt>
                <c:pt idx="40">
                  <c:v>7.7501232665152502</c:v>
                </c:pt>
                <c:pt idx="41">
                  <c:v>7.6544943590706156</c:v>
                </c:pt>
                <c:pt idx="42">
                  <c:v>7.5821346614441438</c:v>
                </c:pt>
                <c:pt idx="43">
                  <c:v>7.4937891808870596</c:v>
                </c:pt>
                <c:pt idx="44">
                  <c:v>7.4216972039484137</c:v>
                </c:pt>
                <c:pt idx="45">
                  <c:v>7.3387686816134581</c:v>
                </c:pt>
                <c:pt idx="46">
                  <c:v>7.2678852994456431</c:v>
                </c:pt>
                <c:pt idx="47">
                  <c:v>7.1892536173244412</c:v>
                </c:pt>
                <c:pt idx="48">
                  <c:v>7.1200347240782946</c:v>
                </c:pt>
                <c:pt idx="49">
                  <c:v>7.044975897612944</c:v>
                </c:pt>
                <c:pt idx="50">
                  <c:v>6.9776295682321203</c:v>
                </c:pt>
                <c:pt idx="51">
                  <c:v>6.9056417798356495</c:v>
                </c:pt>
                <c:pt idx="52">
                  <c:v>6.840246803467176</c:v>
                </c:pt>
                <c:pt idx="53">
                  <c:v>6.7709592156755622</c:v>
                </c:pt>
                <c:pt idx="54">
                  <c:v>6.7075269984066352</c:v>
                </c:pt>
                <c:pt idx="55">
                  <c:v>6.640649304777039</c:v>
                </c:pt>
                <c:pt idx="56">
                  <c:v>6.5791576551519135</c:v>
                </c:pt>
                <c:pt idx="57">
                  <c:v>6.5144504806147125</c:v>
                </c:pt>
                <c:pt idx="58">
                  <c:v>6.4548630415467514</c:v>
                </c:pt>
                <c:pt idx="59">
                  <c:v>6.3921192962271363</c:v>
                </c:pt>
                <c:pt idx="60">
                  <c:v>6.3343976142060523</c:v>
                </c:pt>
                <c:pt idx="61">
                  <c:v>6.2734295830540123</c:v>
                </c:pt>
                <c:pt idx="62">
                  <c:v>6.2175416040267795</c:v>
                </c:pt>
                <c:pt idx="63">
                  <c:v>6.1581707874468652</c:v>
                </c:pt>
                <c:pt idx="64">
                  <c:v>6.1040980573110808</c:v>
                </c:pt>
                <c:pt idx="65">
                  <c:v>6.0461458102674133</c:v>
                </c:pt>
                <c:pt idx="66">
                  <c:v>5.9938910131036671</c:v>
                </c:pt>
                <c:pt idx="67">
                  <c:v>5.9371684063839272</c:v>
                </c:pt>
                <c:pt idx="68">
                  <c:v>5.8867647440052266</c:v>
                </c:pt>
                <c:pt idx="69">
                  <c:v>5.8310600087189233</c:v>
                </c:pt>
                <c:pt idx="70">
                  <c:v>5.7825841945233822</c:v>
                </c:pt>
                <c:pt idx="71">
                  <c:v>5.7276456476179298</c:v>
                </c:pt>
                <c:pt idx="72">
                  <c:v>5.6812369869906973</c:v>
                </c:pt>
                <c:pt idx="73">
                  <c:v>5.6267483757872157</c:v>
                </c:pt>
                <c:pt idx="74">
                  <c:v>5.5826377001528655</c:v>
                </c:pt>
                <c:pt idx="75">
                  <c:v>5.5281812023163184</c:v>
                </c:pt>
                <c:pt idx="76">
                  <c:v>5.486735657509719</c:v>
                </c:pt>
                <c:pt idx="77">
                  <c:v>5.4317348628678168</c:v>
                </c:pt>
                <c:pt idx="78">
                  <c:v>5.3935283516275057</c:v>
                </c:pt>
                <c:pt idx="79">
                  <c:v>5.3371585956893739</c:v>
                </c:pt>
                <c:pt idx="80">
                  <c:v>5.3030841563808426</c:v>
                </c:pt>
                <c:pt idx="81">
                  <c:v>5.244129078949717</c:v>
                </c:pt>
                <c:pt idx="82">
                  <c:v>5.2155806419087263</c:v>
                </c:pt>
                <c:pt idx="83">
                  <c:v>5.1521991326192129</c:v>
                </c:pt>
                <c:pt idx="84">
                  <c:v>5.131369517065103</c:v>
                </c:pt>
                <c:pt idx="85">
                  <c:v>5.0607114442610897</c:v>
                </c:pt>
                <c:pt idx="86">
                  <c:v>5.0510876551254</c:v>
                </c:pt>
                <c:pt idx="87">
                  <c:v>4.9686511067718779</c:v>
                </c:pt>
                <c:pt idx="88">
                  <c:v>4.9686511067718779</c:v>
                </c:pt>
                <c:pt idx="89">
                  <c:v>4.8832497960042947</c:v>
                </c:pt>
                <c:pt idx="90">
                  <c:v>4.8832497960042947</c:v>
                </c:pt>
                <c:pt idx="91">
                  <c:v>4.8055072091557633</c:v>
                </c:pt>
                <c:pt idx="92">
                  <c:v>4.8055072091557633</c:v>
                </c:pt>
                <c:pt idx="93">
                  <c:v>4.7220997865372816</c:v>
                </c:pt>
                <c:pt idx="94">
                  <c:v>4.7220997865372816</c:v>
                </c:pt>
                <c:pt idx="95">
                  <c:v>4.6495559316665069</c:v>
                </c:pt>
                <c:pt idx="96">
                  <c:v>4.6495559316665069</c:v>
                </c:pt>
                <c:pt idx="97">
                  <c:v>4.566829627187122</c:v>
                </c:pt>
                <c:pt idx="98">
                  <c:v>4.566829627187122</c:v>
                </c:pt>
              </c:numCache>
            </c:numRef>
          </c:yVal>
          <c:smooth val="0"/>
          <c:extLst>
            <c:ext xmlns:c16="http://schemas.microsoft.com/office/drawing/2014/chart" uri="{C3380CC4-5D6E-409C-BE32-E72D297353CC}">
              <c16:uniqueId val="{00000000-775C-496B-A4A4-B7503CAADE5B}"/>
            </c:ext>
          </c:extLst>
        </c:ser>
        <c:ser>
          <c:idx val="0"/>
          <c:order val="1"/>
          <c:tx>
            <c:v>data</c:v>
          </c:tx>
          <c:spPr>
            <a:ln w="28575">
              <a:noFill/>
            </a:ln>
          </c:spPr>
          <c:xVal>
            <c:numRef>
              <c:f>'TMP4.7sc2'!$P$2:$P$17</c:f>
              <c:numCache>
                <c:formatCode>0</c:formatCode>
                <c:ptCount val="16"/>
                <c:pt idx="0">
                  <c:v>0</c:v>
                </c:pt>
                <c:pt idx="1">
                  <c:v>26.839252149834728</c:v>
                </c:pt>
                <c:pt idx="2">
                  <c:v>63.089670637923184</c:v>
                </c:pt>
                <c:pt idx="3">
                  <c:v>80.169194733272548</c:v>
                </c:pt>
                <c:pt idx="4">
                  <c:v>127</c:v>
                </c:pt>
                <c:pt idx="5">
                  <c:v>28.31914851899997</c:v>
                </c:pt>
                <c:pt idx="6">
                  <c:v>62.706686006357089</c:v>
                </c:pt>
                <c:pt idx="7">
                  <c:v>121.36777936714273</c:v>
                </c:pt>
                <c:pt idx="8">
                  <c:v>198.23403963299981</c:v>
                </c:pt>
                <c:pt idx="9">
                  <c:v>38.680472031989524</c:v>
                </c:pt>
                <c:pt idx="10">
                  <c:v>82.886725782834702</c:v>
                </c:pt>
                <c:pt idx="11">
                  <c:v>157.48477898738597</c:v>
                </c:pt>
                <c:pt idx="12">
                  <c:v>276.28908594278232</c:v>
                </c:pt>
                <c:pt idx="13">
                  <c:v>42.846969932626145</c:v>
                </c:pt>
                <c:pt idx="14">
                  <c:v>85.69393986525229</c:v>
                </c:pt>
                <c:pt idx="15">
                  <c:v>142.82323310875378</c:v>
                </c:pt>
              </c:numCache>
            </c:numRef>
          </c:xVal>
          <c:yVal>
            <c:numRef>
              <c:f>'TMP4.7sc2'!$R$2:$R$17</c:f>
              <c:numCache>
                <c:formatCode>0.00</c:formatCode>
                <c:ptCount val="16"/>
                <c:pt idx="0">
                  <c:v>15.095000000000001</c:v>
                </c:pt>
                <c:pt idx="1">
                  <c:v>12.98</c:v>
                </c:pt>
                <c:pt idx="2">
                  <c:v>11.03</c:v>
                </c:pt>
                <c:pt idx="3">
                  <c:v>10.09</c:v>
                </c:pt>
                <c:pt idx="4">
                  <c:v>8.39</c:v>
                </c:pt>
                <c:pt idx="5">
                  <c:v>11.622999999999999</c:v>
                </c:pt>
                <c:pt idx="6">
                  <c:v>10.711</c:v>
                </c:pt>
                <c:pt idx="7">
                  <c:v>7.9580000000000002</c:v>
                </c:pt>
                <c:pt idx="8">
                  <c:v>6.23</c:v>
                </c:pt>
                <c:pt idx="9">
                  <c:v>11.638999999999999</c:v>
                </c:pt>
                <c:pt idx="10">
                  <c:v>9.1980000000000004</c:v>
                </c:pt>
                <c:pt idx="11">
                  <c:v>6.3849999999999998</c:v>
                </c:pt>
                <c:pt idx="12">
                  <c:v>4.7549999999999999</c:v>
                </c:pt>
                <c:pt idx="13">
                  <c:v>11.382999999999999</c:v>
                </c:pt>
                <c:pt idx="14">
                  <c:v>8.9779999999999998</c:v>
                </c:pt>
                <c:pt idx="15">
                  <c:v>6.7960000000000003</c:v>
                </c:pt>
              </c:numCache>
            </c:numRef>
          </c:yVal>
          <c:smooth val="0"/>
          <c:extLst>
            <c:ext xmlns:c16="http://schemas.microsoft.com/office/drawing/2014/chart" uri="{C3380CC4-5D6E-409C-BE32-E72D297353CC}">
              <c16:uniqueId val="{00000001-775C-496B-A4A4-B7503CAADE5B}"/>
            </c:ext>
          </c:extLst>
        </c:ser>
        <c:dLbls>
          <c:showLegendKey val="0"/>
          <c:showVal val="0"/>
          <c:showCatName val="0"/>
          <c:showSerName val="0"/>
          <c:showPercent val="0"/>
          <c:showBubbleSize val="0"/>
        </c:dLbls>
        <c:axId val="244253928"/>
        <c:axId val="244254320"/>
      </c:scatterChart>
      <c:valAx>
        <c:axId val="244253928"/>
        <c:scaling>
          <c:orientation val="minMax"/>
          <c:max val="500"/>
        </c:scaling>
        <c:delete val="0"/>
        <c:axPos val="b"/>
        <c:majorGridlines/>
        <c:title>
          <c:tx>
            <c:rich>
              <a:bodyPr/>
              <a:lstStyle/>
              <a:p>
                <a:pPr>
                  <a:defRPr sz="1200" b="1" i="0" u="none" strike="noStrike" baseline="0">
                    <a:solidFill>
                      <a:srgbClr val="000000"/>
                    </a:solidFill>
                    <a:latin typeface="Calibri"/>
                    <a:ea typeface="Calibri"/>
                    <a:cs typeface="Calibri"/>
                  </a:defRPr>
                </a:pPr>
                <a:r>
                  <a:rPr lang="en-CA"/>
                  <a:t>Time (years)</a:t>
                </a:r>
              </a:p>
            </c:rich>
          </c:tx>
          <c:overlay val="0"/>
        </c:title>
        <c:numFmt formatCode="General" sourceLinked="1"/>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4320"/>
        <c:crosses val="autoZero"/>
        <c:crossBetween val="midCat"/>
      </c:valAx>
      <c:valAx>
        <c:axId val="244254320"/>
        <c:scaling>
          <c:orientation val="minMax"/>
          <c:min val="0"/>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ZSBL</a:t>
                </a:r>
              </a:p>
            </c:rich>
          </c:tx>
          <c:overlay val="0"/>
        </c:title>
        <c:numFmt formatCode="0" sourceLinked="0"/>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3928"/>
        <c:crosses val="autoZero"/>
        <c:crossBetween val="midCat"/>
      </c:valAx>
    </c:plotArea>
    <c:legend>
      <c:legendPos val="r"/>
      <c:layout>
        <c:manualLayout>
          <c:xMode val="edge"/>
          <c:yMode val="edge"/>
          <c:x val="0.63779473377237972"/>
          <c:y val="0.18232187197621288"/>
          <c:w val="0.10740387108214161"/>
          <c:h val="9.5333650386046465E-2"/>
        </c:manualLayout>
      </c:layout>
      <c:overlay val="0"/>
      <c:txPr>
        <a:bodyPr/>
        <a:lstStyle/>
        <a:p>
          <a:pPr>
            <a:defRPr sz="1200" baseline="0"/>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4803149606299213" l="0.70866141732283472" r="0.70866141732283472" t="0.74803149606299213" header="0.31496062992125984" footer="0.31496062992125984"/>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12607885428467"/>
          <c:y val="9.7713945117265805E-2"/>
          <c:w val="0.80518631375717842"/>
          <c:h val="0.78650720104848959"/>
        </c:manualLayout>
      </c:layout>
      <c:scatterChart>
        <c:scatterStyle val="lineMarker"/>
        <c:varyColors val="0"/>
        <c:ser>
          <c:idx val="1"/>
          <c:order val="0"/>
          <c:tx>
            <c:v>Model</c:v>
          </c:tx>
          <c:spPr>
            <a:ln w="38100"/>
          </c:spPr>
          <c:marker>
            <c:symbol val="none"/>
          </c:marker>
          <c:xVal>
            <c:numRef>
              <c:f>'TMP4.7sc3'!$X$6:$X$104</c:f>
              <c:numCache>
                <c:formatCode>General</c:formatCode>
                <c:ptCount val="99"/>
                <c:pt idx="0">
                  <c:v>0</c:v>
                </c:pt>
                <c:pt idx="1">
                  <c:v>3</c:v>
                </c:pt>
                <c:pt idx="2">
                  <c:v>6</c:v>
                </c:pt>
                <c:pt idx="3">
                  <c:v>9</c:v>
                </c:pt>
                <c:pt idx="4">
                  <c:v>12</c:v>
                </c:pt>
                <c:pt idx="5">
                  <c:v>15</c:v>
                </c:pt>
                <c:pt idx="6">
                  <c:v>18</c:v>
                </c:pt>
                <c:pt idx="7">
                  <c:v>21</c:v>
                </c:pt>
                <c:pt idx="8">
                  <c:v>24</c:v>
                </c:pt>
                <c:pt idx="9">
                  <c:v>27</c:v>
                </c:pt>
                <c:pt idx="10">
                  <c:v>30</c:v>
                </c:pt>
                <c:pt idx="11">
                  <c:v>33</c:v>
                </c:pt>
                <c:pt idx="12">
                  <c:v>36</c:v>
                </c:pt>
                <c:pt idx="13">
                  <c:v>39</c:v>
                </c:pt>
                <c:pt idx="14">
                  <c:v>42</c:v>
                </c:pt>
                <c:pt idx="15">
                  <c:v>45</c:v>
                </c:pt>
                <c:pt idx="16">
                  <c:v>48</c:v>
                </c:pt>
                <c:pt idx="17">
                  <c:v>50</c:v>
                </c:pt>
                <c:pt idx="18">
                  <c:v>53</c:v>
                </c:pt>
                <c:pt idx="19">
                  <c:v>56</c:v>
                </c:pt>
                <c:pt idx="20">
                  <c:v>59</c:v>
                </c:pt>
                <c:pt idx="21">
                  <c:v>62</c:v>
                </c:pt>
                <c:pt idx="22">
                  <c:v>65</c:v>
                </c:pt>
                <c:pt idx="23">
                  <c:v>68</c:v>
                </c:pt>
                <c:pt idx="24">
                  <c:v>71</c:v>
                </c:pt>
                <c:pt idx="25">
                  <c:v>74</c:v>
                </c:pt>
                <c:pt idx="26">
                  <c:v>77</c:v>
                </c:pt>
                <c:pt idx="27">
                  <c:v>80</c:v>
                </c:pt>
                <c:pt idx="28">
                  <c:v>83</c:v>
                </c:pt>
                <c:pt idx="29">
                  <c:v>86</c:v>
                </c:pt>
                <c:pt idx="30">
                  <c:v>89</c:v>
                </c:pt>
                <c:pt idx="31">
                  <c:v>92</c:v>
                </c:pt>
                <c:pt idx="32">
                  <c:v>95</c:v>
                </c:pt>
                <c:pt idx="33">
                  <c:v>100</c:v>
                </c:pt>
                <c:pt idx="34">
                  <c:v>103</c:v>
                </c:pt>
                <c:pt idx="35">
                  <c:v>106</c:v>
                </c:pt>
                <c:pt idx="36">
                  <c:v>109</c:v>
                </c:pt>
                <c:pt idx="37">
                  <c:v>112</c:v>
                </c:pt>
                <c:pt idx="38">
                  <c:v>115</c:v>
                </c:pt>
                <c:pt idx="39">
                  <c:v>118</c:v>
                </c:pt>
                <c:pt idx="40">
                  <c:v>121</c:v>
                </c:pt>
                <c:pt idx="41">
                  <c:v>124</c:v>
                </c:pt>
                <c:pt idx="42">
                  <c:v>127</c:v>
                </c:pt>
                <c:pt idx="43">
                  <c:v>130</c:v>
                </c:pt>
                <c:pt idx="44">
                  <c:v>133</c:v>
                </c:pt>
                <c:pt idx="45">
                  <c:v>136</c:v>
                </c:pt>
                <c:pt idx="46">
                  <c:v>139</c:v>
                </c:pt>
                <c:pt idx="47">
                  <c:v>142</c:v>
                </c:pt>
                <c:pt idx="48">
                  <c:v>145</c:v>
                </c:pt>
                <c:pt idx="49">
                  <c:v>148</c:v>
                </c:pt>
                <c:pt idx="50">
                  <c:v>151</c:v>
                </c:pt>
                <c:pt idx="51">
                  <c:v>154</c:v>
                </c:pt>
                <c:pt idx="52">
                  <c:v>157</c:v>
                </c:pt>
                <c:pt idx="53">
                  <c:v>160</c:v>
                </c:pt>
                <c:pt idx="54">
                  <c:v>163</c:v>
                </c:pt>
                <c:pt idx="55">
                  <c:v>166</c:v>
                </c:pt>
                <c:pt idx="56">
                  <c:v>169</c:v>
                </c:pt>
                <c:pt idx="57">
                  <c:v>172</c:v>
                </c:pt>
                <c:pt idx="58">
                  <c:v>175</c:v>
                </c:pt>
                <c:pt idx="59">
                  <c:v>178</c:v>
                </c:pt>
                <c:pt idx="60">
                  <c:v>181</c:v>
                </c:pt>
                <c:pt idx="61">
                  <c:v>184</c:v>
                </c:pt>
                <c:pt idx="62">
                  <c:v>187</c:v>
                </c:pt>
                <c:pt idx="63">
                  <c:v>190</c:v>
                </c:pt>
                <c:pt idx="64">
                  <c:v>193</c:v>
                </c:pt>
                <c:pt idx="65">
                  <c:v>196</c:v>
                </c:pt>
                <c:pt idx="66">
                  <c:v>199</c:v>
                </c:pt>
                <c:pt idx="67">
                  <c:v>202</c:v>
                </c:pt>
                <c:pt idx="68">
                  <c:v>205</c:v>
                </c:pt>
                <c:pt idx="69">
                  <c:v>208</c:v>
                </c:pt>
                <c:pt idx="70">
                  <c:v>211</c:v>
                </c:pt>
                <c:pt idx="71">
                  <c:v>214</c:v>
                </c:pt>
                <c:pt idx="72">
                  <c:v>217</c:v>
                </c:pt>
                <c:pt idx="73">
                  <c:v>220</c:v>
                </c:pt>
                <c:pt idx="74">
                  <c:v>223</c:v>
                </c:pt>
                <c:pt idx="75">
                  <c:v>226</c:v>
                </c:pt>
                <c:pt idx="76">
                  <c:v>229</c:v>
                </c:pt>
                <c:pt idx="77">
                  <c:v>232</c:v>
                </c:pt>
                <c:pt idx="78">
                  <c:v>235</c:v>
                </c:pt>
                <c:pt idx="79">
                  <c:v>238</c:v>
                </c:pt>
                <c:pt idx="80">
                  <c:v>241</c:v>
                </c:pt>
                <c:pt idx="81">
                  <c:v>244</c:v>
                </c:pt>
                <c:pt idx="82">
                  <c:v>247</c:v>
                </c:pt>
                <c:pt idx="83">
                  <c:v>250</c:v>
                </c:pt>
                <c:pt idx="84">
                  <c:v>253</c:v>
                </c:pt>
                <c:pt idx="85">
                  <c:v>256</c:v>
                </c:pt>
                <c:pt idx="86">
                  <c:v>259</c:v>
                </c:pt>
                <c:pt idx="87">
                  <c:v>262</c:v>
                </c:pt>
                <c:pt idx="88">
                  <c:v>265</c:v>
                </c:pt>
                <c:pt idx="89">
                  <c:v>268</c:v>
                </c:pt>
                <c:pt idx="90">
                  <c:v>271</c:v>
                </c:pt>
                <c:pt idx="91">
                  <c:v>274</c:v>
                </c:pt>
                <c:pt idx="92">
                  <c:v>277</c:v>
                </c:pt>
                <c:pt idx="93">
                  <c:v>280</c:v>
                </c:pt>
                <c:pt idx="94">
                  <c:v>283</c:v>
                </c:pt>
                <c:pt idx="95">
                  <c:v>286</c:v>
                </c:pt>
                <c:pt idx="96">
                  <c:v>289</c:v>
                </c:pt>
                <c:pt idx="97">
                  <c:v>292</c:v>
                </c:pt>
                <c:pt idx="98">
                  <c:v>295</c:v>
                </c:pt>
              </c:numCache>
            </c:numRef>
          </c:xVal>
          <c:yVal>
            <c:numRef>
              <c:f>'TMP4.7sc3'!$Y$6:$Y$104</c:f>
              <c:numCache>
                <c:formatCode>0.0</c:formatCode>
                <c:ptCount val="99"/>
                <c:pt idx="0">
                  <c:v>1312.2</c:v>
                </c:pt>
                <c:pt idx="1">
                  <c:v>1165.9910964639232</c:v>
                </c:pt>
                <c:pt idx="2">
                  <c:v>1004.5161913707435</c:v>
                </c:pt>
                <c:pt idx="3">
                  <c:v>856.24527785650025</c:v>
                </c:pt>
                <c:pt idx="4">
                  <c:v>744.42432443031839</c:v>
                </c:pt>
                <c:pt idx="5">
                  <c:v>669.15908300696992</c:v>
                </c:pt>
                <c:pt idx="6">
                  <c:v>616.98069546823785</c:v>
                </c:pt>
                <c:pt idx="7">
                  <c:v>577.66867149292011</c:v>
                </c:pt>
                <c:pt idx="8">
                  <c:v>546.49828936918698</c:v>
                </c:pt>
                <c:pt idx="9">
                  <c:v>520.98061472348297</c:v>
                </c:pt>
                <c:pt idx="10">
                  <c:v>499.58168466195167</c:v>
                </c:pt>
                <c:pt idx="11">
                  <c:v>481.30099406801196</c:v>
                </c:pt>
                <c:pt idx="12">
                  <c:v>465.44880897716899</c:v>
                </c:pt>
                <c:pt idx="13">
                  <c:v>451.53266714307995</c:v>
                </c:pt>
                <c:pt idx="14">
                  <c:v>439.18942293288336</c:v>
                </c:pt>
                <c:pt idx="15">
                  <c:v>428.14478775123979</c:v>
                </c:pt>
                <c:pt idx="16">
                  <c:v>418.18699537964113</c:v>
                </c:pt>
                <c:pt idx="17">
                  <c:v>414.20604311593263</c:v>
                </c:pt>
                <c:pt idx="18">
                  <c:v>402.10971265823412</c:v>
                </c:pt>
                <c:pt idx="19">
                  <c:v>396.83758095941903</c:v>
                </c:pt>
                <c:pt idx="20">
                  <c:v>387.83544494981385</c:v>
                </c:pt>
                <c:pt idx="21">
                  <c:v>382.59925619303687</c:v>
                </c:pt>
                <c:pt idx="22">
                  <c:v>375.3651972898079</c:v>
                </c:pt>
                <c:pt idx="23">
                  <c:v>370.51930058960477</c:v>
                </c:pt>
                <c:pt idx="24">
                  <c:v>364.44198208913502</c:v>
                </c:pt>
                <c:pt idx="25">
                  <c:v>360.05675238011656</c:v>
                </c:pt>
                <c:pt idx="26">
                  <c:v>354.80368003823196</c:v>
                </c:pt>
                <c:pt idx="27">
                  <c:v>350.86388392233948</c:v>
                </c:pt>
                <c:pt idx="28">
                  <c:v>346.22976816912507</c:v>
                </c:pt>
                <c:pt idx="29">
                  <c:v>342.69776914988535</c:v>
                </c:pt>
                <c:pt idx="30">
                  <c:v>338.54270874005982</c:v>
                </c:pt>
                <c:pt idx="31">
                  <c:v>335.38000213048957</c:v>
                </c:pt>
                <c:pt idx="32">
                  <c:v>331.60036340004893</c:v>
                </c:pt>
                <c:pt idx="33">
                  <c:v>324.49474029902689</c:v>
                </c:pt>
                <c:pt idx="34">
                  <c:v>324.49474029902689</c:v>
                </c:pt>
                <c:pt idx="35">
                  <c:v>319.64174761416399</c:v>
                </c:pt>
                <c:pt idx="36">
                  <c:v>319.05896203239644</c:v>
                </c:pt>
                <c:pt idx="37">
                  <c:v>314.10208849161592</c:v>
                </c:pt>
                <c:pt idx="38">
                  <c:v>314.10208849161592</c:v>
                </c:pt>
                <c:pt idx="39">
                  <c:v>308.95028021514287</c:v>
                </c:pt>
                <c:pt idx="40">
                  <c:v>308.95028021514287</c:v>
                </c:pt>
                <c:pt idx="41">
                  <c:v>304.83395384895084</c:v>
                </c:pt>
                <c:pt idx="42">
                  <c:v>304.83395384895084</c:v>
                </c:pt>
                <c:pt idx="43">
                  <c:v>300.2646080198798</c:v>
                </c:pt>
                <c:pt idx="44">
                  <c:v>300.2646080198798</c:v>
                </c:pt>
                <c:pt idx="45">
                  <c:v>296.88065158762123</c:v>
                </c:pt>
                <c:pt idx="46">
                  <c:v>296.77375755266718</c:v>
                </c:pt>
                <c:pt idx="47">
                  <c:v>292.79666925437721</c:v>
                </c:pt>
                <c:pt idx="48">
                  <c:v>292.79666925437721</c:v>
                </c:pt>
                <c:pt idx="49">
                  <c:v>289.84043490698315</c:v>
                </c:pt>
                <c:pt idx="50">
                  <c:v>289.79168292190121</c:v>
                </c:pt>
                <c:pt idx="51">
                  <c:v>286.15556370136204</c:v>
                </c:pt>
                <c:pt idx="52">
                  <c:v>286.15556370136204</c:v>
                </c:pt>
                <c:pt idx="53">
                  <c:v>283.71808537510083</c:v>
                </c:pt>
                <c:pt idx="54">
                  <c:v>283.48441063288897</c:v>
                </c:pt>
                <c:pt idx="55">
                  <c:v>280.43732947553821</c:v>
                </c:pt>
                <c:pt idx="56">
                  <c:v>280.43732947553821</c:v>
                </c:pt>
                <c:pt idx="57">
                  <c:v>278.02280997365705</c:v>
                </c:pt>
                <c:pt idx="58">
                  <c:v>278.02280997365705</c:v>
                </c:pt>
                <c:pt idx="59">
                  <c:v>275.10167915949586</c:v>
                </c:pt>
                <c:pt idx="60">
                  <c:v>275.10167915949586</c:v>
                </c:pt>
                <c:pt idx="61">
                  <c:v>273.19122670324998</c:v>
                </c:pt>
                <c:pt idx="62">
                  <c:v>272.99024512661219</c:v>
                </c:pt>
                <c:pt idx="63">
                  <c:v>270.4542932211599</c:v>
                </c:pt>
                <c:pt idx="64">
                  <c:v>270.4542932211599</c:v>
                </c:pt>
                <c:pt idx="65">
                  <c:v>268.58653469154683</c:v>
                </c:pt>
                <c:pt idx="66">
                  <c:v>268.58653469154683</c:v>
                </c:pt>
                <c:pt idx="67">
                  <c:v>266.01854625903155</c:v>
                </c:pt>
                <c:pt idx="68">
                  <c:v>266.01854625903155</c:v>
                </c:pt>
                <c:pt idx="69">
                  <c:v>264.70412751153555</c:v>
                </c:pt>
                <c:pt idx="70">
                  <c:v>264.18629515644579</c:v>
                </c:pt>
                <c:pt idx="71">
                  <c:v>262.53801182478605</c:v>
                </c:pt>
                <c:pt idx="72">
                  <c:v>262.53801182478605</c:v>
                </c:pt>
                <c:pt idx="73">
                  <c:v>260.29961434054331</c:v>
                </c:pt>
                <c:pt idx="74">
                  <c:v>260.29961434054331</c:v>
                </c:pt>
                <c:pt idx="75">
                  <c:v>259.1469067408147</c:v>
                </c:pt>
                <c:pt idx="76">
                  <c:v>258.69975284246141</c:v>
                </c:pt>
                <c:pt idx="77">
                  <c:v>257.20933452984616</c:v>
                </c:pt>
                <c:pt idx="78">
                  <c:v>257.20933452984616</c:v>
                </c:pt>
                <c:pt idx="79">
                  <c:v>255.27066119490701</c:v>
                </c:pt>
                <c:pt idx="80">
                  <c:v>255.27066119490701</c:v>
                </c:pt>
                <c:pt idx="81">
                  <c:v>254.19596588554293</c:v>
                </c:pt>
                <c:pt idx="82">
                  <c:v>253.89087477898141</c:v>
                </c:pt>
                <c:pt idx="83">
                  <c:v>252.39645876214217</c:v>
                </c:pt>
                <c:pt idx="84">
                  <c:v>252.39645876214217</c:v>
                </c:pt>
                <c:pt idx="85">
                  <c:v>250.9227283111116</c:v>
                </c:pt>
                <c:pt idx="86">
                  <c:v>250.9227283111116</c:v>
                </c:pt>
                <c:pt idx="87">
                  <c:v>249.55422408453458</c:v>
                </c:pt>
                <c:pt idx="88">
                  <c:v>249.55422408453458</c:v>
                </c:pt>
                <c:pt idx="89">
                  <c:v>248.14565557823167</c:v>
                </c:pt>
                <c:pt idx="90">
                  <c:v>248.14565557823167</c:v>
                </c:pt>
                <c:pt idx="91">
                  <c:v>246.92794460310824</c:v>
                </c:pt>
                <c:pt idx="92">
                  <c:v>246.92794460310824</c:v>
                </c:pt>
                <c:pt idx="93">
                  <c:v>245.51161745130653</c:v>
                </c:pt>
                <c:pt idx="94">
                  <c:v>245.51161745130653</c:v>
                </c:pt>
                <c:pt idx="95">
                  <c:v>244.54184187528924</c:v>
                </c:pt>
                <c:pt idx="96">
                  <c:v>244.54184187528924</c:v>
                </c:pt>
                <c:pt idx="97">
                  <c:v>242.92322691014155</c:v>
                </c:pt>
                <c:pt idx="98">
                  <c:v>242.92322691014155</c:v>
                </c:pt>
              </c:numCache>
            </c:numRef>
          </c:yVal>
          <c:smooth val="0"/>
          <c:extLst>
            <c:ext xmlns:c16="http://schemas.microsoft.com/office/drawing/2014/chart" uri="{C3380CC4-5D6E-409C-BE32-E72D297353CC}">
              <c16:uniqueId val="{00000000-48F4-4EC8-AC5C-6C36F2BB0255}"/>
            </c:ext>
          </c:extLst>
        </c:ser>
        <c:ser>
          <c:idx val="3"/>
          <c:order val="1"/>
          <c:tx>
            <c:v>data</c:v>
          </c:tx>
          <c:spPr>
            <a:ln w="28575">
              <a:noFill/>
            </a:ln>
          </c:spPr>
          <c:xVal>
            <c:numRef>
              <c:f>'TMP4.7sc3'!$P$2:$P$26</c:f>
              <c:numCache>
                <c:formatCode>0</c:formatCode>
                <c:ptCount val="25"/>
                <c:pt idx="0">
                  <c:v>0</c:v>
                </c:pt>
                <c:pt idx="1">
                  <c:v>26.839252149834728</c:v>
                </c:pt>
                <c:pt idx="2">
                  <c:v>63.089670637923184</c:v>
                </c:pt>
                <c:pt idx="3">
                  <c:v>80.169194733272548</c:v>
                </c:pt>
                <c:pt idx="4">
                  <c:v>127</c:v>
                </c:pt>
                <c:pt idx="5">
                  <c:v>28.31914851899997</c:v>
                </c:pt>
                <c:pt idx="6">
                  <c:v>62.706686006357089</c:v>
                </c:pt>
                <c:pt idx="7">
                  <c:v>121.36777936714273</c:v>
                </c:pt>
                <c:pt idx="8">
                  <c:v>198.23403963299981</c:v>
                </c:pt>
                <c:pt idx="9">
                  <c:v>38.680472031989524</c:v>
                </c:pt>
                <c:pt idx="10">
                  <c:v>82.886725782834702</c:v>
                </c:pt>
                <c:pt idx="11">
                  <c:v>157.48477898738597</c:v>
                </c:pt>
                <c:pt idx="12">
                  <c:v>276.28908594278232</c:v>
                </c:pt>
                <c:pt idx="13">
                  <c:v>42.846969932626145</c:v>
                </c:pt>
                <c:pt idx="14">
                  <c:v>85.69393986525229</c:v>
                </c:pt>
                <c:pt idx="15">
                  <c:v>142.82323310875378</c:v>
                </c:pt>
                <c:pt idx="16">
                  <c:v>249.94065794031914</c:v>
                </c:pt>
                <c:pt idx="17">
                  <c:v>35.083265325824122</c:v>
                </c:pt>
                <c:pt idx="18">
                  <c:v>70.166530651648245</c:v>
                </c:pt>
                <c:pt idx="19">
                  <c:v>122.79142864038442</c:v>
                </c:pt>
                <c:pt idx="20">
                  <c:v>192.95795929203268</c:v>
                </c:pt>
              </c:numCache>
            </c:numRef>
          </c:xVal>
          <c:yVal>
            <c:numRef>
              <c:f>'TMP4.7sc3'!$Q$2:$Q$26</c:f>
              <c:numCache>
                <c:formatCode>0</c:formatCode>
                <c:ptCount val="25"/>
                <c:pt idx="0">
                  <c:v>1458</c:v>
                </c:pt>
                <c:pt idx="1">
                  <c:v>738</c:v>
                </c:pt>
                <c:pt idx="2">
                  <c:v>553</c:v>
                </c:pt>
                <c:pt idx="3">
                  <c:v>470</c:v>
                </c:pt>
                <c:pt idx="4">
                  <c:v>414</c:v>
                </c:pt>
                <c:pt idx="5">
                  <c:v>753</c:v>
                </c:pt>
                <c:pt idx="6">
                  <c:v>567</c:v>
                </c:pt>
                <c:pt idx="7">
                  <c:v>428</c:v>
                </c:pt>
                <c:pt idx="8">
                  <c:v>378</c:v>
                </c:pt>
                <c:pt idx="9">
                  <c:v>641</c:v>
                </c:pt>
                <c:pt idx="10">
                  <c:v>445</c:v>
                </c:pt>
                <c:pt idx="11">
                  <c:v>347</c:v>
                </c:pt>
                <c:pt idx="12">
                  <c:v>281</c:v>
                </c:pt>
                <c:pt idx="13">
                  <c:v>565</c:v>
                </c:pt>
                <c:pt idx="14">
                  <c:v>425</c:v>
                </c:pt>
                <c:pt idx="15">
                  <c:v>384</c:v>
                </c:pt>
                <c:pt idx="16">
                  <c:v>289</c:v>
                </c:pt>
                <c:pt idx="17">
                  <c:v>680</c:v>
                </c:pt>
                <c:pt idx="18">
                  <c:v>473</c:v>
                </c:pt>
                <c:pt idx="19">
                  <c:v>434</c:v>
                </c:pt>
                <c:pt idx="20">
                  <c:v>313</c:v>
                </c:pt>
              </c:numCache>
            </c:numRef>
          </c:yVal>
          <c:smooth val="0"/>
          <c:extLst>
            <c:ext xmlns:c16="http://schemas.microsoft.com/office/drawing/2014/chart" uri="{C3380CC4-5D6E-409C-BE32-E72D297353CC}">
              <c16:uniqueId val="{00000001-48F4-4EC8-AC5C-6C36F2BB0255}"/>
            </c:ext>
          </c:extLst>
        </c:ser>
        <c:dLbls>
          <c:showLegendKey val="0"/>
          <c:showVal val="0"/>
          <c:showCatName val="0"/>
          <c:showSerName val="0"/>
          <c:showPercent val="0"/>
          <c:showBubbleSize val="0"/>
        </c:dLbls>
        <c:axId val="244253928"/>
        <c:axId val="244254320"/>
      </c:scatterChart>
      <c:valAx>
        <c:axId val="244253928"/>
        <c:scaling>
          <c:orientation val="minMax"/>
          <c:max val="300"/>
        </c:scaling>
        <c:delete val="0"/>
        <c:axPos val="b"/>
        <c:majorGridlines/>
        <c:title>
          <c:tx>
            <c:rich>
              <a:bodyPr/>
              <a:lstStyle/>
              <a:p>
                <a:pPr>
                  <a:defRPr sz="1200" b="1" i="0" u="none" strike="noStrike" baseline="0">
                    <a:solidFill>
                      <a:srgbClr val="000000"/>
                    </a:solidFill>
                    <a:latin typeface="Calibri"/>
                    <a:ea typeface="Calibri"/>
                    <a:cs typeface="Calibri"/>
                  </a:defRPr>
                </a:pPr>
                <a:r>
                  <a:rPr lang="en-CA"/>
                  <a:t>Time (years)</a:t>
                </a:r>
              </a:p>
            </c:rich>
          </c:tx>
          <c:overlay val="0"/>
        </c:title>
        <c:numFmt formatCode="General" sourceLinked="1"/>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4320"/>
        <c:crosses val="autoZero"/>
        <c:crossBetween val="midCat"/>
      </c:valAx>
      <c:valAx>
        <c:axId val="244254320"/>
        <c:scaling>
          <c:orientation val="minMax"/>
          <c:max val="1500"/>
          <c:min val="0"/>
        </c:scaling>
        <c:delete val="0"/>
        <c:axPos val="l"/>
        <c:majorGridlines/>
        <c:title>
          <c:tx>
            <c:rich>
              <a:bodyPr/>
              <a:lstStyle/>
              <a:p>
                <a:pPr>
                  <a:defRPr sz="1400" b="1" i="0" u="none" strike="noStrike" baseline="0">
                    <a:solidFill>
                      <a:srgbClr val="000000"/>
                    </a:solidFill>
                    <a:latin typeface="Calibri"/>
                    <a:ea typeface="Calibri"/>
                    <a:cs typeface="Calibri"/>
                  </a:defRPr>
                </a:pPr>
                <a:r>
                  <a:rPr lang="en-CA"/>
                  <a:t>DPn</a:t>
                </a:r>
              </a:p>
            </c:rich>
          </c:tx>
          <c:overlay val="0"/>
        </c:title>
        <c:numFmt formatCode="0" sourceLinked="0"/>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3928"/>
        <c:crosses val="autoZero"/>
        <c:crossBetween val="midCat"/>
      </c:valAx>
    </c:plotArea>
    <c:legend>
      <c:legendPos val="r"/>
      <c:layout>
        <c:manualLayout>
          <c:xMode val="edge"/>
          <c:yMode val="edge"/>
          <c:x val="0.63779473377237972"/>
          <c:y val="0.18232187197621288"/>
          <c:w val="0.15370662929232917"/>
          <c:h val="7.8240179393035847E-2"/>
        </c:manualLayout>
      </c:layout>
      <c:overlay val="0"/>
      <c:txPr>
        <a:bodyPr/>
        <a:lstStyle/>
        <a:p>
          <a:pPr>
            <a:defRPr sz="1200" baseline="0"/>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4803149606299213" l="0.70866141732283472" r="0.70866141732283472" t="0.74803149606299213" header="0.31496062992125984" footer="0.31496062992125984"/>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12607885428467"/>
          <c:y val="0.10918676834779963"/>
          <c:w val="0.80518631375717842"/>
          <c:h val="0.76126698994131514"/>
        </c:manualLayout>
      </c:layout>
      <c:scatterChart>
        <c:scatterStyle val="lineMarker"/>
        <c:varyColors val="0"/>
        <c:ser>
          <c:idx val="1"/>
          <c:order val="0"/>
          <c:tx>
            <c:v>Model</c:v>
          </c:tx>
          <c:spPr>
            <a:ln w="38100"/>
          </c:spPr>
          <c:marker>
            <c:symbol val="none"/>
          </c:marker>
          <c:xVal>
            <c:numRef>
              <c:f>'TMP4.7sc3'!$X$6:$X$104</c:f>
              <c:numCache>
                <c:formatCode>General</c:formatCode>
                <c:ptCount val="99"/>
                <c:pt idx="0">
                  <c:v>0</c:v>
                </c:pt>
                <c:pt idx="1">
                  <c:v>3</c:v>
                </c:pt>
                <c:pt idx="2">
                  <c:v>6</c:v>
                </c:pt>
                <c:pt idx="3">
                  <c:v>9</c:v>
                </c:pt>
                <c:pt idx="4">
                  <c:v>12</c:v>
                </c:pt>
                <c:pt idx="5">
                  <c:v>15</c:v>
                </c:pt>
                <c:pt idx="6">
                  <c:v>18</c:v>
                </c:pt>
                <c:pt idx="7">
                  <c:v>21</c:v>
                </c:pt>
                <c:pt idx="8">
                  <c:v>24</c:v>
                </c:pt>
                <c:pt idx="9">
                  <c:v>27</c:v>
                </c:pt>
                <c:pt idx="10">
                  <c:v>30</c:v>
                </c:pt>
                <c:pt idx="11">
                  <c:v>33</c:v>
                </c:pt>
                <c:pt idx="12">
                  <c:v>36</c:v>
                </c:pt>
                <c:pt idx="13">
                  <c:v>39</c:v>
                </c:pt>
                <c:pt idx="14">
                  <c:v>42</c:v>
                </c:pt>
                <c:pt idx="15">
                  <c:v>45</c:v>
                </c:pt>
                <c:pt idx="16">
                  <c:v>48</c:v>
                </c:pt>
                <c:pt idx="17">
                  <c:v>50</c:v>
                </c:pt>
                <c:pt idx="18">
                  <c:v>53</c:v>
                </c:pt>
                <c:pt idx="19">
                  <c:v>56</c:v>
                </c:pt>
                <c:pt idx="20">
                  <c:v>59</c:v>
                </c:pt>
                <c:pt idx="21">
                  <c:v>62</c:v>
                </c:pt>
                <c:pt idx="22">
                  <c:v>65</c:v>
                </c:pt>
                <c:pt idx="23">
                  <c:v>68</c:v>
                </c:pt>
                <c:pt idx="24">
                  <c:v>71</c:v>
                </c:pt>
                <c:pt idx="25">
                  <c:v>74</c:v>
                </c:pt>
                <c:pt idx="26">
                  <c:v>77</c:v>
                </c:pt>
                <c:pt idx="27">
                  <c:v>80</c:v>
                </c:pt>
                <c:pt idx="28">
                  <c:v>83</c:v>
                </c:pt>
                <c:pt idx="29">
                  <c:v>86</c:v>
                </c:pt>
                <c:pt idx="30">
                  <c:v>89</c:v>
                </c:pt>
                <c:pt idx="31">
                  <c:v>92</c:v>
                </c:pt>
                <c:pt idx="32">
                  <c:v>95</c:v>
                </c:pt>
                <c:pt idx="33">
                  <c:v>100</c:v>
                </c:pt>
                <c:pt idx="34">
                  <c:v>103</c:v>
                </c:pt>
                <c:pt idx="35">
                  <c:v>106</c:v>
                </c:pt>
                <c:pt idx="36">
                  <c:v>109</c:v>
                </c:pt>
                <c:pt idx="37">
                  <c:v>112</c:v>
                </c:pt>
                <c:pt idx="38">
                  <c:v>115</c:v>
                </c:pt>
                <c:pt idx="39">
                  <c:v>118</c:v>
                </c:pt>
                <c:pt idx="40">
                  <c:v>121</c:v>
                </c:pt>
                <c:pt idx="41">
                  <c:v>124</c:v>
                </c:pt>
                <c:pt idx="42">
                  <c:v>127</c:v>
                </c:pt>
                <c:pt idx="43">
                  <c:v>130</c:v>
                </c:pt>
                <c:pt idx="44">
                  <c:v>133</c:v>
                </c:pt>
                <c:pt idx="45">
                  <c:v>136</c:v>
                </c:pt>
                <c:pt idx="46">
                  <c:v>139</c:v>
                </c:pt>
                <c:pt idx="47">
                  <c:v>142</c:v>
                </c:pt>
                <c:pt idx="48">
                  <c:v>145</c:v>
                </c:pt>
                <c:pt idx="49">
                  <c:v>148</c:v>
                </c:pt>
                <c:pt idx="50">
                  <c:v>151</c:v>
                </c:pt>
                <c:pt idx="51">
                  <c:v>154</c:v>
                </c:pt>
                <c:pt idx="52">
                  <c:v>157</c:v>
                </c:pt>
                <c:pt idx="53">
                  <c:v>160</c:v>
                </c:pt>
                <c:pt idx="54">
                  <c:v>163</c:v>
                </c:pt>
                <c:pt idx="55">
                  <c:v>166</c:v>
                </c:pt>
                <c:pt idx="56">
                  <c:v>169</c:v>
                </c:pt>
                <c:pt idx="57">
                  <c:v>172</c:v>
                </c:pt>
                <c:pt idx="58">
                  <c:v>175</c:v>
                </c:pt>
                <c:pt idx="59">
                  <c:v>178</c:v>
                </c:pt>
                <c:pt idx="60">
                  <c:v>181</c:v>
                </c:pt>
                <c:pt idx="61">
                  <c:v>184</c:v>
                </c:pt>
                <c:pt idx="62">
                  <c:v>187</c:v>
                </c:pt>
                <c:pt idx="63">
                  <c:v>190</c:v>
                </c:pt>
                <c:pt idx="64">
                  <c:v>193</c:v>
                </c:pt>
                <c:pt idx="65">
                  <c:v>196</c:v>
                </c:pt>
                <c:pt idx="66">
                  <c:v>199</c:v>
                </c:pt>
                <c:pt idx="67">
                  <c:v>202</c:v>
                </c:pt>
                <c:pt idx="68">
                  <c:v>205</c:v>
                </c:pt>
                <c:pt idx="69">
                  <c:v>208</c:v>
                </c:pt>
                <c:pt idx="70">
                  <c:v>211</c:v>
                </c:pt>
                <c:pt idx="71">
                  <c:v>214</c:v>
                </c:pt>
                <c:pt idx="72">
                  <c:v>217</c:v>
                </c:pt>
                <c:pt idx="73">
                  <c:v>220</c:v>
                </c:pt>
                <c:pt idx="74">
                  <c:v>223</c:v>
                </c:pt>
                <c:pt idx="75">
                  <c:v>226</c:v>
                </c:pt>
                <c:pt idx="76">
                  <c:v>229</c:v>
                </c:pt>
                <c:pt idx="77">
                  <c:v>232</c:v>
                </c:pt>
                <c:pt idx="78">
                  <c:v>235</c:v>
                </c:pt>
                <c:pt idx="79">
                  <c:v>238</c:v>
                </c:pt>
                <c:pt idx="80">
                  <c:v>241</c:v>
                </c:pt>
                <c:pt idx="81">
                  <c:v>244</c:v>
                </c:pt>
                <c:pt idx="82">
                  <c:v>247</c:v>
                </c:pt>
                <c:pt idx="83">
                  <c:v>250</c:v>
                </c:pt>
                <c:pt idx="84">
                  <c:v>253</c:v>
                </c:pt>
                <c:pt idx="85">
                  <c:v>256</c:v>
                </c:pt>
                <c:pt idx="86">
                  <c:v>259</c:v>
                </c:pt>
                <c:pt idx="87">
                  <c:v>262</c:v>
                </c:pt>
                <c:pt idx="88">
                  <c:v>265</c:v>
                </c:pt>
                <c:pt idx="89">
                  <c:v>268</c:v>
                </c:pt>
                <c:pt idx="90">
                  <c:v>271</c:v>
                </c:pt>
                <c:pt idx="91">
                  <c:v>274</c:v>
                </c:pt>
                <c:pt idx="92">
                  <c:v>277</c:v>
                </c:pt>
                <c:pt idx="93">
                  <c:v>280</c:v>
                </c:pt>
                <c:pt idx="94">
                  <c:v>283</c:v>
                </c:pt>
                <c:pt idx="95">
                  <c:v>286</c:v>
                </c:pt>
                <c:pt idx="96">
                  <c:v>289</c:v>
                </c:pt>
                <c:pt idx="97">
                  <c:v>292</c:v>
                </c:pt>
                <c:pt idx="98">
                  <c:v>295</c:v>
                </c:pt>
              </c:numCache>
            </c:numRef>
          </c:xVal>
          <c:yVal>
            <c:numRef>
              <c:f>'TMP4.7sc3'!$Z$6:$Z$104</c:f>
              <c:numCache>
                <c:formatCode>0.0</c:formatCode>
                <c:ptCount val="99"/>
                <c:pt idx="0">
                  <c:v>14.521844444444445</c:v>
                </c:pt>
                <c:pt idx="1">
                  <c:v>14.164274980651472</c:v>
                </c:pt>
                <c:pt idx="2">
                  <c:v>13.648411560645931</c:v>
                </c:pt>
                <c:pt idx="3">
                  <c:v>13.003377417957688</c:v>
                </c:pt>
                <c:pt idx="4">
                  <c:v>12.346950598493036</c:v>
                </c:pt>
                <c:pt idx="5">
                  <c:v>11.781588882103204</c:v>
                </c:pt>
                <c:pt idx="6">
                  <c:v>11.308686423896503</c:v>
                </c:pt>
                <c:pt idx="7">
                  <c:v>10.895965123135886</c:v>
                </c:pt>
                <c:pt idx="8">
                  <c:v>10.526514524257514</c:v>
                </c:pt>
                <c:pt idx="9">
                  <c:v>10.191153493599732</c:v>
                </c:pt>
                <c:pt idx="10">
                  <c:v>9.88351132937761</c:v>
                </c:pt>
                <c:pt idx="11">
                  <c:v>9.5990316813855365</c:v>
                </c:pt>
                <c:pt idx="12">
                  <c:v>9.3342534218345357</c:v>
                </c:pt>
                <c:pt idx="13">
                  <c:v>9.0864886151049866</c:v>
                </c:pt>
                <c:pt idx="14">
                  <c:v>8.8535882636143981</c:v>
                </c:pt>
                <c:pt idx="15">
                  <c:v>8.6338069766836387</c:v>
                </c:pt>
                <c:pt idx="16">
                  <c:v>8.4257013834921253</c:v>
                </c:pt>
                <c:pt idx="17">
                  <c:v>8.3397046636123093</c:v>
                </c:pt>
                <c:pt idx="18">
                  <c:v>8.0679515559324866</c:v>
                </c:pt>
                <c:pt idx="19">
                  <c:v>7.9443252864772385</c:v>
                </c:pt>
                <c:pt idx="20">
                  <c:v>7.7254649060732641</c:v>
                </c:pt>
                <c:pt idx="21">
                  <c:v>7.5934248969848914</c:v>
                </c:pt>
                <c:pt idx="22">
                  <c:v>7.4049446743160301</c:v>
                </c:pt>
                <c:pt idx="23">
                  <c:v>7.2745706163601147</c:v>
                </c:pt>
                <c:pt idx="24">
                  <c:v>7.1061657517655865</c:v>
                </c:pt>
                <c:pt idx="25">
                  <c:v>6.9811182964486633</c:v>
                </c:pt>
                <c:pt idx="26">
                  <c:v>6.8272545947527954</c:v>
                </c:pt>
                <c:pt idx="27">
                  <c:v>6.7088335642359382</c:v>
                </c:pt>
                <c:pt idx="28">
                  <c:v>6.566093569398074</c:v>
                </c:pt>
                <c:pt idx="29">
                  <c:v>6.4547085556928518</c:v>
                </c:pt>
                <c:pt idx="30">
                  <c:v>6.3206994000498753</c:v>
                </c:pt>
                <c:pt idx="31">
                  <c:v>6.2164700213779085</c:v>
                </c:pt>
                <c:pt idx="32">
                  <c:v>6.08930138914954</c:v>
                </c:pt>
                <c:pt idx="33">
                  <c:v>5.8422078563249951</c:v>
                </c:pt>
                <c:pt idx="34">
                  <c:v>5.8422078563249951</c:v>
                </c:pt>
                <c:pt idx="35">
                  <c:v>5.6671343825416116</c:v>
                </c:pt>
                <c:pt idx="36">
                  <c:v>5.6457519936103058</c:v>
                </c:pt>
                <c:pt idx="37">
                  <c:v>5.4606769169763822</c:v>
                </c:pt>
                <c:pt idx="38">
                  <c:v>5.4606769169763822</c:v>
                </c:pt>
                <c:pt idx="39">
                  <c:v>5.2620298552818117</c:v>
                </c:pt>
                <c:pt idx="40">
                  <c:v>5.2620298552818117</c:v>
                </c:pt>
                <c:pt idx="41">
                  <c:v>5.0984839260047927</c:v>
                </c:pt>
                <c:pt idx="42">
                  <c:v>5.0984839260047927</c:v>
                </c:pt>
                <c:pt idx="43">
                  <c:v>4.9116875635071064</c:v>
                </c:pt>
                <c:pt idx="44">
                  <c:v>4.9116875635071064</c:v>
                </c:pt>
                <c:pt idx="45">
                  <c:v>4.7696443157207806</c:v>
                </c:pt>
                <c:pt idx="46">
                  <c:v>4.7651046073861298</c:v>
                </c:pt>
                <c:pt idx="47">
                  <c:v>4.5938447901380588</c:v>
                </c:pt>
                <c:pt idx="48">
                  <c:v>4.5938447901380588</c:v>
                </c:pt>
                <c:pt idx="49">
                  <c:v>4.4634994155600207</c:v>
                </c:pt>
                <c:pt idx="50">
                  <c:v>4.4613275682718037</c:v>
                </c:pt>
                <c:pt idx="51">
                  <c:v>4.2972565499113191</c:v>
                </c:pt>
                <c:pt idx="52">
                  <c:v>4.2972565499113191</c:v>
                </c:pt>
                <c:pt idx="53">
                  <c:v>4.1849168088315949</c:v>
                </c:pt>
                <c:pt idx="54">
                  <c:v>4.1740456099428052</c:v>
                </c:pt>
                <c:pt idx="55">
                  <c:v>4.0306285258964145</c:v>
                </c:pt>
                <c:pt idx="56">
                  <c:v>4.0306285258964145</c:v>
                </c:pt>
                <c:pt idx="57">
                  <c:v>3.9147517676677683</c:v>
                </c:pt>
                <c:pt idx="58">
                  <c:v>3.9147517676677683</c:v>
                </c:pt>
                <c:pt idx="59">
                  <c:v>3.771842890526278</c:v>
                </c:pt>
                <c:pt idx="60">
                  <c:v>3.771842890526278</c:v>
                </c:pt>
                <c:pt idx="61">
                  <c:v>3.6767258968287155</c:v>
                </c:pt>
                <c:pt idx="62">
                  <c:v>3.6666420963812953</c:v>
                </c:pt>
                <c:pt idx="63">
                  <c:v>3.5381187943132772</c:v>
                </c:pt>
                <c:pt idx="64">
                  <c:v>3.5381187943132772</c:v>
                </c:pt>
                <c:pt idx="65">
                  <c:v>3.4419078487005592</c:v>
                </c:pt>
                <c:pt idx="66">
                  <c:v>3.4419078487005592</c:v>
                </c:pt>
                <c:pt idx="67">
                  <c:v>3.307421320616994</c:v>
                </c:pt>
                <c:pt idx="68">
                  <c:v>3.307421320616994</c:v>
                </c:pt>
                <c:pt idx="69">
                  <c:v>3.2375750879500913</c:v>
                </c:pt>
                <c:pt idx="70">
                  <c:v>3.2098674148438526</c:v>
                </c:pt>
                <c:pt idx="71">
                  <c:v>3.1209449974183983</c:v>
                </c:pt>
                <c:pt idx="72">
                  <c:v>3.1209449974183983</c:v>
                </c:pt>
                <c:pt idx="73">
                  <c:v>2.9983836962697765</c:v>
                </c:pt>
                <c:pt idx="74">
                  <c:v>2.9983836962697765</c:v>
                </c:pt>
                <c:pt idx="75">
                  <c:v>2.9344423946045204</c:v>
                </c:pt>
                <c:pt idx="76">
                  <c:v>2.9094851377441238</c:v>
                </c:pt>
                <c:pt idx="77">
                  <c:v>2.8256729245434666</c:v>
                </c:pt>
                <c:pt idx="78">
                  <c:v>2.8256729245434666</c:v>
                </c:pt>
                <c:pt idx="79">
                  <c:v>2.7151890544694766</c:v>
                </c:pt>
                <c:pt idx="80">
                  <c:v>2.7151890544694766</c:v>
                </c:pt>
                <c:pt idx="81">
                  <c:v>2.6532167470335519</c:v>
                </c:pt>
                <c:pt idx="82">
                  <c:v>2.6355280569561899</c:v>
                </c:pt>
                <c:pt idx="83">
                  <c:v>2.5482664844530412</c:v>
                </c:pt>
                <c:pt idx="84">
                  <c:v>2.5482664844530412</c:v>
                </c:pt>
                <c:pt idx="85">
                  <c:v>2.4611948554718417</c:v>
                </c:pt>
                <c:pt idx="86">
                  <c:v>2.4611948554718417</c:v>
                </c:pt>
                <c:pt idx="87">
                  <c:v>2.3794193782474711</c:v>
                </c:pt>
                <c:pt idx="88">
                  <c:v>2.3794193782474711</c:v>
                </c:pt>
                <c:pt idx="89">
                  <c:v>2.2943078785570865</c:v>
                </c:pt>
                <c:pt idx="90">
                  <c:v>2.2943078785570865</c:v>
                </c:pt>
                <c:pt idx="91">
                  <c:v>2.2199462019121388</c:v>
                </c:pt>
                <c:pt idx="92">
                  <c:v>2.2199462019121388</c:v>
                </c:pt>
                <c:pt idx="93">
                  <c:v>2.1325277396796487</c:v>
                </c:pt>
                <c:pt idx="94">
                  <c:v>2.1325277396796487</c:v>
                </c:pt>
                <c:pt idx="95">
                  <c:v>2.0720872622467699</c:v>
                </c:pt>
                <c:pt idx="96">
                  <c:v>2.0720872622467699</c:v>
                </c:pt>
                <c:pt idx="97">
                  <c:v>1.9701335129130602</c:v>
                </c:pt>
                <c:pt idx="98">
                  <c:v>1.9701335129130602</c:v>
                </c:pt>
              </c:numCache>
            </c:numRef>
          </c:yVal>
          <c:smooth val="0"/>
          <c:extLst>
            <c:ext xmlns:c16="http://schemas.microsoft.com/office/drawing/2014/chart" uri="{C3380CC4-5D6E-409C-BE32-E72D297353CC}">
              <c16:uniqueId val="{00000000-7CB9-44BD-8902-FBB2FCF99D24}"/>
            </c:ext>
          </c:extLst>
        </c:ser>
        <c:ser>
          <c:idx val="0"/>
          <c:order val="1"/>
          <c:tx>
            <c:v>data</c:v>
          </c:tx>
          <c:spPr>
            <a:ln w="28575">
              <a:noFill/>
            </a:ln>
          </c:spPr>
          <c:xVal>
            <c:numRef>
              <c:f>'TMP4.7sc3'!$P$2:$P$17</c:f>
              <c:numCache>
                <c:formatCode>0</c:formatCode>
                <c:ptCount val="16"/>
                <c:pt idx="0">
                  <c:v>0</c:v>
                </c:pt>
                <c:pt idx="1">
                  <c:v>26.839252149834728</c:v>
                </c:pt>
                <c:pt idx="2">
                  <c:v>63.089670637923184</c:v>
                </c:pt>
                <c:pt idx="3">
                  <c:v>80.169194733272548</c:v>
                </c:pt>
                <c:pt idx="4">
                  <c:v>127</c:v>
                </c:pt>
                <c:pt idx="5">
                  <c:v>28.31914851899997</c:v>
                </c:pt>
                <c:pt idx="6">
                  <c:v>62.706686006357089</c:v>
                </c:pt>
                <c:pt idx="7">
                  <c:v>121.36777936714273</c:v>
                </c:pt>
                <c:pt idx="8">
                  <c:v>198.23403963299981</c:v>
                </c:pt>
                <c:pt idx="9">
                  <c:v>38.680472031989524</c:v>
                </c:pt>
                <c:pt idx="10">
                  <c:v>82.886725782834702</c:v>
                </c:pt>
                <c:pt idx="11">
                  <c:v>157.48477898738597</c:v>
                </c:pt>
                <c:pt idx="12">
                  <c:v>276.28908594278232</c:v>
                </c:pt>
                <c:pt idx="13">
                  <c:v>42.846969932626145</c:v>
                </c:pt>
                <c:pt idx="14">
                  <c:v>85.69393986525229</c:v>
                </c:pt>
                <c:pt idx="15">
                  <c:v>142.82323310875378</c:v>
                </c:pt>
              </c:numCache>
            </c:numRef>
          </c:xVal>
          <c:yVal>
            <c:numRef>
              <c:f>'TMP4.7sc3'!$R$2:$R$17</c:f>
              <c:numCache>
                <c:formatCode>0.00</c:formatCode>
                <c:ptCount val="16"/>
                <c:pt idx="0">
                  <c:v>15.095000000000001</c:v>
                </c:pt>
                <c:pt idx="1">
                  <c:v>12.98</c:v>
                </c:pt>
                <c:pt idx="2">
                  <c:v>11.03</c:v>
                </c:pt>
                <c:pt idx="3">
                  <c:v>10.09</c:v>
                </c:pt>
                <c:pt idx="4">
                  <c:v>8.39</c:v>
                </c:pt>
                <c:pt idx="5">
                  <c:v>11.622999999999999</c:v>
                </c:pt>
                <c:pt idx="6">
                  <c:v>10.711</c:v>
                </c:pt>
                <c:pt idx="7">
                  <c:v>7.9580000000000002</c:v>
                </c:pt>
                <c:pt idx="8">
                  <c:v>6.23</c:v>
                </c:pt>
                <c:pt idx="9">
                  <c:v>11.638999999999999</c:v>
                </c:pt>
                <c:pt idx="10">
                  <c:v>9.1980000000000004</c:v>
                </c:pt>
                <c:pt idx="11">
                  <c:v>6.3849999999999998</c:v>
                </c:pt>
                <c:pt idx="12">
                  <c:v>4.7549999999999999</c:v>
                </c:pt>
                <c:pt idx="13">
                  <c:v>11.382999999999999</c:v>
                </c:pt>
                <c:pt idx="14">
                  <c:v>8.9779999999999998</c:v>
                </c:pt>
                <c:pt idx="15">
                  <c:v>6.7960000000000003</c:v>
                </c:pt>
              </c:numCache>
            </c:numRef>
          </c:yVal>
          <c:smooth val="0"/>
          <c:extLst>
            <c:ext xmlns:c16="http://schemas.microsoft.com/office/drawing/2014/chart" uri="{C3380CC4-5D6E-409C-BE32-E72D297353CC}">
              <c16:uniqueId val="{00000001-7CB9-44BD-8902-FBB2FCF99D24}"/>
            </c:ext>
          </c:extLst>
        </c:ser>
        <c:dLbls>
          <c:showLegendKey val="0"/>
          <c:showVal val="0"/>
          <c:showCatName val="0"/>
          <c:showSerName val="0"/>
          <c:showPercent val="0"/>
          <c:showBubbleSize val="0"/>
        </c:dLbls>
        <c:axId val="244253928"/>
        <c:axId val="244254320"/>
      </c:scatterChart>
      <c:valAx>
        <c:axId val="244253928"/>
        <c:scaling>
          <c:orientation val="minMax"/>
          <c:max val="500"/>
        </c:scaling>
        <c:delete val="0"/>
        <c:axPos val="b"/>
        <c:majorGridlines/>
        <c:title>
          <c:tx>
            <c:rich>
              <a:bodyPr/>
              <a:lstStyle/>
              <a:p>
                <a:pPr>
                  <a:defRPr sz="1200" b="1" i="0" u="none" strike="noStrike" baseline="0">
                    <a:solidFill>
                      <a:srgbClr val="000000"/>
                    </a:solidFill>
                    <a:latin typeface="Calibri"/>
                    <a:ea typeface="Calibri"/>
                    <a:cs typeface="Calibri"/>
                  </a:defRPr>
                </a:pPr>
                <a:r>
                  <a:rPr lang="en-CA"/>
                  <a:t>Time (years)</a:t>
                </a:r>
              </a:p>
            </c:rich>
          </c:tx>
          <c:overlay val="0"/>
        </c:title>
        <c:numFmt formatCode="General" sourceLinked="1"/>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4320"/>
        <c:crosses val="autoZero"/>
        <c:crossBetween val="midCat"/>
      </c:valAx>
      <c:valAx>
        <c:axId val="244254320"/>
        <c:scaling>
          <c:orientation val="minMax"/>
          <c:min val="0"/>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ZSBL</a:t>
                </a:r>
              </a:p>
            </c:rich>
          </c:tx>
          <c:overlay val="0"/>
        </c:title>
        <c:numFmt formatCode="0" sourceLinked="0"/>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3928"/>
        <c:crosses val="autoZero"/>
        <c:crossBetween val="midCat"/>
      </c:valAx>
    </c:plotArea>
    <c:legend>
      <c:legendPos val="r"/>
      <c:layout>
        <c:manualLayout>
          <c:xMode val="edge"/>
          <c:yMode val="edge"/>
          <c:x val="0.63779473377237972"/>
          <c:y val="0.18232187197621288"/>
          <c:w val="0.10740387108214161"/>
          <c:h val="9.5333650386046465E-2"/>
        </c:manualLayout>
      </c:layout>
      <c:overlay val="0"/>
      <c:txPr>
        <a:bodyPr/>
        <a:lstStyle/>
        <a:p>
          <a:pPr>
            <a:defRPr sz="1200" baseline="0"/>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4803149606299213" l="0.70866141732283472" r="0.70866141732283472" t="0.74803149606299213" header="0.31496062992125984" footer="0.31496062992125984"/>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12607885428467"/>
          <c:y val="9.7713945117265805E-2"/>
          <c:w val="0.80518631375717842"/>
          <c:h val="0.78650720104848959"/>
        </c:manualLayout>
      </c:layout>
      <c:scatterChart>
        <c:scatterStyle val="lineMarker"/>
        <c:varyColors val="0"/>
        <c:ser>
          <c:idx val="1"/>
          <c:order val="0"/>
          <c:tx>
            <c:v>Model</c:v>
          </c:tx>
          <c:spPr>
            <a:ln w="38100"/>
          </c:spPr>
          <c:marker>
            <c:symbol val="none"/>
          </c:marker>
          <c:xVal>
            <c:numRef>
              <c:f>'BKP5.1sc1'!$X$6:$X$156</c:f>
              <c:numCache>
                <c:formatCode>General</c:formatCode>
                <c:ptCount val="15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numCache>
            </c:numRef>
          </c:xVal>
          <c:yVal>
            <c:numRef>
              <c:f>'BKP5.1sc1'!$Y$6:$Y$156</c:f>
              <c:numCache>
                <c:formatCode>0.0</c:formatCode>
                <c:ptCount val="151"/>
                <c:pt idx="0">
                  <c:v>1188</c:v>
                </c:pt>
                <c:pt idx="1">
                  <c:v>1182.7661114326938</c:v>
                </c:pt>
                <c:pt idx="2">
                  <c:v>1177.4945251134534</c:v>
                </c:pt>
                <c:pt idx="3">
                  <c:v>1172.1864748146854</c:v>
                </c:pt>
                <c:pt idx="4">
                  <c:v>1166.843274586337</c:v>
                </c:pt>
                <c:pt idx="5">
                  <c:v>1161.4663186447724</c:v>
                </c:pt>
                <c:pt idx="6">
                  <c:v>1156.0570808938096</c:v>
                </c:pt>
                <c:pt idx="7">
                  <c:v>1150.6171140576851</c:v>
                </c:pt>
                <c:pt idx="8">
                  <c:v>1145.1480484080739</c:v>
                </c:pt>
                <c:pt idx="9">
                  <c:v>1139.6515900700915</c:v>
                </c:pt>
                <c:pt idx="10">
                  <c:v>1134.1295188955035</c:v>
                </c:pt>
                <c:pt idx="11">
                  <c:v>1128.5836858950045</c:v>
                </c:pt>
                <c:pt idx="12">
                  <c:v>1123.0160102255809</c:v>
                </c:pt>
                <c:pt idx="13">
                  <c:v>1117.4284757333216</c:v>
                </c:pt>
                <c:pt idx="14">
                  <c:v>1111.8231270568604</c:v>
                </c:pt>
                <c:pt idx="15">
                  <c:v>1106.2020653015443</c:v>
                </c:pt>
                <c:pt idx="16">
                  <c:v>1100.5674432996097</c:v>
                </c:pt>
                <c:pt idx="17">
                  <c:v>1094.9214604768147</c:v>
                </c:pt>
                <c:pt idx="18">
                  <c:v>1089.2663573511966</c:v>
                </c:pt>
                <c:pt idx="19">
                  <c:v>1083.6044096946816</c:v>
                </c:pt>
                <c:pt idx="20">
                  <c:v>1077.9379223931232</c:v>
                </c:pt>
                <c:pt idx="21">
                  <c:v>1072.2692230448583</c:v>
                </c:pt>
                <c:pt idx="22">
                  <c:v>1066.6006553419618</c:v>
                </c:pt>
                <c:pt idx="23">
                  <c:v>1060.9345722819339</c:v>
                </c:pt>
                <c:pt idx="24">
                  <c:v>1055.2733292604871</c:v>
                </c:pt>
                <c:pt idx="25">
                  <c:v>1049.6192770983535</c:v>
                </c:pt>
                <c:pt idx="26">
                  <c:v>1043.9747550565112</c:v>
                </c:pt>
                <c:pt idx="27">
                  <c:v>1038.342083894915</c:v>
                </c:pt>
                <c:pt idx="28">
                  <c:v>1032.7235590296625</c:v>
                </c:pt>
                <c:pt idx="29">
                  <c:v>1027.1214438425745</c:v>
                </c:pt>
                <c:pt idx="30">
                  <c:v>1021.5379631953297</c:v>
                </c:pt>
                <c:pt idx="31">
                  <c:v>1015.9752971977429</c:v>
                </c:pt>
                <c:pt idx="32">
                  <c:v>1010.4355752764236</c:v>
                </c:pt>
                <c:pt idx="33">
                  <c:v>1004.9208705861092</c:v>
                </c:pt>
                <c:pt idx="34">
                  <c:v>999.43319480137734</c:v>
                </c:pt>
                <c:pt idx="35">
                  <c:v>993.97449332145391</c:v>
                </c:pt>
                <c:pt idx="36">
                  <c:v>988.54664091541224</c:v>
                </c:pt>
                <c:pt idx="37">
                  <c:v>983.15143782944426</c:v>
                </c:pt>
                <c:pt idx="38">
                  <c:v>977.79060637210591</c:v>
                </c:pt>
                <c:pt idx="39">
                  <c:v>972.46578798765438</c:v>
                </c:pt>
                <c:pt idx="40">
                  <c:v>967.17854082190217</c:v>
                </c:pt>
                <c:pt idx="41">
                  <c:v>961.93033777952473</c:v>
                </c:pt>
                <c:pt idx="42">
                  <c:v>956.72256506655981</c:v>
                </c:pt>
                <c:pt idx="43">
                  <c:v>951.5565212069879</c:v>
                </c:pt>
                <c:pt idx="44">
                  <c:v>946.43341651792707</c:v>
                </c:pt>
                <c:pt idx="45">
                  <c:v>941.3543730240242</c:v>
                </c:pt>
                <c:pt idx="46">
                  <c:v>936.32042478830044</c:v>
                </c:pt>
                <c:pt idx="47">
                  <c:v>931.33251863383225</c:v>
                </c:pt>
                <c:pt idx="48">
                  <c:v>926.3915152284203</c:v>
                </c:pt>
                <c:pt idx="49">
                  <c:v>921.49819050264136</c:v>
                </c:pt>
                <c:pt idx="50">
                  <c:v>916.65323737051278</c:v>
                </c:pt>
                <c:pt idx="51">
                  <c:v>911.85726772130329</c:v>
                </c:pt>
                <c:pt idx="52">
                  <c:v>907.11081465081793</c:v>
                </c:pt>
                <c:pt idx="53">
                  <c:v>902.41433490070858</c:v>
                </c:pt>
                <c:pt idx="54">
                  <c:v>897.76821147493604</c:v>
                </c:pt>
                <c:pt idx="55">
                  <c:v>893.1727564034752</c:v>
                </c:pt>
                <c:pt idx="56">
                  <c:v>888.62821362454838</c:v>
                </c:pt>
                <c:pt idx="57">
                  <c:v>884.134761958132</c:v>
                </c:pt>
                <c:pt idx="58">
                  <c:v>879.69251814510665</c:v>
                </c:pt>
                <c:pt idx="59">
                  <c:v>875.3015399282026</c:v>
                </c:pt>
                <c:pt idx="60">
                  <c:v>870.96182915274846</c:v>
                </c:pt>
                <c:pt idx="61">
                  <c:v>866.67333486715972</c:v>
                </c:pt>
                <c:pt idx="62">
                  <c:v>862.43595640503759</c:v>
                </c:pt>
                <c:pt idx="63">
                  <c:v>858.24954643268563</c:v>
                </c:pt>
                <c:pt idx="64">
                  <c:v>854.11391394773977</c:v>
                </c:pt>
                <c:pt idx="65">
                  <c:v>850.02882721643346</c:v>
                </c:pt>
                <c:pt idx="66">
                  <c:v>845.99401663879542</c:v>
                </c:pt>
                <c:pt idx="67">
                  <c:v>842.0091775327104</c:v>
                </c:pt>
                <c:pt idx="68">
                  <c:v>838.07397282936188</c:v>
                </c:pt>
                <c:pt idx="69">
                  <c:v>834.18803567400892</c:v>
                </c:pt>
                <c:pt idx="70">
                  <c:v>830.35097192739192</c:v>
                </c:pt>
                <c:pt idx="71">
                  <c:v>826.56236256428997</c:v>
                </c:pt>
                <c:pt idx="72">
                  <c:v>822.82176596684644</c:v>
                </c:pt>
                <c:pt idx="73">
                  <c:v>819.12872011128582</c:v>
                </c:pt>
                <c:pt idx="74">
                  <c:v>815.48274464750864</c:v>
                </c:pt>
                <c:pt idx="75">
                  <c:v>811.88334287186058</c:v>
                </c:pt>
                <c:pt idx="76">
                  <c:v>808.33000359401296</c:v>
                </c:pt>
                <c:pt idx="77">
                  <c:v>804.82220289950465</c:v>
                </c:pt>
                <c:pt idx="78">
                  <c:v>801.35940580997953</c:v>
                </c:pt>
                <c:pt idx="79">
                  <c:v>797.94106784357996</c:v>
                </c:pt>
                <c:pt idx="80">
                  <c:v>794.56663647828498</c:v>
                </c:pt>
                <c:pt idx="81">
                  <c:v>791.23555252127835</c:v>
                </c:pt>
                <c:pt idx="82">
                  <c:v>787.94725138763761</c:v>
                </c:pt>
                <c:pt idx="83">
                  <c:v>784.70116429179495</c:v>
                </c:pt>
                <c:pt idx="84">
                  <c:v>781.49671935535378</c:v>
                </c:pt>
                <c:pt idx="85">
                  <c:v>778.33334263488587</c:v>
                </c:pt>
                <c:pt idx="86">
                  <c:v>775.21045907341329</c:v>
                </c:pt>
                <c:pt idx="87">
                  <c:v>772.12749337923935</c:v>
                </c:pt>
                <c:pt idx="88">
                  <c:v>769.08387083580647</c:v>
                </c:pt>
                <c:pt idx="89">
                  <c:v>766.07901804618814</c:v>
                </c:pt>
                <c:pt idx="90">
                  <c:v>763.1123636157688</c:v>
                </c:pt>
                <c:pt idx="91">
                  <c:v>760.1833387765804</c:v>
                </c:pt>
                <c:pt idx="92">
                  <c:v>757.29137795666725</c:v>
                </c:pt>
                <c:pt idx="93">
                  <c:v>754.43591929775118</c:v>
                </c:pt>
                <c:pt idx="94">
                  <c:v>751.61640512434769</c:v>
                </c:pt>
                <c:pt idx="95">
                  <c:v>748.83228236737261</c:v>
                </c:pt>
                <c:pt idx="96">
                  <c:v>746.08300294515197</c:v>
                </c:pt>
                <c:pt idx="97">
                  <c:v>743.36802410461451</c:v>
                </c:pt>
                <c:pt idx="98">
                  <c:v>740.68680872533821</c:v>
                </c:pt>
                <c:pt idx="99">
                  <c:v>738.03882558897158</c:v>
                </c:pt>
                <c:pt idx="100">
                  <c:v>735.42354961644321</c:v>
                </c:pt>
                <c:pt idx="101">
                  <c:v>732.84046207524011</c:v>
                </c:pt>
                <c:pt idx="102">
                  <c:v>730.28905075891203</c:v>
                </c:pt>
                <c:pt idx="103">
                  <c:v>727.76881014084279</c:v>
                </c:pt>
                <c:pt idx="104">
                  <c:v>725.27924150422405</c:v>
                </c:pt>
                <c:pt idx="105">
                  <c:v>722.81985305002718</c:v>
                </c:pt>
                <c:pt idx="106">
                  <c:v>720.39015998469699</c:v>
                </c:pt>
                <c:pt idx="107">
                  <c:v>717.98968458916215</c:v>
                </c:pt>
                <c:pt idx="108">
                  <c:v>715.6179562706634</c:v>
                </c:pt>
                <c:pt idx="109">
                  <c:v>713.2745115988165</c:v>
                </c:pt>
                <c:pt idx="110">
                  <c:v>710.95889432722197</c:v>
                </c:pt>
                <c:pt idx="111">
                  <c:v>708.67065540185661</c:v>
                </c:pt>
                <c:pt idx="112">
                  <c:v>706.40935295740087</c:v>
                </c:pt>
                <c:pt idx="113">
                  <c:v>704.1745523025678</c:v>
                </c:pt>
                <c:pt idx="114">
                  <c:v>701.9658258954463</c:v>
                </c:pt>
                <c:pt idx="115">
                  <c:v>699.7827533097792</c:v>
                </c:pt>
                <c:pt idx="116">
                  <c:v>697.62492119304773</c:v>
                </c:pt>
                <c:pt idx="117">
                  <c:v>695.49192321717067</c:v>
                </c:pt>
                <c:pt idx="118">
                  <c:v>693.38336002255141</c:v>
                </c:pt>
                <c:pt idx="119">
                  <c:v>691.29883915619041</c:v>
                </c:pt>
                <c:pt idx="120">
                  <c:v>689.2379750044762</c:v>
                </c:pt>
                <c:pt idx="121">
                  <c:v>687.20038872127134</c:v>
                </c:pt>
                <c:pt idx="122">
                  <c:v>685.18570815183034</c:v>
                </c:pt>
                <c:pt idx="123">
                  <c:v>683.19356775306426</c:v>
                </c:pt>
                <c:pt idx="124">
                  <c:v>681.22360851061217</c:v>
                </c:pt>
                <c:pt idx="125">
                  <c:v>679.27547785315687</c:v>
                </c:pt>
                <c:pt idx="126">
                  <c:v>677.34882956438503</c:v>
                </c:pt>
                <c:pt idx="127">
                  <c:v>675.44332369294295</c:v>
                </c:pt>
                <c:pt idx="128">
                  <c:v>673.55862646074524</c:v>
                </c:pt>
                <c:pt idx="129">
                  <c:v>671.69441016992209</c:v>
                </c:pt>
                <c:pt idx="130">
                  <c:v>669.85035310870342</c:v>
                </c:pt>
                <c:pt idx="131">
                  <c:v>668.02613945649307</c:v>
                </c:pt>
                <c:pt idx="132">
                  <c:v>666.22145918836463</c:v>
                </c:pt>
                <c:pt idx="133">
                  <c:v>664.43600797920021</c:v>
                </c:pt>
                <c:pt idx="134">
                  <c:v>662.66948710766815</c:v>
                </c:pt>
                <c:pt idx="135">
                  <c:v>660.92160336021027</c:v>
                </c:pt>
                <c:pt idx="136">
                  <c:v>659.192068935213</c:v>
                </c:pt>
                <c:pt idx="137">
                  <c:v>657.48060134749574</c:v>
                </c:pt>
                <c:pt idx="138">
                  <c:v>655.7869233332583</c:v>
                </c:pt>
                <c:pt idx="139">
                  <c:v>654.11076275560265</c:v>
                </c:pt>
                <c:pt idx="140">
                  <c:v>652.45185251073701</c:v>
                </c:pt>
                <c:pt idx="141">
                  <c:v>650.80993043495641</c:v>
                </c:pt>
                <c:pt idx="142">
                  <c:v>649.18473921248813</c:v>
                </c:pt>
                <c:pt idx="143">
                  <c:v>647.57602628427651</c:v>
                </c:pt>
                <c:pt idx="144">
                  <c:v>645.98354375777501</c:v>
                </c:pt>
                <c:pt idx="145">
                  <c:v>644.4070483178042</c:v>
                </c:pt>
                <c:pt idx="146">
                  <c:v>642.846301138527</c:v>
                </c:pt>
                <c:pt idx="147">
                  <c:v>641.30106779658774</c:v>
                </c:pt>
                <c:pt idx="148">
                  <c:v>639.77111818545256</c:v>
                </c:pt>
                <c:pt idx="149">
                  <c:v>638.25622643098507</c:v>
                </c:pt>
                <c:pt idx="150">
                  <c:v>636.75617080828158</c:v>
                </c:pt>
              </c:numCache>
            </c:numRef>
          </c:yVal>
          <c:smooth val="0"/>
          <c:extLst>
            <c:ext xmlns:c16="http://schemas.microsoft.com/office/drawing/2014/chart" uri="{C3380CC4-5D6E-409C-BE32-E72D297353CC}">
              <c16:uniqueId val="{00000000-3A44-46A9-9C47-6EDB1B5AA42F}"/>
            </c:ext>
          </c:extLst>
        </c:ser>
        <c:ser>
          <c:idx val="3"/>
          <c:order val="1"/>
          <c:tx>
            <c:v>data</c:v>
          </c:tx>
          <c:spPr>
            <a:ln w="28575">
              <a:noFill/>
            </a:ln>
          </c:spPr>
          <c:xVal>
            <c:numRef>
              <c:f>'BKP5.1sc1'!$P$2:$P$26</c:f>
              <c:numCache>
                <c:formatCode>0</c:formatCode>
                <c:ptCount val="25"/>
                <c:pt idx="0">
                  <c:v>0</c:v>
                </c:pt>
                <c:pt idx="1">
                  <c:v>25.565183465688683</c:v>
                </c:pt>
                <c:pt idx="2">
                  <c:v>56.811518812641516</c:v>
                </c:pt>
                <c:pt idx="3">
                  <c:v>96.579581981490577</c:v>
                </c:pt>
                <c:pt idx="4">
                  <c:v>164.7534045566604</c:v>
                </c:pt>
                <c:pt idx="5">
                  <c:v>46.693653012540146</c:v>
                </c:pt>
                <c:pt idx="6">
                  <c:v>105.06071927821533</c:v>
                </c:pt>
                <c:pt idx="7">
                  <c:v>183.2725880742201</c:v>
                </c:pt>
                <c:pt idx="8">
                  <c:v>300.00672060557042</c:v>
                </c:pt>
                <c:pt idx="9">
                  <c:v>61.850527425204241</c:v>
                </c:pt>
                <c:pt idx="10">
                  <c:v>132.53684448258051</c:v>
                </c:pt>
                <c:pt idx="11">
                  <c:v>265.07368896516101</c:v>
                </c:pt>
                <c:pt idx="12">
                  <c:v>494.80421940163393</c:v>
                </c:pt>
                <c:pt idx="13">
                  <c:v>108.54153663064922</c:v>
                </c:pt>
                <c:pt idx="14">
                  <c:v>232.5890070656769</c:v>
                </c:pt>
                <c:pt idx="15">
                  <c:v>434.16614652259688</c:v>
                </c:pt>
                <c:pt idx="16">
                  <c:v>775.296690218923</c:v>
                </c:pt>
                <c:pt idx="17">
                  <c:v>152.36002235017355</c:v>
                </c:pt>
                <c:pt idx="18">
                  <c:v>304.7200447003471</c:v>
                </c:pt>
                <c:pt idx="19">
                  <c:v>507.86674116724515</c:v>
                </c:pt>
                <c:pt idx="20">
                  <c:v>711.0134376341432</c:v>
                </c:pt>
                <c:pt idx="21">
                  <c:v>156.09366624377867</c:v>
                </c:pt>
                <c:pt idx="22">
                  <c:v>312.18733248755734</c:v>
                </c:pt>
                <c:pt idx="23">
                  <c:v>468.28099873133601</c:v>
                </c:pt>
                <c:pt idx="24">
                  <c:v>780.46833121889335</c:v>
                </c:pt>
              </c:numCache>
            </c:numRef>
          </c:xVal>
          <c:yVal>
            <c:numRef>
              <c:f>'BKP5.1sc1'!$Q$2:$Q$26</c:f>
              <c:numCache>
                <c:formatCode>0</c:formatCode>
                <c:ptCount val="25"/>
                <c:pt idx="0">
                  <c:v>1188</c:v>
                </c:pt>
                <c:pt idx="1">
                  <c:v>1143</c:v>
                </c:pt>
                <c:pt idx="2">
                  <c:v>1114</c:v>
                </c:pt>
                <c:pt idx="3">
                  <c:v>1042</c:v>
                </c:pt>
                <c:pt idx="4">
                  <c:v>917</c:v>
                </c:pt>
                <c:pt idx="5">
                  <c:v>1105</c:v>
                </c:pt>
                <c:pt idx="6">
                  <c:v>1076</c:v>
                </c:pt>
                <c:pt idx="7">
                  <c:v>865</c:v>
                </c:pt>
                <c:pt idx="8">
                  <c:v>786</c:v>
                </c:pt>
                <c:pt idx="9">
                  <c:v>1024</c:v>
                </c:pt>
                <c:pt idx="10">
                  <c:v>914</c:v>
                </c:pt>
                <c:pt idx="11">
                  <c:v>834</c:v>
                </c:pt>
                <c:pt idx="12">
                  <c:v>594</c:v>
                </c:pt>
                <c:pt idx="13">
                  <c:v>923</c:v>
                </c:pt>
                <c:pt idx="14">
                  <c:v>790</c:v>
                </c:pt>
                <c:pt idx="15">
                  <c:v>727</c:v>
                </c:pt>
                <c:pt idx="16">
                  <c:v>500</c:v>
                </c:pt>
                <c:pt idx="17">
                  <c:v>823</c:v>
                </c:pt>
                <c:pt idx="18">
                  <c:v>727</c:v>
                </c:pt>
                <c:pt idx="19">
                  <c:v>605</c:v>
                </c:pt>
                <c:pt idx="20">
                  <c:v>530</c:v>
                </c:pt>
                <c:pt idx="21">
                  <c:v>928</c:v>
                </c:pt>
                <c:pt idx="22">
                  <c:v>742</c:v>
                </c:pt>
                <c:pt idx="23">
                  <c:v>678</c:v>
                </c:pt>
                <c:pt idx="24">
                  <c:v>535</c:v>
                </c:pt>
              </c:numCache>
            </c:numRef>
          </c:yVal>
          <c:smooth val="0"/>
          <c:extLst>
            <c:ext xmlns:c16="http://schemas.microsoft.com/office/drawing/2014/chart" uri="{C3380CC4-5D6E-409C-BE32-E72D297353CC}">
              <c16:uniqueId val="{00000001-3A44-46A9-9C47-6EDB1B5AA42F}"/>
            </c:ext>
          </c:extLst>
        </c:ser>
        <c:dLbls>
          <c:showLegendKey val="0"/>
          <c:showVal val="0"/>
          <c:showCatName val="0"/>
          <c:showSerName val="0"/>
          <c:showPercent val="0"/>
          <c:showBubbleSize val="0"/>
        </c:dLbls>
        <c:axId val="244253928"/>
        <c:axId val="244254320"/>
      </c:scatterChart>
      <c:valAx>
        <c:axId val="244253928"/>
        <c:scaling>
          <c:orientation val="minMax"/>
          <c:max val="1000"/>
        </c:scaling>
        <c:delete val="0"/>
        <c:axPos val="b"/>
        <c:majorGridlines/>
        <c:title>
          <c:tx>
            <c:rich>
              <a:bodyPr/>
              <a:lstStyle/>
              <a:p>
                <a:pPr>
                  <a:defRPr sz="1200" b="1" i="0" u="none" strike="noStrike" baseline="0">
                    <a:solidFill>
                      <a:srgbClr val="000000"/>
                    </a:solidFill>
                    <a:latin typeface="Calibri"/>
                    <a:ea typeface="Calibri"/>
                    <a:cs typeface="Calibri"/>
                  </a:defRPr>
                </a:pPr>
                <a:r>
                  <a:rPr lang="en-CA"/>
                  <a:t>Time (years)</a:t>
                </a:r>
              </a:p>
            </c:rich>
          </c:tx>
          <c:overlay val="0"/>
        </c:title>
        <c:numFmt formatCode="General" sourceLinked="1"/>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4320"/>
        <c:crosses val="autoZero"/>
        <c:crossBetween val="midCat"/>
      </c:valAx>
      <c:valAx>
        <c:axId val="244254320"/>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CA"/>
                  <a:t>DPn</a:t>
                </a:r>
              </a:p>
            </c:rich>
          </c:tx>
          <c:overlay val="0"/>
        </c:title>
        <c:numFmt formatCode="0" sourceLinked="0"/>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3928"/>
        <c:crosses val="autoZero"/>
        <c:crossBetween val="midCat"/>
      </c:valAx>
    </c:plotArea>
    <c:legend>
      <c:legendPos val="r"/>
      <c:layout>
        <c:manualLayout>
          <c:xMode val="edge"/>
          <c:yMode val="edge"/>
          <c:x val="0.63779473377237972"/>
          <c:y val="0.18232187197621288"/>
          <c:w val="0.15370662929232917"/>
          <c:h val="7.8240179393035847E-2"/>
        </c:manualLayout>
      </c:layout>
      <c:overlay val="0"/>
      <c:txPr>
        <a:bodyPr/>
        <a:lstStyle/>
        <a:p>
          <a:pPr>
            <a:defRPr sz="1200" baseline="0"/>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4803149606299213" l="0.70866141732283472" r="0.70866141732283472" t="0.74803149606299213" header="0.31496062992125984" footer="0.31496062992125984"/>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12607885428467"/>
          <c:y val="0.10918676834779963"/>
          <c:w val="0.80518631375717842"/>
          <c:h val="0.76126698994131514"/>
        </c:manualLayout>
      </c:layout>
      <c:scatterChart>
        <c:scatterStyle val="lineMarker"/>
        <c:varyColors val="0"/>
        <c:ser>
          <c:idx val="1"/>
          <c:order val="0"/>
          <c:tx>
            <c:v>Model</c:v>
          </c:tx>
          <c:spPr>
            <a:ln w="38100"/>
          </c:spPr>
          <c:marker>
            <c:symbol val="none"/>
          </c:marker>
          <c:xVal>
            <c:numRef>
              <c:f>'BKP5.1sc1'!$X$6:$X$156</c:f>
              <c:numCache>
                <c:formatCode>General</c:formatCode>
                <c:ptCount val="15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numCache>
            </c:numRef>
          </c:xVal>
          <c:yVal>
            <c:numRef>
              <c:f>'BKP5.1sc1'!$Z$6:$Z$156</c:f>
              <c:numCache>
                <c:formatCode>0.0</c:formatCode>
                <c:ptCount val="151"/>
                <c:pt idx="0">
                  <c:v>12.840999999999999</c:v>
                </c:pt>
                <c:pt idx="1">
                  <c:v>12.819541238555868</c:v>
                </c:pt>
                <c:pt idx="2">
                  <c:v>12.7977350859976</c:v>
                </c:pt>
                <c:pt idx="3">
                  <c:v>12.775579924501116</c:v>
                </c:pt>
                <c:pt idx="4">
                  <c:v>12.753074474110631</c:v>
                </c:pt>
                <c:pt idx="5">
                  <c:v>12.730217811200896</c:v>
                </c:pt>
                <c:pt idx="6">
                  <c:v>12.707009386403405</c:v>
                </c:pt>
                <c:pt idx="7">
                  <c:v>12.683449041835665</c:v>
                </c:pt>
                <c:pt idx="8">
                  <c:v>12.659537027466795</c:v>
                </c:pt>
                <c:pt idx="9">
                  <c:v>12.635274016448584</c:v>
                </c:pt>
                <c:pt idx="10">
                  <c:v>12.610661119239323</c:v>
                </c:pt>
                <c:pt idx="11">
                  <c:v>12.585699896347641</c:v>
                </c:pt>
                <c:pt idx="12">
                  <c:v>12.560392369526602</c:v>
                </c:pt>
                <c:pt idx="13">
                  <c:v>12.534741031253192</c:v>
                </c:pt>
                <c:pt idx="14">
                  <c:v>12.508748852336765</c:v>
                </c:pt>
                <c:pt idx="15">
                  <c:v>12.482419287510465</c:v>
                </c:pt>
                <c:pt idx="16">
                  <c:v>12.455756278873697</c:v>
                </c:pt>
                <c:pt idx="17">
                  <c:v>12.428764257069888</c:v>
                </c:pt>
                <c:pt idx="18">
                  <c:v>12.401448140103097</c:v>
                </c:pt>
                <c:pt idx="19">
                  <c:v>12.373813329718525</c:v>
                </c:pt>
                <c:pt idx="20">
                  <c:v>12.345865705295802</c:v>
                </c:pt>
                <c:pt idx="21">
                  <c:v>12.317611615229499</c:v>
                </c:pt>
                <c:pt idx="22">
                  <c:v>12.289057865798441</c:v>
                </c:pt>
                <c:pt idx="23">
                  <c:v>12.260211707553372</c:v>
                </c:pt>
                <c:pt idx="24">
                  <c:v>12.231080819281045</c:v>
                </c:pt>
                <c:pt idx="25">
                  <c:v>12.201673289631213</c:v>
                </c:pt>
                <c:pt idx="26">
                  <c:v>12.171997596520756</c:v>
                </c:pt>
                <c:pt idx="27">
                  <c:v>12.142062584455704</c:v>
                </c:pt>
                <c:pt idx="28">
                  <c:v>12.111877439936633</c:v>
                </c:pt>
                <c:pt idx="29">
                  <c:v>12.081451665135543</c:v>
                </c:pt>
                <c:pt idx="30">
                  <c:v>12.050795050051862</c:v>
                </c:pt>
                <c:pt idx="31">
                  <c:v>12.01991764337197</c:v>
                </c:pt>
                <c:pt idx="32">
                  <c:v>11.988829722269546</c:v>
                </c:pt>
                <c:pt idx="33">
                  <c:v>11.957541761393632</c:v>
                </c:pt>
                <c:pt idx="34">
                  <c:v>11.926064401296568</c:v>
                </c:pt>
                <c:pt idx="35">
                  <c:v>11.894408416555827</c:v>
                </c:pt>
                <c:pt idx="36">
                  <c:v>11.862584683841281</c:v>
                </c:pt>
                <c:pt idx="37">
                  <c:v>11.830604150173652</c:v>
                </c:pt>
                <c:pt idx="38">
                  <c:v>11.798477801610399</c:v>
                </c:pt>
                <c:pt idx="39">
                  <c:v>11.766216632582722</c:v>
                </c:pt>
                <c:pt idx="40">
                  <c:v>11.73383161609193</c:v>
                </c:pt>
                <c:pt idx="41">
                  <c:v>11.701333674955764</c:v>
                </c:pt>
                <c:pt idx="42">
                  <c:v>11.668733654275515</c:v>
                </c:pt>
                <c:pt idx="43">
                  <c:v>11.636042295273658</c:v>
                </c:pt>
                <c:pt idx="44">
                  <c:v>11.603270210629837</c:v>
                </c:pt>
                <c:pt idx="45">
                  <c:v>11.57042786142018</c:v>
                </c:pt>
                <c:pt idx="46">
                  <c:v>11.537525535742702</c:v>
                </c:pt>
                <c:pt idx="47">
                  <c:v>11.504573329089013</c:v>
                </c:pt>
                <c:pt idx="48">
                  <c:v>11.471581126501338</c:v>
                </c:pt>
                <c:pt idx="49">
                  <c:v>11.438558586533288</c:v>
                </c:pt>
                <c:pt idx="50">
                  <c:v>11.40551512701383</c:v>
                </c:pt>
                <c:pt idx="51">
                  <c:v>11.372459912596362</c:v>
                </c:pt>
                <c:pt idx="52">
                  <c:v>11.339401844059019</c:v>
                </c:pt>
                <c:pt idx="53">
                  <c:v>11.306349549308331</c:v>
                </c:pt>
                <c:pt idx="54">
                  <c:v>11.273311376026165</c:v>
                </c:pt>
                <c:pt idx="55">
                  <c:v>11.240295385889734</c:v>
                </c:pt>
                <c:pt idx="56">
                  <c:v>11.207309350286002</c:v>
                </c:pt>
                <c:pt idx="57">
                  <c:v>11.17436074743523</c:v>
                </c:pt>
                <c:pt idx="58">
                  <c:v>11.141456760833425</c:v>
                </c:pt>
                <c:pt idx="59">
                  <c:v>11.108604278920211</c:v>
                </c:pt>
                <c:pt idx="60">
                  <c:v>11.075809895876679</c:v>
                </c:pt>
                <c:pt idx="61">
                  <c:v>11.04307991345722</c:v>
                </c:pt>
                <c:pt idx="62">
                  <c:v>11.010420343759881</c:v>
                </c:pt>
                <c:pt idx="63">
                  <c:v>10.977836912841415</c:v>
                </c:pt>
                <c:pt idx="64">
                  <c:v>10.945335065085599</c:v>
                </c:pt>
                <c:pt idx="65">
                  <c:v>10.912919968236501</c:v>
                </c:pt>
                <c:pt idx="66">
                  <c:v>10.880596519012265</c:v>
                </c:pt>
                <c:pt idx="67">
                  <c:v>10.848369349218942</c:v>
                </c:pt>
                <c:pt idx="68">
                  <c:v>10.816242832288651</c:v>
                </c:pt>
                <c:pt idx="69">
                  <c:v>10.784221090170945</c:v>
                </c:pt>
                <c:pt idx="70">
                  <c:v>10.752308000511192</c:v>
                </c:pt>
                <c:pt idx="71">
                  <c:v>10.720507204054838</c:v>
                </c:pt>
                <c:pt idx="72">
                  <c:v>10.688822112221173</c:v>
                </c:pt>
                <c:pt idx="73">
                  <c:v>10.657255914795268</c:v>
                </c:pt>
                <c:pt idx="74">
                  <c:v>10.625811587691324</c:v>
                </c:pt>
                <c:pt idx="75">
                  <c:v>10.594491900745458</c:v>
                </c:pt>
                <c:pt idx="76">
                  <c:v>10.563299425500144</c:v>
                </c:pt>
                <c:pt idx="77">
                  <c:v>10.5322365429468</c:v>
                </c:pt>
                <c:pt idx="78">
                  <c:v>10.501305451196941</c:v>
                </c:pt>
                <c:pt idx="79">
                  <c:v>10.470508173056057</c:v>
                </c:pt>
                <c:pt idx="80">
                  <c:v>10.439846563477632</c:v>
                </c:pt>
                <c:pt idx="81">
                  <c:v>10.409322316878168</c:v>
                </c:pt>
                <c:pt idx="82">
                  <c:v>10.378936974296847</c:v>
                </c:pt>
                <c:pt idx="83">
                  <c:v>10.348691930386181</c:v>
                </c:pt>
                <c:pt idx="84">
                  <c:v>10.318588440222568</c:v>
                </c:pt>
                <c:pt idx="85">
                  <c:v>10.288627625927679</c:v>
                </c:pt>
                <c:pt idx="86">
                  <c:v>10.258810483093946</c:v>
                </c:pt>
                <c:pt idx="87">
                  <c:v>10.229137887008857</c:v>
                </c:pt>
                <c:pt idx="88">
                  <c:v>10.199610598674713</c:v>
                </c:pt>
                <c:pt idx="89">
                  <c:v>10.170229270621713</c:v>
                </c:pt>
                <c:pt idx="90">
                  <c:v>10.140994452513576</c:v>
                </c:pt>
                <c:pt idx="91">
                  <c:v>10.111906596546097</c:v>
                </c:pt>
                <c:pt idx="92">
                  <c:v>10.082966062639832</c:v>
                </c:pt>
                <c:pt idx="93">
                  <c:v>10.054173123429141</c:v>
                </c:pt>
                <c:pt idx="94">
                  <c:v>10.025527969050378</c:v>
                </c:pt>
                <c:pt idx="95">
                  <c:v>9.9970307117327195</c:v>
                </c:pt>
                <c:pt idx="96">
                  <c:v>9.9686813901956484</c:v>
                </c:pt>
                <c:pt idx="97">
                  <c:v>9.9404799738573946</c:v>
                </c:pt>
                <c:pt idx="98">
                  <c:v>9.9124263668592132</c:v>
                </c:pt>
                <c:pt idx="99">
                  <c:v>9.8845204119104189</c:v>
                </c:pt>
                <c:pt idx="100">
                  <c:v>9.8567618939594652</c:v>
                </c:pt>
                <c:pt idx="101">
                  <c:v>9.8291505436964712</c:v>
                </c:pt>
                <c:pt idx="102">
                  <c:v>9.8016860408926618</c:v>
                </c:pt>
                <c:pt idx="103">
                  <c:v>9.7743680175822618</c:v>
                </c:pt>
                <c:pt idx="104">
                  <c:v>9.7471960610925628</c:v>
                </c:pt>
                <c:pt idx="105">
                  <c:v>9.7201697169275487</c:v>
                </c:pt>
                <c:pt idx="106">
                  <c:v>9.6932884915107955</c:v>
                </c:pt>
                <c:pt idx="107">
                  <c:v>9.6665518547930667</c:v>
                </c:pt>
                <c:pt idx="108">
                  <c:v>9.6399592427299741</c:v>
                </c:pt>
                <c:pt idx="109">
                  <c:v>9.6135100596351108</c:v>
                </c:pt>
                <c:pt idx="110">
                  <c:v>9.587203680413781</c:v>
                </c:pt>
                <c:pt idx="111">
                  <c:v>9.5610394526824258</c:v>
                </c:pt>
                <c:pt idx="112">
                  <c:v>9.5350166987787475</c:v>
                </c:pt>
                <c:pt idx="113">
                  <c:v>9.5091347176672141</c:v>
                </c:pt>
                <c:pt idx="114">
                  <c:v>9.4833927867447727</c:v>
                </c:pt>
                <c:pt idx="115">
                  <c:v>9.4577901635511719</c:v>
                </c:pt>
                <c:pt idx="116">
                  <c:v>9.4323260873882724</c:v>
                </c:pt>
                <c:pt idx="117">
                  <c:v>9.4069997808526509</c:v>
                </c:pt>
                <c:pt idx="118">
                  <c:v>9.3818104512853715</c:v>
                </c:pt>
                <c:pt idx="119">
                  <c:v>9.356757292143115</c:v>
                </c:pt>
                <c:pt idx="120">
                  <c:v>9.3318394842941057</c:v>
                </c:pt>
                <c:pt idx="121">
                  <c:v>9.3070561972427068</c:v>
                </c:pt>
                <c:pt idx="122">
                  <c:v>9.2824065902859907</c:v>
                </c:pt>
                <c:pt idx="123">
                  <c:v>9.2578898136057042</c:v>
                </c:pt>
                <c:pt idx="124">
                  <c:v>9.2335050092987103</c:v>
                </c:pt>
                <c:pt idx="125">
                  <c:v>9.209251312349032</c:v>
                </c:pt>
                <c:pt idx="126">
                  <c:v>9.1851278515444079</c:v>
                </c:pt>
                <c:pt idx="127">
                  <c:v>9.161133750340035</c:v>
                </c:pt>
                <c:pt idx="128">
                  <c:v>9.137268127672332</c:v>
                </c:pt>
                <c:pt idx="129">
                  <c:v>9.1135300987250769</c:v>
                </c:pt>
                <c:pt idx="130">
                  <c:v>9.089918775650462</c:v>
                </c:pt>
                <c:pt idx="131">
                  <c:v>9.0664332682473585</c:v>
                </c:pt>
                <c:pt idx="132">
                  <c:v>9.0430726845989078</c:v>
                </c:pt>
                <c:pt idx="133">
                  <c:v>9.0198361316716245</c:v>
                </c:pt>
                <c:pt idx="134">
                  <c:v>8.9967227158779988</c:v>
                </c:pt>
                <c:pt idx="135">
                  <c:v>8.9737315436044192</c:v>
                </c:pt>
                <c:pt idx="136">
                  <c:v>8.9508617217063282</c:v>
                </c:pt>
                <c:pt idx="137">
                  <c:v>8.9281123579722497</c:v>
                </c:pt>
                <c:pt idx="138">
                  <c:v>8.9054825615583564</c:v>
                </c:pt>
                <c:pt idx="139">
                  <c:v>8.8829714433951477</c:v>
                </c:pt>
                <c:pt idx="140">
                  <c:v>8.8605781165676962</c:v>
                </c:pt>
                <c:pt idx="141">
                  <c:v>8.8383016966708432</c:v>
                </c:pt>
                <c:pt idx="142">
                  <c:v>8.8161413021407355</c:v>
                </c:pt>
                <c:pt idx="143">
                  <c:v>8.7940960545639175</c:v>
                </c:pt>
                <c:pt idx="144">
                  <c:v>8.7721650789652372</c:v>
                </c:pt>
                <c:pt idx="145">
                  <c:v>8.7503475040756449</c:v>
                </c:pt>
                <c:pt idx="146">
                  <c:v>8.7286424625810071</c:v>
                </c:pt>
                <c:pt idx="147">
                  <c:v>8.7070490913529817</c:v>
                </c:pt>
                <c:pt idx="148">
                  <c:v>8.6855665316628929</c:v>
                </c:pt>
                <c:pt idx="149">
                  <c:v>8.6641939293795716</c:v>
                </c:pt>
                <c:pt idx="150">
                  <c:v>8.6429304351519995</c:v>
                </c:pt>
              </c:numCache>
            </c:numRef>
          </c:yVal>
          <c:smooth val="0"/>
          <c:extLst>
            <c:ext xmlns:c16="http://schemas.microsoft.com/office/drawing/2014/chart" uri="{C3380CC4-5D6E-409C-BE32-E72D297353CC}">
              <c16:uniqueId val="{00000000-D168-4FEC-A24F-AC8AABBB96CD}"/>
            </c:ext>
          </c:extLst>
        </c:ser>
        <c:ser>
          <c:idx val="0"/>
          <c:order val="1"/>
          <c:tx>
            <c:v>data</c:v>
          </c:tx>
          <c:spPr>
            <a:ln w="28575">
              <a:noFill/>
            </a:ln>
          </c:spPr>
          <c:xVal>
            <c:numRef>
              <c:f>'BKP5.1sc1'!$P$2:$P$18</c:f>
              <c:numCache>
                <c:formatCode>0</c:formatCode>
                <c:ptCount val="17"/>
                <c:pt idx="0">
                  <c:v>0</c:v>
                </c:pt>
                <c:pt idx="1">
                  <c:v>25.565183465688683</c:v>
                </c:pt>
                <c:pt idx="2">
                  <c:v>56.811518812641516</c:v>
                </c:pt>
                <c:pt idx="3">
                  <c:v>96.579581981490577</c:v>
                </c:pt>
                <c:pt idx="4">
                  <c:v>164.7534045566604</c:v>
                </c:pt>
                <c:pt idx="5">
                  <c:v>46.693653012540146</c:v>
                </c:pt>
                <c:pt idx="6">
                  <c:v>105.06071927821533</c:v>
                </c:pt>
                <c:pt idx="7">
                  <c:v>183.2725880742201</c:v>
                </c:pt>
                <c:pt idx="8">
                  <c:v>300.00672060557042</c:v>
                </c:pt>
                <c:pt idx="9">
                  <c:v>61.850527425204241</c:v>
                </c:pt>
                <c:pt idx="10">
                  <c:v>132.53684448258051</c:v>
                </c:pt>
                <c:pt idx="11">
                  <c:v>265.07368896516101</c:v>
                </c:pt>
                <c:pt idx="12">
                  <c:v>494.80421940163393</c:v>
                </c:pt>
                <c:pt idx="13">
                  <c:v>108.54153663064922</c:v>
                </c:pt>
                <c:pt idx="14">
                  <c:v>232.5890070656769</c:v>
                </c:pt>
                <c:pt idx="15">
                  <c:v>434.16614652259688</c:v>
                </c:pt>
                <c:pt idx="16">
                  <c:v>775.296690218923</c:v>
                </c:pt>
              </c:numCache>
            </c:numRef>
          </c:xVal>
          <c:yVal>
            <c:numRef>
              <c:f>'BKP5.1sc1'!$R$2:$R$18</c:f>
              <c:numCache>
                <c:formatCode>0.00</c:formatCode>
                <c:ptCount val="17"/>
                <c:pt idx="0">
                  <c:v>13.19</c:v>
                </c:pt>
                <c:pt idx="1">
                  <c:v>12.84</c:v>
                </c:pt>
                <c:pt idx="2">
                  <c:v>12.46</c:v>
                </c:pt>
                <c:pt idx="3">
                  <c:v>12.05</c:v>
                </c:pt>
                <c:pt idx="4">
                  <c:v>10.73</c:v>
                </c:pt>
                <c:pt idx="5">
                  <c:v>12.54</c:v>
                </c:pt>
                <c:pt idx="6">
                  <c:v>11.93</c:v>
                </c:pt>
                <c:pt idx="7">
                  <c:v>10.66</c:v>
                </c:pt>
                <c:pt idx="8">
                  <c:v>9.6199999999999992</c:v>
                </c:pt>
                <c:pt idx="9">
                  <c:v>12.54</c:v>
                </c:pt>
                <c:pt idx="10">
                  <c:v>11.7</c:v>
                </c:pt>
                <c:pt idx="11">
                  <c:v>10.44</c:v>
                </c:pt>
                <c:pt idx="12">
                  <c:v>8.1300000000000008</c:v>
                </c:pt>
                <c:pt idx="13">
                  <c:v>11.74</c:v>
                </c:pt>
                <c:pt idx="14">
                  <c:v>10.51</c:v>
                </c:pt>
                <c:pt idx="15">
                  <c:v>8.5299999999999994</c:v>
                </c:pt>
                <c:pt idx="16">
                  <c:v>6.62</c:v>
                </c:pt>
              </c:numCache>
            </c:numRef>
          </c:yVal>
          <c:smooth val="0"/>
          <c:extLst>
            <c:ext xmlns:c16="http://schemas.microsoft.com/office/drawing/2014/chart" uri="{C3380CC4-5D6E-409C-BE32-E72D297353CC}">
              <c16:uniqueId val="{00000001-D168-4FEC-A24F-AC8AABBB96CD}"/>
            </c:ext>
          </c:extLst>
        </c:ser>
        <c:dLbls>
          <c:showLegendKey val="0"/>
          <c:showVal val="0"/>
          <c:showCatName val="0"/>
          <c:showSerName val="0"/>
          <c:showPercent val="0"/>
          <c:showBubbleSize val="0"/>
        </c:dLbls>
        <c:axId val="244253928"/>
        <c:axId val="244254320"/>
      </c:scatterChart>
      <c:valAx>
        <c:axId val="244253928"/>
        <c:scaling>
          <c:orientation val="minMax"/>
          <c:max val="1000"/>
        </c:scaling>
        <c:delete val="0"/>
        <c:axPos val="b"/>
        <c:majorGridlines/>
        <c:title>
          <c:tx>
            <c:rich>
              <a:bodyPr/>
              <a:lstStyle/>
              <a:p>
                <a:pPr>
                  <a:defRPr sz="1200" b="1" i="0" u="none" strike="noStrike" baseline="0">
                    <a:solidFill>
                      <a:srgbClr val="000000"/>
                    </a:solidFill>
                    <a:latin typeface="Calibri"/>
                    <a:ea typeface="Calibri"/>
                    <a:cs typeface="Calibri"/>
                  </a:defRPr>
                </a:pPr>
                <a:r>
                  <a:rPr lang="en-CA"/>
                  <a:t>Time (years)</a:t>
                </a:r>
              </a:p>
            </c:rich>
          </c:tx>
          <c:overlay val="0"/>
        </c:title>
        <c:numFmt formatCode="General" sourceLinked="1"/>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4320"/>
        <c:crosses val="autoZero"/>
        <c:crossBetween val="midCat"/>
      </c:valAx>
      <c:valAx>
        <c:axId val="244254320"/>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ZSBL</a:t>
                </a:r>
              </a:p>
            </c:rich>
          </c:tx>
          <c:overlay val="0"/>
        </c:title>
        <c:numFmt formatCode="0" sourceLinked="0"/>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3928"/>
        <c:crosses val="autoZero"/>
        <c:crossBetween val="midCat"/>
      </c:valAx>
    </c:plotArea>
    <c:legend>
      <c:legendPos val="r"/>
      <c:layout>
        <c:manualLayout>
          <c:xMode val="edge"/>
          <c:yMode val="edge"/>
          <c:x val="0.63779473377237972"/>
          <c:y val="0.18232187197621288"/>
          <c:w val="0.10740387108214161"/>
          <c:h val="9.5333650386046465E-2"/>
        </c:manualLayout>
      </c:layout>
      <c:overlay val="0"/>
      <c:txPr>
        <a:bodyPr/>
        <a:lstStyle/>
        <a:p>
          <a:pPr>
            <a:defRPr sz="1200" baseline="0"/>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4803149606299213" l="0.70866141732283472" r="0.70866141732283472" t="0.74803149606299213" header="0.31496062992125984" footer="0.31496062992125984"/>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12607885428467"/>
          <c:y val="9.7713945117265805E-2"/>
          <c:w val="0.80518631375717842"/>
          <c:h val="0.78650720104848959"/>
        </c:manualLayout>
      </c:layout>
      <c:scatterChart>
        <c:scatterStyle val="lineMarker"/>
        <c:varyColors val="0"/>
        <c:ser>
          <c:idx val="1"/>
          <c:order val="0"/>
          <c:tx>
            <c:v>Model</c:v>
          </c:tx>
          <c:spPr>
            <a:ln w="38100"/>
          </c:spPr>
          <c:marker>
            <c:symbol val="none"/>
          </c:marker>
          <c:xVal>
            <c:numRef>
              <c:f>'BKP5.1sc2'!$X$6:$X$156</c:f>
              <c:numCache>
                <c:formatCode>General</c:formatCode>
                <c:ptCount val="15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numCache>
            </c:numRef>
          </c:xVal>
          <c:yVal>
            <c:numRef>
              <c:f>'BKP5.1sc2'!$Y$6:$Y$156</c:f>
              <c:numCache>
                <c:formatCode>0.0</c:formatCode>
                <c:ptCount val="151"/>
                <c:pt idx="0">
                  <c:v>1128.5999999999999</c:v>
                </c:pt>
                <c:pt idx="1">
                  <c:v>1111.7305359108166</c:v>
                </c:pt>
                <c:pt idx="2">
                  <c:v>1094.6348988769582</c:v>
                </c:pt>
                <c:pt idx="3">
                  <c:v>1077.3663932472125</c:v>
                </c:pt>
                <c:pt idx="4">
                  <c:v>1059.9835607438984</c:v>
                </c:pt>
                <c:pt idx="5">
                  <c:v>1042.549114004385</c:v>
                </c:pt>
                <c:pt idx="6">
                  <c:v>1025.1285789431151</c:v>
                </c:pt>
                <c:pt idx="7">
                  <c:v>1007.7887038632861</c:v>
                </c:pt>
                <c:pt idx="8">
                  <c:v>990.59572312701528</c:v>
                </c:pt>
                <c:pt idx="9">
                  <c:v>973.6135858625255</c:v>
                </c:pt>
                <c:pt idx="10">
                  <c:v>956.90227086191635</c:v>
                </c:pt>
                <c:pt idx="11">
                  <c:v>940.51630451268306</c:v>
                </c:pt>
                <c:pt idx="12">
                  <c:v>924.50357911085541</c:v>
                </c:pt>
                <c:pt idx="13">
                  <c:v>908.90453711649013</c:v>
                </c:pt>
                <c:pt idx="14">
                  <c:v>893.75174823728787</c:v>
                </c:pt>
                <c:pt idx="15">
                  <c:v>879.06986725444835</c:v>
                </c:pt>
                <c:pt idx="16">
                  <c:v>864.87592738255614</c:v>
                </c:pt>
                <c:pt idx="17">
                  <c:v>851.1799009900019</c:v>
                </c:pt>
                <c:pt idx="18">
                  <c:v>837.98544843805178</c:v>
                </c:pt>
                <c:pt idx="19">
                  <c:v>825.29077586676476</c:v>
                </c:pt>
                <c:pt idx="20">
                  <c:v>813.08953140877611</c:v>
                </c:pt>
                <c:pt idx="21">
                  <c:v>801.37168317801377</c:v>
                </c:pt>
                <c:pt idx="22">
                  <c:v>790.12433818611646</c:v>
                </c:pt>
                <c:pt idx="23">
                  <c:v>779.33247651479644</c:v>
                </c:pt>
                <c:pt idx="24">
                  <c:v>768.97958799545268</c:v>
                </c:pt>
                <c:pt idx="25">
                  <c:v>759.04820859315305</c:v>
                </c:pt>
                <c:pt idx="26">
                  <c:v>749.52036061673721</c:v>
                </c:pt>
                <c:pt idx="27">
                  <c:v>740.37790515274571</c:v>
                </c:pt>
                <c:pt idx="28">
                  <c:v>731.6028173075382</c:v>
                </c:pt>
                <c:pt idx="29">
                  <c:v>723.17739552250384</c:v>
                </c:pt>
                <c:pt idx="30">
                  <c:v>715.08441591622977</c:v>
                </c:pt>
                <c:pt idx="31">
                  <c:v>707.30724171217992</c:v>
                </c:pt>
                <c:pt idx="32">
                  <c:v>699.82989662704654</c:v>
                </c:pt>
                <c:pt idx="33">
                  <c:v>692.6371098231416</c:v>
                </c:pt>
                <c:pt idx="34">
                  <c:v>685.71433879188919</c:v>
                </c:pt>
                <c:pt idx="35">
                  <c:v>679.04777540374516</c:v>
                </c:pt>
                <c:pt idx="36">
                  <c:v>672.62433936457421</c:v>
                </c:pt>
                <c:pt idx="37">
                  <c:v>666.43166246783403</c:v>
                </c:pt>
                <c:pt idx="38">
                  <c:v>660.45806632028496</c:v>
                </c:pt>
                <c:pt idx="39">
                  <c:v>654.69253563330255</c:v>
                </c:pt>
                <c:pt idx="40">
                  <c:v>649.12468869635643</c:v>
                </c:pt>
                <c:pt idx="41">
                  <c:v>643.74474626720178</c:v>
                </c:pt>
                <c:pt idx="42">
                  <c:v>638.5434998093707</c:v>
                </c:pt>
                <c:pt idx="43">
                  <c:v>633.5122797676114</c:v>
                </c:pt>
                <c:pt idx="44">
                  <c:v>628.64292438401753</c:v>
                </c:pt>
                <c:pt idx="45">
                  <c:v>623.92774941149503</c:v>
                </c:pt>
                <c:pt idx="46">
                  <c:v>619.35951896850349</c:v>
                </c:pt>
                <c:pt idx="47">
                  <c:v>614.93141769275621</c:v>
                </c:pt>
                <c:pt idx="48">
                  <c:v>610.63702428617887</c:v>
                </c:pt>
                <c:pt idx="49">
                  <c:v>606.47028649438528</c:v>
                </c:pt>
                <c:pt idx="50">
                  <c:v>602.42549752764774</c:v>
                </c:pt>
                <c:pt idx="51">
                  <c:v>598.49727390396936</c:v>
                </c:pt>
                <c:pt idx="52">
                  <c:v>594.68053467611992</c:v>
                </c:pt>
                <c:pt idx="53">
                  <c:v>590.97048199162225</c:v>
                </c:pt>
                <c:pt idx="54">
                  <c:v>587.3625829262885</c:v>
                </c:pt>
                <c:pt idx="55">
                  <c:v>583.8525525268484</c:v>
                </c:pt>
                <c:pt idx="56">
                  <c:v>580.43633799575207</c:v>
                </c:pt>
                <c:pt idx="57">
                  <c:v>577.11010395055905</c:v>
                </c:pt>
                <c:pt idx="58">
                  <c:v>573.87021869109844</c:v>
                </c:pt>
                <c:pt idx="59">
                  <c:v>570.71324140924207</c:v>
                </c:pt>
                <c:pt idx="60">
                  <c:v>567.63591027853477</c:v>
                </c:pt>
                <c:pt idx="61">
                  <c:v>564.63513136369397</c:v>
                </c:pt>
                <c:pt idx="62">
                  <c:v>561.70796829308813</c:v>
                </c:pt>
                <c:pt idx="63">
                  <c:v>558.85163264048117</c:v>
                </c:pt>
                <c:pt idx="64">
                  <c:v>556.06347496560124</c:v>
                </c:pt>
                <c:pt idx="65">
                  <c:v>553.34097646627356</c:v>
                </c:pt>
                <c:pt idx="66">
                  <c:v>550.68174119803473</c:v>
                </c:pt>
                <c:pt idx="67">
                  <c:v>548.08348882012558</c:v>
                </c:pt>
                <c:pt idx="68">
                  <c:v>545.54404782968572</c:v>
                </c:pt>
                <c:pt idx="69">
                  <c:v>543.06134924868957</c:v>
                </c:pt>
                <c:pt idx="70">
                  <c:v>540.6334207307433</c:v>
                </c:pt>
                <c:pt idx="71">
                  <c:v>538.25838105731566</c:v>
                </c:pt>
                <c:pt idx="72">
                  <c:v>535.9344349951923</c:v>
                </c:pt>
                <c:pt idx="73">
                  <c:v>533.65986848910893</c:v>
                </c:pt>
                <c:pt idx="74">
                  <c:v>531.4330441654422</c:v>
                </c:pt>
                <c:pt idx="75">
                  <c:v>529.25239712467521</c:v>
                </c:pt>
                <c:pt idx="76">
                  <c:v>527.11643100205447</c:v>
                </c:pt>
                <c:pt idx="77">
                  <c:v>525.02371427738478</c:v>
                </c:pt>
                <c:pt idx="78">
                  <c:v>522.97287681639648</c:v>
                </c:pt>
                <c:pt idx="79">
                  <c:v>520.96260662739985</c:v>
                </c:pt>
                <c:pt idx="80">
                  <c:v>518.99164681822811</c:v>
                </c:pt>
                <c:pt idx="81">
                  <c:v>517.05879273954758</c:v>
                </c:pt>
                <c:pt idx="82">
                  <c:v>515.16288930170936</c:v>
                </c:pt>
                <c:pt idx="83">
                  <c:v>513.30282845324234</c:v>
                </c:pt>
                <c:pt idx="84">
                  <c:v>511.47754680999805</c:v>
                </c:pt>
                <c:pt idx="85">
                  <c:v>509.68602342476271</c:v>
                </c:pt>
                <c:pt idx="86">
                  <c:v>507.92727768792008</c:v>
                </c:pt>
                <c:pt idx="87">
                  <c:v>506.20036735041941</c:v>
                </c:pt>
                <c:pt idx="88">
                  <c:v>504.50438666097284</c:v>
                </c:pt>
                <c:pt idx="89">
                  <c:v>502.8384646099683</c:v>
                </c:pt>
                <c:pt idx="90">
                  <c:v>501.2017632731505</c:v>
                </c:pt>
                <c:pt idx="91">
                  <c:v>499.5934762486022</c:v>
                </c:pt>
                <c:pt idx="92">
                  <c:v>498.01282718104818</c:v>
                </c:pt>
                <c:pt idx="93">
                  <c:v>496.45906836789766</c:v>
                </c:pt>
                <c:pt idx="94">
                  <c:v>494.93147944186472</c:v>
                </c:pt>
                <c:pt idx="95">
                  <c:v>493.42936612535669</c:v>
                </c:pt>
                <c:pt idx="96">
                  <c:v>491.95205905214698</c:v>
                </c:pt>
                <c:pt idx="97">
                  <c:v>490.4989126521869</c:v>
                </c:pt>
                <c:pt idx="98">
                  <c:v>489.06930409566326</c:v>
                </c:pt>
                <c:pt idx="99">
                  <c:v>487.66263229270726</c:v>
                </c:pt>
                <c:pt idx="100">
                  <c:v>486.27831694537804</c:v>
                </c:pt>
                <c:pt idx="101">
                  <c:v>484.91579764879276</c:v>
                </c:pt>
                <c:pt idx="102">
                  <c:v>483.5745330384716</c:v>
                </c:pt>
                <c:pt idx="103">
                  <c:v>482.25399998116768</c:v>
                </c:pt>
                <c:pt idx="104">
                  <c:v>480.95369280663419</c:v>
                </c:pt>
                <c:pt idx="105">
                  <c:v>479.67312257794083</c:v>
                </c:pt>
                <c:pt idx="106">
                  <c:v>478.41181639811418</c:v>
                </c:pt>
                <c:pt idx="107">
                  <c:v>477.169316751027</c:v>
                </c:pt>
                <c:pt idx="108">
                  <c:v>475.94518087456942</c:v>
                </c:pt>
                <c:pt idx="109">
                  <c:v>474.73898016430348</c:v>
                </c:pt>
                <c:pt idx="110">
                  <c:v>473.55029960586307</c:v>
                </c:pt>
                <c:pt idx="111">
                  <c:v>472.37873723453356</c:v>
                </c:pt>
                <c:pt idx="112">
                  <c:v>471.22390362046838</c:v>
                </c:pt>
                <c:pt idx="113">
                  <c:v>470.08542137818813</c:v>
                </c:pt>
                <c:pt idx="114">
                  <c:v>468.96292469898032</c:v>
                </c:pt>
                <c:pt idx="115">
                  <c:v>467.85605890502995</c:v>
                </c:pt>
                <c:pt idx="116">
                  <c:v>466.7644800240426</c:v>
                </c:pt>
                <c:pt idx="117">
                  <c:v>465.68785438334515</c:v>
                </c:pt>
                <c:pt idx="118">
                  <c:v>464.62585822235775</c:v>
                </c:pt>
                <c:pt idx="119">
                  <c:v>463.57817732254898</c:v>
                </c:pt>
                <c:pt idx="120">
                  <c:v>462.54450665388583</c:v>
                </c:pt>
                <c:pt idx="121">
                  <c:v>461.52455003700737</c:v>
                </c:pt>
                <c:pt idx="122">
                  <c:v>460.51801982022755</c:v>
                </c:pt>
                <c:pt idx="123">
                  <c:v>459.52463657069944</c:v>
                </c:pt>
                <c:pt idx="124">
                  <c:v>458.54412877893401</c:v>
                </c:pt>
                <c:pt idx="125">
                  <c:v>457.576232576096</c:v>
                </c:pt>
                <c:pt idx="126">
                  <c:v>456.62069146333789</c:v>
                </c:pt>
                <c:pt idx="127">
                  <c:v>455.67725605268203</c:v>
                </c:pt>
                <c:pt idx="128">
                  <c:v>454.74568381876674</c:v>
                </c:pt>
                <c:pt idx="129">
                  <c:v>453.82573886105774</c:v>
                </c:pt>
                <c:pt idx="130">
                  <c:v>452.91719167585774</c:v>
                </c:pt>
                <c:pt idx="131">
                  <c:v>452.01981893782471</c:v>
                </c:pt>
                <c:pt idx="132">
                  <c:v>451.1334032903452</c:v>
                </c:pt>
                <c:pt idx="133">
                  <c:v>450.2577331445475</c:v>
                </c:pt>
                <c:pt idx="134">
                  <c:v>449.39260248632735</c:v>
                </c:pt>
                <c:pt idx="135">
                  <c:v>448.53781069125154</c:v>
                </c:pt>
                <c:pt idx="136">
                  <c:v>447.69316234669685</c:v>
                </c:pt>
                <c:pt idx="137">
                  <c:v>446.85846708120579</c:v>
                </c:pt>
                <c:pt idx="138">
                  <c:v>446.03353940036072</c:v>
                </c:pt>
                <c:pt idx="139">
                  <c:v>445.21819852930207</c:v>
                </c:pt>
                <c:pt idx="140">
                  <c:v>444.41226826109346</c:v>
                </c:pt>
                <c:pt idx="141">
                  <c:v>443.61557681125709</c:v>
                </c:pt>
                <c:pt idx="142">
                  <c:v>442.82795667749622</c:v>
                </c:pt>
                <c:pt idx="143">
                  <c:v>442.04924450522873</c:v>
                </c:pt>
                <c:pt idx="144">
                  <c:v>441.27928095763735</c:v>
                </c:pt>
                <c:pt idx="145">
                  <c:v>440.51791059129556</c:v>
                </c:pt>
                <c:pt idx="146">
                  <c:v>439.76498173559679</c:v>
                </c:pt>
                <c:pt idx="147">
                  <c:v>439.020346377686</c:v>
                </c:pt>
                <c:pt idx="148">
                  <c:v>438.28386005036754</c:v>
                </c:pt>
                <c:pt idx="149">
                  <c:v>437.55538172569402</c:v>
                </c:pt>
                <c:pt idx="150">
                  <c:v>436.83477371045876</c:v>
                </c:pt>
              </c:numCache>
            </c:numRef>
          </c:yVal>
          <c:smooth val="0"/>
          <c:extLst>
            <c:ext xmlns:c16="http://schemas.microsoft.com/office/drawing/2014/chart" uri="{C3380CC4-5D6E-409C-BE32-E72D297353CC}">
              <c16:uniqueId val="{00000000-E70A-4375-BD2A-09A7F6F1BE7F}"/>
            </c:ext>
          </c:extLst>
        </c:ser>
        <c:ser>
          <c:idx val="3"/>
          <c:order val="1"/>
          <c:tx>
            <c:v>data</c:v>
          </c:tx>
          <c:spPr>
            <a:ln w="28575">
              <a:noFill/>
            </a:ln>
          </c:spPr>
          <c:xVal>
            <c:numRef>
              <c:f>'BKP5.1sc2'!$P$2:$P$26</c:f>
              <c:numCache>
                <c:formatCode>0</c:formatCode>
                <c:ptCount val="25"/>
                <c:pt idx="0">
                  <c:v>0</c:v>
                </c:pt>
                <c:pt idx="1">
                  <c:v>25.565183465688683</c:v>
                </c:pt>
                <c:pt idx="2">
                  <c:v>56.811518812641516</c:v>
                </c:pt>
                <c:pt idx="3">
                  <c:v>96.579581981490577</c:v>
                </c:pt>
                <c:pt idx="4">
                  <c:v>164.7534045566604</c:v>
                </c:pt>
                <c:pt idx="5">
                  <c:v>46.693653012540146</c:v>
                </c:pt>
                <c:pt idx="6">
                  <c:v>105.06071927821533</c:v>
                </c:pt>
                <c:pt idx="7">
                  <c:v>183.2725880742201</c:v>
                </c:pt>
                <c:pt idx="8">
                  <c:v>300.00672060557042</c:v>
                </c:pt>
                <c:pt idx="9">
                  <c:v>61.850527425204241</c:v>
                </c:pt>
                <c:pt idx="10">
                  <c:v>132.53684448258051</c:v>
                </c:pt>
                <c:pt idx="11">
                  <c:v>265.07368896516101</c:v>
                </c:pt>
                <c:pt idx="12">
                  <c:v>494.80421940163393</c:v>
                </c:pt>
                <c:pt idx="13">
                  <c:v>108.54153663064922</c:v>
                </c:pt>
                <c:pt idx="14">
                  <c:v>232.5890070656769</c:v>
                </c:pt>
                <c:pt idx="15">
                  <c:v>434.16614652259688</c:v>
                </c:pt>
                <c:pt idx="16">
                  <c:v>775.296690218923</c:v>
                </c:pt>
                <c:pt idx="17">
                  <c:v>152.36002235017355</c:v>
                </c:pt>
                <c:pt idx="18">
                  <c:v>304.7200447003471</c:v>
                </c:pt>
                <c:pt idx="19">
                  <c:v>507.86674116724515</c:v>
                </c:pt>
                <c:pt idx="20">
                  <c:v>711.0134376341432</c:v>
                </c:pt>
                <c:pt idx="21">
                  <c:v>156.09366624377867</c:v>
                </c:pt>
                <c:pt idx="22">
                  <c:v>312.18733248755734</c:v>
                </c:pt>
                <c:pt idx="23">
                  <c:v>468.28099873133601</c:v>
                </c:pt>
                <c:pt idx="24">
                  <c:v>780.46833121889335</c:v>
                </c:pt>
              </c:numCache>
            </c:numRef>
          </c:xVal>
          <c:yVal>
            <c:numRef>
              <c:f>'BKP5.1sc2'!$Q$2:$Q$26</c:f>
              <c:numCache>
                <c:formatCode>0</c:formatCode>
                <c:ptCount val="25"/>
                <c:pt idx="0">
                  <c:v>1188</c:v>
                </c:pt>
                <c:pt idx="1">
                  <c:v>1143</c:v>
                </c:pt>
                <c:pt idx="2">
                  <c:v>1114</c:v>
                </c:pt>
                <c:pt idx="3">
                  <c:v>1042</c:v>
                </c:pt>
                <c:pt idx="4">
                  <c:v>917</c:v>
                </c:pt>
                <c:pt idx="5">
                  <c:v>1105</c:v>
                </c:pt>
                <c:pt idx="6">
                  <c:v>1076</c:v>
                </c:pt>
                <c:pt idx="7">
                  <c:v>865</c:v>
                </c:pt>
                <c:pt idx="8">
                  <c:v>786</c:v>
                </c:pt>
                <c:pt idx="9">
                  <c:v>1024</c:v>
                </c:pt>
                <c:pt idx="10">
                  <c:v>914</c:v>
                </c:pt>
                <c:pt idx="11">
                  <c:v>834</c:v>
                </c:pt>
                <c:pt idx="12">
                  <c:v>594</c:v>
                </c:pt>
                <c:pt idx="13">
                  <c:v>923</c:v>
                </c:pt>
                <c:pt idx="14">
                  <c:v>790</c:v>
                </c:pt>
                <c:pt idx="15">
                  <c:v>727</c:v>
                </c:pt>
                <c:pt idx="16">
                  <c:v>500</c:v>
                </c:pt>
                <c:pt idx="17">
                  <c:v>823</c:v>
                </c:pt>
                <c:pt idx="18">
                  <c:v>727</c:v>
                </c:pt>
                <c:pt idx="19">
                  <c:v>605</c:v>
                </c:pt>
                <c:pt idx="20">
                  <c:v>530</c:v>
                </c:pt>
                <c:pt idx="21">
                  <c:v>928</c:v>
                </c:pt>
                <c:pt idx="22">
                  <c:v>742</c:v>
                </c:pt>
                <c:pt idx="23">
                  <c:v>678</c:v>
                </c:pt>
                <c:pt idx="24">
                  <c:v>535</c:v>
                </c:pt>
              </c:numCache>
            </c:numRef>
          </c:yVal>
          <c:smooth val="0"/>
          <c:extLst>
            <c:ext xmlns:c16="http://schemas.microsoft.com/office/drawing/2014/chart" uri="{C3380CC4-5D6E-409C-BE32-E72D297353CC}">
              <c16:uniqueId val="{00000001-E70A-4375-BD2A-09A7F6F1BE7F}"/>
            </c:ext>
          </c:extLst>
        </c:ser>
        <c:dLbls>
          <c:showLegendKey val="0"/>
          <c:showVal val="0"/>
          <c:showCatName val="0"/>
          <c:showSerName val="0"/>
          <c:showPercent val="0"/>
          <c:showBubbleSize val="0"/>
        </c:dLbls>
        <c:axId val="244253928"/>
        <c:axId val="244254320"/>
      </c:scatterChart>
      <c:valAx>
        <c:axId val="244253928"/>
        <c:scaling>
          <c:orientation val="minMax"/>
          <c:max val="1000"/>
        </c:scaling>
        <c:delete val="0"/>
        <c:axPos val="b"/>
        <c:majorGridlines/>
        <c:title>
          <c:tx>
            <c:rich>
              <a:bodyPr/>
              <a:lstStyle/>
              <a:p>
                <a:pPr>
                  <a:defRPr sz="1200" b="1" i="0" u="none" strike="noStrike" baseline="0">
                    <a:solidFill>
                      <a:srgbClr val="000000"/>
                    </a:solidFill>
                    <a:latin typeface="Calibri"/>
                    <a:ea typeface="Calibri"/>
                    <a:cs typeface="Calibri"/>
                  </a:defRPr>
                </a:pPr>
                <a:r>
                  <a:rPr lang="en-CA"/>
                  <a:t>Time (years)</a:t>
                </a:r>
              </a:p>
            </c:rich>
          </c:tx>
          <c:overlay val="0"/>
        </c:title>
        <c:numFmt formatCode="General" sourceLinked="1"/>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4320"/>
        <c:crosses val="autoZero"/>
        <c:crossBetween val="midCat"/>
      </c:valAx>
      <c:valAx>
        <c:axId val="244254320"/>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CA"/>
                  <a:t>DPn</a:t>
                </a:r>
              </a:p>
            </c:rich>
          </c:tx>
          <c:overlay val="0"/>
        </c:title>
        <c:numFmt formatCode="0" sourceLinked="0"/>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3928"/>
        <c:crosses val="autoZero"/>
        <c:crossBetween val="midCat"/>
      </c:valAx>
    </c:plotArea>
    <c:legend>
      <c:legendPos val="r"/>
      <c:layout>
        <c:manualLayout>
          <c:xMode val="edge"/>
          <c:yMode val="edge"/>
          <c:x val="0.63779473377237972"/>
          <c:y val="0.18232187197621288"/>
          <c:w val="0.15370662929232917"/>
          <c:h val="7.8240179393035847E-2"/>
        </c:manualLayout>
      </c:layout>
      <c:overlay val="0"/>
      <c:txPr>
        <a:bodyPr/>
        <a:lstStyle/>
        <a:p>
          <a:pPr>
            <a:defRPr sz="1200" baseline="0"/>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4803149606299213" l="0.70866141732283472" r="0.70866141732283472" t="0.74803149606299213" header="0.31496062992125984" footer="0.31496062992125984"/>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12607885428467"/>
          <c:y val="0.10918676834779963"/>
          <c:w val="0.80518631375717842"/>
          <c:h val="0.76126698994131514"/>
        </c:manualLayout>
      </c:layout>
      <c:scatterChart>
        <c:scatterStyle val="lineMarker"/>
        <c:varyColors val="0"/>
        <c:ser>
          <c:idx val="1"/>
          <c:order val="0"/>
          <c:tx>
            <c:v>Model</c:v>
          </c:tx>
          <c:spPr>
            <a:ln w="38100"/>
          </c:spPr>
          <c:marker>
            <c:symbol val="none"/>
          </c:marker>
          <c:xVal>
            <c:numRef>
              <c:f>'BKP5.1sc2'!$X$6:$X$156</c:f>
              <c:numCache>
                <c:formatCode>General</c:formatCode>
                <c:ptCount val="15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numCache>
            </c:numRef>
          </c:xVal>
          <c:yVal>
            <c:numRef>
              <c:f>'BKP5.1sc2'!$Z$6:$Z$156</c:f>
              <c:numCache>
                <c:formatCode>0.0</c:formatCode>
                <c:ptCount val="151"/>
                <c:pt idx="0">
                  <c:v>12.585773684210524</c:v>
                </c:pt>
                <c:pt idx="1">
                  <c:v>12.508317303734341</c:v>
                </c:pt>
                <c:pt idx="2">
                  <c:v>12.427386853424396</c:v>
                </c:pt>
                <c:pt idx="3">
                  <c:v>12.343030550990846</c:v>
                </c:pt>
                <c:pt idx="4">
                  <c:v>12.255339861602247</c:v>
                </c:pt>
                <c:pt idx="5">
                  <c:v>12.164451555438596</c:v>
                </c:pt>
                <c:pt idx="6">
                  <c:v>12.070547982219527</c:v>
                </c:pt>
                <c:pt idx="7">
                  <c:v>11.973855294958417</c:v>
                </c:pt>
                <c:pt idx="8">
                  <c:v>11.874639518633957</c:v>
                </c:pt>
                <c:pt idx="9">
                  <c:v>11.773200563783369</c:v>
                </c:pt>
                <c:pt idx="10">
                  <c:v>11.669864501596502</c:v>
                </c:pt>
                <c:pt idx="11">
                  <c:v>11.564974609724096</c:v>
                </c:pt>
                <c:pt idx="12">
                  <c:v>11.458881831191359</c:v>
                </c:pt>
                <c:pt idx="13">
                  <c:v>11.351935337109509</c:v>
                </c:pt>
                <c:pt idx="14">
                  <c:v>11.244473839254429</c:v>
                </c:pt>
                <c:pt idx="15">
                  <c:v>11.136818172676168</c:v>
                </c:pt>
                <c:pt idx="16">
                  <c:v>11.029265489032763</c:v>
                </c:pt>
                <c:pt idx="17">
                  <c:v>10.922085203927566</c:v>
                </c:pt>
                <c:pt idx="18">
                  <c:v>10.815516660100654</c:v>
                </c:pt>
                <c:pt idx="19">
                  <c:v>10.709768327451592</c:v>
                </c:pt>
                <c:pt idx="20">
                  <c:v>10.605018272145966</c:v>
                </c:pt>
                <c:pt idx="21">
                  <c:v>10.501415589767751</c:v>
                </c:pt>
                <c:pt idx="22">
                  <c:v>10.399082502225637</c:v>
                </c:pt>
                <c:pt idx="23">
                  <c:v>10.298116851463366</c:v>
                </c:pt>
                <c:pt idx="24">
                  <c:v>10.198594771493898</c:v>
                </c:pt>
                <c:pt idx="25">
                  <c:v>10.10057337291582</c:v>
                </c:pt>
                <c:pt idx="26">
                  <c:v>10.004093323426689</c:v>
                </c:pt>
                <c:pt idx="27">
                  <c:v>9.9091812498240763</c:v>
                </c:pt>
                <c:pt idx="28">
                  <c:v>9.8158519200955894</c:v>
                </c:pt>
                <c:pt idx="29">
                  <c:v>9.7241101886638255</c:v>
                </c:pt>
                <c:pt idx="30">
                  <c:v>9.6339527048089337</c:v>
                </c:pt>
                <c:pt idx="31">
                  <c:v>9.5453693952257375</c:v>
                </c:pt>
                <c:pt idx="32">
                  <c:v>9.4583447380627739</c:v>
                </c:pt>
                <c:pt idx="33">
                  <c:v>9.3728588489317168</c:v>
                </c:pt>
                <c:pt idx="34">
                  <c:v>9.2888884003099061</c:v>
                </c:pt>
                <c:pt idx="35">
                  <c:v>9.2064073952791166</c:v>
                </c:pt>
                <c:pt idx="36">
                  <c:v>9.1253878152248156</c:v>
                </c:pt>
                <c:pt idx="37">
                  <c:v>9.0458001593609616</c:v>
                </c:pt>
                <c:pt idx="38">
                  <c:v>8.9676138920128565</c:v>
                </c:pt>
                <c:pt idx="39">
                  <c:v>8.8907978116525292</c:v>
                </c:pt>
                <c:pt idx="40">
                  <c:v>8.8153203538401677</c:v>
                </c:pt>
                <c:pt idx="41">
                  <c:v>8.741149838534028</c:v>
                </c:pt>
                <c:pt idx="42">
                  <c:v>8.6682546707156725</c:v>
                </c:pt>
                <c:pt idx="43">
                  <c:v>8.5966035019411589</c:v>
                </c:pt>
                <c:pt idx="44">
                  <c:v>8.5261653592658391</c:v>
                </c:pt>
                <c:pt idx="45">
                  <c:v>8.4569097469876979</c:v>
                </c:pt>
                <c:pt idx="46">
                  <c:v>8.3888067257956109</c:v>
                </c:pt>
                <c:pt idx="47">
                  <c:v>8.3218269731779984</c:v>
                </c:pt>
                <c:pt idx="48">
                  <c:v>8.2559418283276464</c:v>
                </c:pt>
                <c:pt idx="49">
                  <c:v>8.1911233242547556</c:v>
                </c:pt>
                <c:pt idx="50">
                  <c:v>8.1273442093785953</c:v>
                </c:pt>
                <c:pt idx="51">
                  <c:v>8.064577960496834</c:v>
                </c:pt>
                <c:pt idx="52">
                  <c:v>8.0027987887192413</c:v>
                </c:pt>
                <c:pt idx="53">
                  <c:v>7.9419816396903062</c:v>
                </c:pt>
                <c:pt idx="54">
                  <c:v>7.8821021892058836</c:v>
                </c:pt>
                <c:pt idx="55">
                  <c:v>7.8231368351441208</c:v>
                </c:pt>
                <c:pt idx="56">
                  <c:v>7.7650626864771466</c:v>
                </c:pt>
                <c:pt idx="57">
                  <c:v>7.7078575499999538</c:v>
                </c:pt>
                <c:pt idx="58">
                  <c:v>7.6514999153052381</c:v>
                </c:pt>
                <c:pt idx="59">
                  <c:v>7.5959689384415805</c:v>
                </c:pt>
                <c:pt idx="60">
                  <c:v>7.5412444246169423</c:v>
                </c:pt>
                <c:pt idx="61">
                  <c:v>7.4873068102453342</c:v>
                </c:pt>
                <c:pt idx="62">
                  <c:v>7.434137144581789</c:v>
                </c:pt>
                <c:pt idx="63">
                  <c:v>7.3817170711457321</c:v>
                </c:pt>
                <c:pt idx="64">
                  <c:v>7.3300288090961532</c:v>
                </c:pt>
                <c:pt idx="65">
                  <c:v>7.2790551346902017</c:v>
                </c:pt>
                <c:pt idx="66">
                  <c:v>7.2287793629315997</c:v>
                </c:pt>
                <c:pt idx="67">
                  <c:v>7.1791853294927828</c:v>
                </c:pt>
                <c:pt idx="68">
                  <c:v>7.1302573729772849</c:v>
                </c:pt>
                <c:pt idx="69">
                  <c:v>7.0819803175734348</c:v>
                </c:pt>
                <c:pt idx="70">
                  <c:v>7.0343394561378974</c:v>
                </c:pt>
                <c:pt idx="71">
                  <c:v>6.9873205337377691</c:v>
                </c:pt>
                <c:pt idx="72">
                  <c:v>6.9409097316704793</c:v>
                </c:pt>
                <c:pt idx="73">
                  <c:v>6.895093651974654</c:v>
                </c:pt>
                <c:pt idx="74">
                  <c:v>6.8498593024386061</c:v>
                </c:pt>
                <c:pt idx="75">
                  <c:v>6.8051940821086214</c:v>
                </c:pt>
                <c:pt idx="76">
                  <c:v>6.7610857672955991</c:v>
                </c:pt>
                <c:pt idx="77">
                  <c:v>6.7175224980749757</c:v>
                </c:pt>
                <c:pt idx="78">
                  <c:v>6.6744927652730999</c:v>
                </c:pt>
                <c:pt idx="79">
                  <c:v>6.631985397930432</c:v>
                </c:pt>
                <c:pt idx="80">
                  <c:v>6.5899895512313984</c:v>
                </c:pt>
                <c:pt idx="81">
                  <c:v>6.5484946948885741</c:v>
                </c:pt>
                <c:pt idx="82">
                  <c:v>6.5074906019689189</c:v>
                </c:pt>
                <c:pt idx="83">
                  <c:v>6.4669673381485611</c:v>
                </c:pt>
                <c:pt idx="84">
                  <c:v>6.4269152513825487</c:v>
                </c:pt>
                <c:pt idx="85">
                  <c:v>6.3873249619756232</c:v>
                </c:pt>
                <c:pt idx="86">
                  <c:v>6.3481873530402391</c:v>
                </c:pt>
                <c:pt idx="87">
                  <c:v>6.3094935613275744</c:v>
                </c:pt>
                <c:pt idx="88">
                  <c:v>6.2712349684180779</c:v>
                </c:pt>
                <c:pt idx="89">
                  <c:v>6.2334031922576703</c:v>
                </c:pt>
                <c:pt idx="90">
                  <c:v>6.1959900790264708</c:v>
                </c:pt>
                <c:pt idx="91">
                  <c:v>6.1589876953267284</c:v>
                </c:pt>
                <c:pt idx="92">
                  <c:v>6.1223883206776302</c:v>
                </c:pt>
                <c:pt idx="93">
                  <c:v>6.0861844403042031</c:v>
                </c:pt>
                <c:pt idx="94">
                  <c:v>6.0503687382086566</c:v>
                </c:pt>
                <c:pt idx="95">
                  <c:v>6.0149340905125301</c:v>
                </c:pt>
                <c:pt idx="96">
                  <c:v>5.9798735590582472</c:v>
                </c:pt>
                <c:pt idx="97">
                  <c:v>5.9451803852596772</c:v>
                </c:pt>
                <c:pt idx="98">
                  <c:v>5.9108479841909274</c:v>
                </c:pt>
                <c:pt idx="99">
                  <c:v>5.8768699389037389</c:v>
                </c:pt>
                <c:pt idx="100">
                  <c:v>5.8432399949636045</c:v>
                </c:pt>
                <c:pt idx="101">
                  <c:v>5.8099520551956427</c:v>
                </c:pt>
                <c:pt idx="102">
                  <c:v>5.7770001746312447</c:v>
                </c:pt>
                <c:pt idx="103">
                  <c:v>5.744378555647085</c:v>
                </c:pt>
                <c:pt idx="104">
                  <c:v>5.7120815432884537</c:v>
                </c:pt>
                <c:pt idx="105">
                  <c:v>5.6801036207690254</c:v>
                </c:pt>
                <c:pt idx="106">
                  <c:v>5.6484394051396816</c:v>
                </c:pt>
                <c:pt idx="107">
                  <c:v>5.6170836431194804</c:v>
                </c:pt>
                <c:pt idx="108">
                  <c:v>5.5860312070815015</c:v>
                </c:pt>
                <c:pt idx="109">
                  <c:v>5.5552770911877216</c:v>
                </c:pt>
                <c:pt idx="110">
                  <c:v>5.5248164076659503</c:v>
                </c:pt>
                <c:pt idx="111">
                  <c:v>5.4946443832237737</c:v>
                </c:pt>
                <c:pt idx="112">
                  <c:v>5.4647563555927317</c:v>
                </c:pt>
                <c:pt idx="113">
                  <c:v>5.435147770198669</c:v>
                </c:pt>
                <c:pt idx="114">
                  <c:v>5.4058141769514672</c:v>
                </c:pt>
                <c:pt idx="115">
                  <c:v>5.3767512271510016</c:v>
                </c:pt>
                <c:pt idx="116">
                  <c:v>5.3479546705026513</c:v>
                </c:pt>
                <c:pt idx="117">
                  <c:v>5.3194203522398853</c:v>
                </c:pt>
                <c:pt idx="118">
                  <c:v>5.2911442103475164</c:v>
                </c:pt>
                <c:pt idx="119">
                  <c:v>5.2631222728835931</c:v>
                </c:pt>
                <c:pt idx="120">
                  <c:v>5.2353506553938276</c:v>
                </c:pt>
                <c:pt idx="121">
                  <c:v>5.2078255584170821</c:v>
                </c:pt>
                <c:pt idx="122">
                  <c:v>5.1805432650759027</c:v>
                </c:pt>
                <c:pt idx="123">
                  <c:v>5.1535001387510908</c:v>
                </c:pt>
                <c:pt idx="124">
                  <c:v>5.1266926208345662</c:v>
                </c:pt>
                <c:pt idx="125">
                  <c:v>5.1001172285599692</c:v>
                </c:pt>
                <c:pt idx="126">
                  <c:v>5.07377055290518</c:v>
                </c:pt>
                <c:pt idx="127">
                  <c:v>5.0476492565668885</c:v>
                </c:pt>
                <c:pt idx="128">
                  <c:v>5.021750072001204</c:v>
                </c:pt>
                <c:pt idx="129">
                  <c:v>4.9960697995314325</c:v>
                </c:pt>
                <c:pt idx="130">
                  <c:v>4.970605305516</c:v>
                </c:pt>
                <c:pt idx="131">
                  <c:v>4.9453535205793226</c:v>
                </c:pt>
                <c:pt idx="132">
                  <c:v>4.9203114378976816</c:v>
                </c:pt>
                <c:pt idx="133">
                  <c:v>4.8954761115437835</c:v>
                </c:pt>
                <c:pt idx="134">
                  <c:v>4.8708446548816386</c:v>
                </c:pt>
                <c:pt idx="135">
                  <c:v>4.8464142390166725</c:v>
                </c:pt>
                <c:pt idx="136">
                  <c:v>4.8221820912912108</c:v>
                </c:pt>
                <c:pt idx="137">
                  <c:v>4.7981454938326529</c:v>
                </c:pt>
                <c:pt idx="138">
                  <c:v>4.7743017821418974</c:v>
                </c:pt>
                <c:pt idx="139">
                  <c:v>4.7506483437327596</c:v>
                </c:pt>
                <c:pt idx="140">
                  <c:v>4.7271826168061235</c:v>
                </c:pt>
                <c:pt idx="141">
                  <c:v>4.703902088974683</c:v>
                </c:pt>
                <c:pt idx="142">
                  <c:v>4.6808042960157739</c:v>
                </c:pt>
                <c:pt idx="143">
                  <c:v>4.6578868206763619</c:v>
                </c:pt>
                <c:pt idx="144">
                  <c:v>4.6351472914978036</c:v>
                </c:pt>
                <c:pt idx="145">
                  <c:v>4.6125833816967745</c:v>
                </c:pt>
                <c:pt idx="146">
                  <c:v>4.5901928080551198</c:v>
                </c:pt>
                <c:pt idx="147">
                  <c:v>4.5679733298736878</c:v>
                </c:pt>
                <c:pt idx="148">
                  <c:v>4.5459227479196898</c:v>
                </c:pt>
                <c:pt idx="149">
                  <c:v>4.5240389034524906</c:v>
                </c:pt>
                <c:pt idx="150">
                  <c:v>4.502319677219047</c:v>
                </c:pt>
              </c:numCache>
            </c:numRef>
          </c:yVal>
          <c:smooth val="0"/>
          <c:extLst>
            <c:ext xmlns:c16="http://schemas.microsoft.com/office/drawing/2014/chart" uri="{C3380CC4-5D6E-409C-BE32-E72D297353CC}">
              <c16:uniqueId val="{00000000-B0B3-4D2F-AF6A-1F35312CB314}"/>
            </c:ext>
          </c:extLst>
        </c:ser>
        <c:ser>
          <c:idx val="0"/>
          <c:order val="1"/>
          <c:tx>
            <c:v>data</c:v>
          </c:tx>
          <c:spPr>
            <a:ln w="28575">
              <a:noFill/>
            </a:ln>
          </c:spPr>
          <c:xVal>
            <c:numRef>
              <c:f>'BKP5.1sc2'!$P$2:$P$18</c:f>
              <c:numCache>
                <c:formatCode>0</c:formatCode>
                <c:ptCount val="17"/>
                <c:pt idx="0">
                  <c:v>0</c:v>
                </c:pt>
                <c:pt idx="1">
                  <c:v>25.565183465688683</c:v>
                </c:pt>
                <c:pt idx="2">
                  <c:v>56.811518812641516</c:v>
                </c:pt>
                <c:pt idx="3">
                  <c:v>96.579581981490577</c:v>
                </c:pt>
                <c:pt idx="4">
                  <c:v>164.7534045566604</c:v>
                </c:pt>
                <c:pt idx="5">
                  <c:v>46.693653012540146</c:v>
                </c:pt>
                <c:pt idx="6">
                  <c:v>105.06071927821533</c:v>
                </c:pt>
                <c:pt idx="7">
                  <c:v>183.2725880742201</c:v>
                </c:pt>
                <c:pt idx="8">
                  <c:v>300.00672060557042</c:v>
                </c:pt>
                <c:pt idx="9">
                  <c:v>61.850527425204241</c:v>
                </c:pt>
                <c:pt idx="10">
                  <c:v>132.53684448258051</c:v>
                </c:pt>
                <c:pt idx="11">
                  <c:v>265.07368896516101</c:v>
                </c:pt>
                <c:pt idx="12">
                  <c:v>494.80421940163393</c:v>
                </c:pt>
                <c:pt idx="13">
                  <c:v>108.54153663064922</c:v>
                </c:pt>
                <c:pt idx="14">
                  <c:v>232.5890070656769</c:v>
                </c:pt>
                <c:pt idx="15">
                  <c:v>434.16614652259688</c:v>
                </c:pt>
                <c:pt idx="16">
                  <c:v>775.296690218923</c:v>
                </c:pt>
              </c:numCache>
            </c:numRef>
          </c:xVal>
          <c:yVal>
            <c:numRef>
              <c:f>'BKP5.1sc2'!$R$2:$R$18</c:f>
              <c:numCache>
                <c:formatCode>0.00</c:formatCode>
                <c:ptCount val="17"/>
                <c:pt idx="0">
                  <c:v>13.19</c:v>
                </c:pt>
                <c:pt idx="1">
                  <c:v>12.84</c:v>
                </c:pt>
                <c:pt idx="2">
                  <c:v>12.46</c:v>
                </c:pt>
                <c:pt idx="3">
                  <c:v>12.05</c:v>
                </c:pt>
                <c:pt idx="4">
                  <c:v>10.73</c:v>
                </c:pt>
                <c:pt idx="5">
                  <c:v>12.54</c:v>
                </c:pt>
                <c:pt idx="6">
                  <c:v>11.93</c:v>
                </c:pt>
                <c:pt idx="7">
                  <c:v>10.66</c:v>
                </c:pt>
                <c:pt idx="8">
                  <c:v>9.6199999999999992</c:v>
                </c:pt>
                <c:pt idx="9">
                  <c:v>12.54</c:v>
                </c:pt>
                <c:pt idx="10">
                  <c:v>11.7</c:v>
                </c:pt>
                <c:pt idx="11">
                  <c:v>10.44</c:v>
                </c:pt>
                <c:pt idx="12">
                  <c:v>8.1300000000000008</c:v>
                </c:pt>
                <c:pt idx="13">
                  <c:v>11.74</c:v>
                </c:pt>
                <c:pt idx="14">
                  <c:v>10.51</c:v>
                </c:pt>
                <c:pt idx="15">
                  <c:v>8.5299999999999994</c:v>
                </c:pt>
                <c:pt idx="16">
                  <c:v>6.62</c:v>
                </c:pt>
              </c:numCache>
            </c:numRef>
          </c:yVal>
          <c:smooth val="0"/>
          <c:extLst>
            <c:ext xmlns:c16="http://schemas.microsoft.com/office/drawing/2014/chart" uri="{C3380CC4-5D6E-409C-BE32-E72D297353CC}">
              <c16:uniqueId val="{00000001-B0B3-4D2F-AF6A-1F35312CB314}"/>
            </c:ext>
          </c:extLst>
        </c:ser>
        <c:dLbls>
          <c:showLegendKey val="0"/>
          <c:showVal val="0"/>
          <c:showCatName val="0"/>
          <c:showSerName val="0"/>
          <c:showPercent val="0"/>
          <c:showBubbleSize val="0"/>
        </c:dLbls>
        <c:axId val="244253928"/>
        <c:axId val="244254320"/>
      </c:scatterChart>
      <c:valAx>
        <c:axId val="244253928"/>
        <c:scaling>
          <c:orientation val="minMax"/>
          <c:max val="1000"/>
        </c:scaling>
        <c:delete val="0"/>
        <c:axPos val="b"/>
        <c:majorGridlines/>
        <c:title>
          <c:tx>
            <c:rich>
              <a:bodyPr/>
              <a:lstStyle/>
              <a:p>
                <a:pPr>
                  <a:defRPr sz="1200" b="1" i="0" u="none" strike="noStrike" baseline="0">
                    <a:solidFill>
                      <a:srgbClr val="000000"/>
                    </a:solidFill>
                    <a:latin typeface="Calibri"/>
                    <a:ea typeface="Calibri"/>
                    <a:cs typeface="Calibri"/>
                  </a:defRPr>
                </a:pPr>
                <a:r>
                  <a:rPr lang="en-CA"/>
                  <a:t>Time (years)</a:t>
                </a:r>
              </a:p>
            </c:rich>
          </c:tx>
          <c:overlay val="0"/>
        </c:title>
        <c:numFmt formatCode="General" sourceLinked="1"/>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4320"/>
        <c:crosses val="autoZero"/>
        <c:crossBetween val="midCat"/>
      </c:valAx>
      <c:valAx>
        <c:axId val="244254320"/>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ZSBL</a:t>
                </a:r>
              </a:p>
            </c:rich>
          </c:tx>
          <c:overlay val="0"/>
        </c:title>
        <c:numFmt formatCode="0" sourceLinked="0"/>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3928"/>
        <c:crosses val="autoZero"/>
        <c:crossBetween val="midCat"/>
      </c:valAx>
    </c:plotArea>
    <c:legend>
      <c:legendPos val="r"/>
      <c:layout>
        <c:manualLayout>
          <c:xMode val="edge"/>
          <c:yMode val="edge"/>
          <c:x val="0.63779473377237972"/>
          <c:y val="0.18232187197621288"/>
          <c:w val="0.10740387108214161"/>
          <c:h val="9.5333650386046465E-2"/>
        </c:manualLayout>
      </c:layout>
      <c:overlay val="0"/>
      <c:txPr>
        <a:bodyPr/>
        <a:lstStyle/>
        <a:p>
          <a:pPr>
            <a:defRPr sz="1200" baseline="0"/>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4803149606299213" l="0.70866141732283472" r="0.70866141732283472" t="0.74803149606299213" header="0.31496062992125984" footer="0.3149606299212598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BL versus DP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499119428253285E-2"/>
          <c:y val="0.10851677875029569"/>
          <c:w val="0.60801583404389759"/>
          <c:h val="0.73164381061809336"/>
        </c:manualLayout>
      </c:layout>
      <c:scatterChart>
        <c:scatterStyle val="lineMarker"/>
        <c:varyColors val="0"/>
        <c:ser>
          <c:idx val="2"/>
          <c:order val="3"/>
          <c:tx>
            <c:v>50 years</c:v>
          </c:tx>
          <c:spPr>
            <a:ln w="25400" cap="rnd">
              <a:solidFill>
                <a:schemeClr val="accent1">
                  <a:lumMod val="20000"/>
                  <a:lumOff val="80000"/>
                </a:schemeClr>
              </a:solidFill>
              <a:round/>
            </a:ln>
            <a:effectLst>
              <a:glow>
                <a:schemeClr val="accent1">
                  <a:alpha val="40000"/>
                </a:schemeClr>
              </a:glow>
            </a:effectLst>
          </c:spPr>
          <c:marker>
            <c:symbol val="circle"/>
            <c:size val="5"/>
            <c:spPr>
              <a:solidFill>
                <a:schemeClr val="accent1">
                  <a:lumMod val="20000"/>
                  <a:lumOff val="80000"/>
                </a:schemeClr>
              </a:solidFill>
              <a:ln w="76200">
                <a:solidFill>
                  <a:schemeClr val="accent1">
                    <a:lumMod val="20000"/>
                    <a:lumOff val="80000"/>
                  </a:schemeClr>
                </a:solidFill>
              </a:ln>
              <a:effectLst>
                <a:glow>
                  <a:schemeClr val="accent1">
                    <a:alpha val="40000"/>
                  </a:schemeClr>
                </a:glow>
              </a:effectLst>
            </c:spPr>
          </c:marker>
          <c:xVal>
            <c:numRef>
              <c:f>'Feb25'!$J$29</c:f>
              <c:numCache>
                <c:formatCode>0</c:formatCode>
                <c:ptCount val="1"/>
                <c:pt idx="0">
                  <c:v>556.04089725663312</c:v>
                </c:pt>
              </c:numCache>
            </c:numRef>
          </c:xVal>
          <c:yVal>
            <c:numRef>
              <c:f>'Feb25'!$K$29</c:f>
              <c:numCache>
                <c:formatCode>0.00</c:formatCode>
                <c:ptCount val="1"/>
                <c:pt idx="0">
                  <c:v>10.644018728836024</c:v>
                </c:pt>
              </c:numCache>
            </c:numRef>
          </c:yVal>
          <c:smooth val="0"/>
          <c:extLst>
            <c:ext xmlns:c16="http://schemas.microsoft.com/office/drawing/2014/chart" uri="{C3380CC4-5D6E-409C-BE32-E72D297353CC}">
              <c16:uniqueId val="{00000000-BF9A-434A-9A7A-BE5078C3682C}"/>
            </c:ext>
          </c:extLst>
        </c:ser>
        <c:ser>
          <c:idx val="3"/>
          <c:order val="4"/>
          <c:tx>
            <c:v>100 yrs</c:v>
          </c:tx>
          <c:spPr>
            <a:ln w="25400" cap="rnd">
              <a:solidFill>
                <a:schemeClr val="accent1">
                  <a:lumMod val="40000"/>
                  <a:lumOff val="60000"/>
                </a:schemeClr>
              </a:solidFill>
              <a:round/>
            </a:ln>
            <a:effectLst/>
          </c:spPr>
          <c:marker>
            <c:symbol val="circle"/>
            <c:size val="5"/>
            <c:spPr>
              <a:solidFill>
                <a:schemeClr val="accent4"/>
              </a:solidFill>
              <a:ln w="76200">
                <a:solidFill>
                  <a:schemeClr val="accent1">
                    <a:lumMod val="40000"/>
                    <a:lumOff val="60000"/>
                  </a:schemeClr>
                </a:solidFill>
              </a:ln>
              <a:effectLst/>
            </c:spPr>
          </c:marker>
          <c:xVal>
            <c:numRef>
              <c:f>'Feb25'!$J$30</c:f>
              <c:numCache>
                <c:formatCode>0</c:formatCode>
                <c:ptCount val="1"/>
                <c:pt idx="0">
                  <c:v>417.05359910411471</c:v>
                </c:pt>
              </c:numCache>
            </c:numRef>
          </c:xVal>
          <c:yVal>
            <c:numRef>
              <c:f>'Feb25'!$K$30</c:f>
              <c:numCache>
                <c:formatCode>0.00</c:formatCode>
                <c:ptCount val="1"/>
                <c:pt idx="0">
                  <c:v>8.4013848728367382</c:v>
                </c:pt>
              </c:numCache>
            </c:numRef>
          </c:yVal>
          <c:smooth val="0"/>
          <c:extLst>
            <c:ext xmlns:c16="http://schemas.microsoft.com/office/drawing/2014/chart" uri="{C3380CC4-5D6E-409C-BE32-E72D297353CC}">
              <c16:uniqueId val="{00000001-BF9A-434A-9A7A-BE5078C3682C}"/>
            </c:ext>
          </c:extLst>
        </c:ser>
        <c:ser>
          <c:idx val="4"/>
          <c:order val="5"/>
          <c:tx>
            <c:v>250 yrs</c:v>
          </c:tx>
          <c:spPr>
            <a:ln w="25400" cap="rnd">
              <a:solidFill>
                <a:schemeClr val="accent1">
                  <a:lumMod val="60000"/>
                  <a:lumOff val="40000"/>
                </a:schemeClr>
              </a:solidFill>
              <a:round/>
            </a:ln>
            <a:effectLst/>
          </c:spPr>
          <c:marker>
            <c:symbol val="circle"/>
            <c:size val="5"/>
            <c:spPr>
              <a:solidFill>
                <a:schemeClr val="accent1">
                  <a:lumMod val="60000"/>
                  <a:lumOff val="40000"/>
                </a:schemeClr>
              </a:solidFill>
              <a:ln w="76200">
                <a:solidFill>
                  <a:schemeClr val="accent1">
                    <a:lumMod val="60000"/>
                    <a:lumOff val="40000"/>
                  </a:schemeClr>
                </a:solidFill>
              </a:ln>
              <a:effectLst/>
            </c:spPr>
          </c:marker>
          <c:xVal>
            <c:numRef>
              <c:f>'Feb25'!$J$31</c:f>
              <c:numCache>
                <c:formatCode>0</c:formatCode>
                <c:ptCount val="1"/>
                <c:pt idx="0">
                  <c:v>307.19285334263412</c:v>
                </c:pt>
              </c:numCache>
            </c:numRef>
          </c:xVal>
          <c:yVal>
            <c:numRef>
              <c:f>'Feb25'!$K$31</c:f>
              <c:numCache>
                <c:formatCode>0.00</c:formatCode>
                <c:ptCount val="1"/>
                <c:pt idx="0">
                  <c:v>5.1927416308858891</c:v>
                </c:pt>
              </c:numCache>
            </c:numRef>
          </c:yVal>
          <c:smooth val="0"/>
          <c:extLst>
            <c:ext xmlns:c16="http://schemas.microsoft.com/office/drawing/2014/chart" uri="{C3380CC4-5D6E-409C-BE32-E72D297353CC}">
              <c16:uniqueId val="{00000002-BF9A-434A-9A7A-BE5078C3682C}"/>
            </c:ext>
          </c:extLst>
        </c:ser>
        <c:ser>
          <c:idx val="5"/>
          <c:order val="6"/>
          <c:tx>
            <c:v>500 yrs</c:v>
          </c:tx>
          <c:spPr>
            <a:ln w="25400" cap="rnd">
              <a:solidFill>
                <a:srgbClr val="0070C0"/>
              </a:solidFill>
              <a:round/>
            </a:ln>
            <a:effectLst/>
          </c:spPr>
          <c:marker>
            <c:symbol val="circle"/>
            <c:size val="5"/>
            <c:spPr>
              <a:solidFill>
                <a:srgbClr val="0070C0"/>
              </a:solidFill>
              <a:ln w="76200">
                <a:solidFill>
                  <a:srgbClr val="0070C0"/>
                </a:solidFill>
              </a:ln>
              <a:effectLst/>
            </c:spPr>
          </c:marker>
          <c:xVal>
            <c:numRef>
              <c:f>'Feb25'!$J$32</c:f>
              <c:numCache>
                <c:formatCode>0</c:formatCode>
                <c:ptCount val="1"/>
                <c:pt idx="0">
                  <c:v>254.07014429106096</c:v>
                </c:pt>
              </c:numCache>
            </c:numRef>
          </c:xVal>
          <c:yVal>
            <c:numRef>
              <c:f>'Feb25'!$K$32</c:f>
              <c:numCache>
                <c:formatCode>0.00</c:formatCode>
                <c:ptCount val="1"/>
                <c:pt idx="0">
                  <c:v>2.645926961241825</c:v>
                </c:pt>
              </c:numCache>
            </c:numRef>
          </c:yVal>
          <c:smooth val="0"/>
          <c:extLst>
            <c:ext xmlns:c16="http://schemas.microsoft.com/office/drawing/2014/chart" uri="{C3380CC4-5D6E-409C-BE32-E72D297353CC}">
              <c16:uniqueId val="{00000003-BF9A-434A-9A7A-BE5078C3682C}"/>
            </c:ext>
          </c:extLst>
        </c:ser>
        <c:ser>
          <c:idx val="7"/>
          <c:order val="7"/>
          <c:tx>
            <c:v>5.1 50 yrs</c:v>
          </c:tx>
          <c:spPr>
            <a:ln w="25400" cap="rnd">
              <a:noFill/>
              <a:round/>
            </a:ln>
            <a:effectLst/>
          </c:spPr>
          <c:marker>
            <c:symbol val="circle"/>
            <c:size val="5"/>
            <c:spPr>
              <a:solidFill>
                <a:schemeClr val="accent2">
                  <a:lumMod val="60000"/>
                </a:schemeClr>
              </a:solidFill>
              <a:ln w="76200">
                <a:solidFill>
                  <a:schemeClr val="accent2">
                    <a:lumMod val="20000"/>
                    <a:lumOff val="80000"/>
                  </a:schemeClr>
                </a:solidFill>
              </a:ln>
              <a:effectLst/>
            </c:spPr>
          </c:marker>
          <c:xVal>
            <c:numRef>
              <c:f>'Feb25'!$J$36</c:f>
              <c:numCache>
                <c:formatCode>0</c:formatCode>
                <c:ptCount val="1"/>
                <c:pt idx="0">
                  <c:v>1098.6978640593445</c:v>
                </c:pt>
              </c:numCache>
            </c:numRef>
          </c:xVal>
          <c:yVal>
            <c:numRef>
              <c:f>'Feb25'!$K$36</c:f>
              <c:numCache>
                <c:formatCode>0.00</c:formatCode>
                <c:ptCount val="1"/>
                <c:pt idx="0">
                  <c:v>12.446849012742206</c:v>
                </c:pt>
              </c:numCache>
            </c:numRef>
          </c:yVal>
          <c:smooth val="0"/>
          <c:extLst>
            <c:ext xmlns:c16="http://schemas.microsoft.com/office/drawing/2014/chart" uri="{C3380CC4-5D6E-409C-BE32-E72D297353CC}">
              <c16:uniqueId val="{00000004-BF9A-434A-9A7A-BE5078C3682C}"/>
            </c:ext>
          </c:extLst>
        </c:ser>
        <c:ser>
          <c:idx val="13"/>
          <c:order val="8"/>
          <c:tx>
            <c:v>5.1 100 yrs</c:v>
          </c:tx>
          <c:spPr>
            <a:ln w="25400" cap="rnd">
              <a:noFill/>
              <a:round/>
            </a:ln>
            <a:effectLst/>
          </c:spPr>
          <c:marker>
            <c:symbol val="circle"/>
            <c:size val="5"/>
            <c:spPr>
              <a:solidFill>
                <a:schemeClr val="accent2">
                  <a:lumMod val="80000"/>
                  <a:lumOff val="20000"/>
                </a:schemeClr>
              </a:solidFill>
              <a:ln w="76200">
                <a:solidFill>
                  <a:srgbClr val="FEB7B0"/>
                </a:solidFill>
              </a:ln>
              <a:effectLst/>
            </c:spPr>
          </c:marker>
          <c:xVal>
            <c:numRef>
              <c:f>'Feb25'!$J$37</c:f>
              <c:numCache>
                <c:formatCode>0</c:formatCode>
                <c:ptCount val="1"/>
                <c:pt idx="0">
                  <c:v>1006.0771706531775</c:v>
                </c:pt>
              </c:numCache>
            </c:numRef>
          </c:xVal>
          <c:yVal>
            <c:numRef>
              <c:f>'Feb25'!$K$37</c:f>
              <c:numCache>
                <c:formatCode>0.00</c:formatCode>
                <c:ptCount val="1"/>
                <c:pt idx="0">
                  <c:v>11.964130509184702</c:v>
                </c:pt>
              </c:numCache>
            </c:numRef>
          </c:yVal>
          <c:smooth val="0"/>
          <c:extLst>
            <c:ext xmlns:c16="http://schemas.microsoft.com/office/drawing/2014/chart" uri="{C3380CC4-5D6E-409C-BE32-E72D297353CC}">
              <c16:uniqueId val="{00000005-BF9A-434A-9A7A-BE5078C3682C}"/>
            </c:ext>
          </c:extLst>
        </c:ser>
        <c:ser>
          <c:idx val="14"/>
          <c:order val="9"/>
          <c:tx>
            <c:v>5.1 250 yrs</c:v>
          </c:tx>
          <c:spPr>
            <a:ln w="25400" cap="rnd">
              <a:noFill/>
              <a:round/>
            </a:ln>
            <a:effectLst/>
          </c:spPr>
          <c:marker>
            <c:symbol val="circle"/>
            <c:size val="5"/>
            <c:spPr>
              <a:solidFill>
                <a:schemeClr val="accent3">
                  <a:lumMod val="80000"/>
                  <a:lumOff val="20000"/>
                </a:schemeClr>
              </a:solidFill>
              <a:ln w="76200">
                <a:solidFill>
                  <a:srgbClr val="EF827F"/>
                </a:solidFill>
              </a:ln>
              <a:effectLst/>
            </c:spPr>
          </c:marker>
          <c:xVal>
            <c:numRef>
              <c:f>'Feb25'!$J$38</c:f>
              <c:numCache>
                <c:formatCode>0</c:formatCode>
                <c:ptCount val="1"/>
                <c:pt idx="0">
                  <c:v>784.73482273366892</c:v>
                </c:pt>
              </c:numCache>
            </c:numRef>
          </c:xVal>
          <c:yVal>
            <c:numRef>
              <c:f>'Feb25'!$K$38</c:f>
              <c:numCache>
                <c:formatCode>0.00</c:formatCode>
                <c:ptCount val="1"/>
                <c:pt idx="0">
                  <c:v>10.349006822858534</c:v>
                </c:pt>
              </c:numCache>
            </c:numRef>
          </c:yVal>
          <c:smooth val="0"/>
          <c:extLst>
            <c:ext xmlns:c16="http://schemas.microsoft.com/office/drawing/2014/chart" uri="{C3380CC4-5D6E-409C-BE32-E72D297353CC}">
              <c16:uniqueId val="{00000006-BF9A-434A-9A7A-BE5078C3682C}"/>
            </c:ext>
          </c:extLst>
        </c:ser>
        <c:ser>
          <c:idx val="9"/>
          <c:order val="10"/>
          <c:tx>
            <c:v>5.1 500 yrs</c:v>
          </c:tx>
          <c:spPr>
            <a:ln w="25400" cap="rnd">
              <a:noFill/>
              <a:round/>
            </a:ln>
            <a:effectLst/>
          </c:spPr>
          <c:marker>
            <c:symbol val="circle"/>
            <c:size val="5"/>
            <c:spPr>
              <a:solidFill>
                <a:srgbClr val="C00000"/>
              </a:solidFill>
              <a:ln w="76200">
                <a:solidFill>
                  <a:srgbClr val="EA0000"/>
                </a:solidFill>
              </a:ln>
              <a:effectLst/>
            </c:spPr>
          </c:marker>
          <c:xVal>
            <c:numRef>
              <c:f>'Feb25'!$J$39</c:f>
              <c:numCache>
                <c:formatCode>0</c:formatCode>
                <c:ptCount val="1"/>
                <c:pt idx="0">
                  <c:v>613.62225158380988</c:v>
                </c:pt>
              </c:numCache>
            </c:numRef>
          </c:xVal>
          <c:yVal>
            <c:numRef>
              <c:f>'Feb25'!$K$39</c:f>
              <c:numCache>
                <c:formatCode>0.00</c:formatCode>
                <c:ptCount val="1"/>
                <c:pt idx="0">
                  <c:v>8.3018392896354989</c:v>
                </c:pt>
              </c:numCache>
            </c:numRef>
          </c:yVal>
          <c:smooth val="0"/>
          <c:extLst>
            <c:ext xmlns:c16="http://schemas.microsoft.com/office/drawing/2014/chart" uri="{C3380CC4-5D6E-409C-BE32-E72D297353CC}">
              <c16:uniqueId val="{00000007-BF9A-434A-9A7A-BE5078C3682C}"/>
            </c:ext>
          </c:extLst>
        </c:ser>
        <c:ser>
          <c:idx val="8"/>
          <c:order val="11"/>
          <c:tx>
            <c:v>9.6 50 yrs</c:v>
          </c:tx>
          <c:spPr>
            <a:ln w="25400" cap="rnd">
              <a:solidFill>
                <a:srgbClr val="79FFB6"/>
              </a:solidFill>
              <a:round/>
            </a:ln>
            <a:effectLst/>
          </c:spPr>
          <c:marker>
            <c:symbol val="circle"/>
            <c:size val="5"/>
            <c:spPr>
              <a:solidFill>
                <a:schemeClr val="accent3">
                  <a:lumMod val="20000"/>
                  <a:lumOff val="80000"/>
                </a:schemeClr>
              </a:solidFill>
              <a:ln w="76200">
                <a:solidFill>
                  <a:srgbClr val="79FFB6"/>
                </a:solidFill>
              </a:ln>
              <a:effectLst/>
            </c:spPr>
          </c:marker>
          <c:xVal>
            <c:numRef>
              <c:f>'Feb25'!$J$43</c:f>
              <c:numCache>
                <c:formatCode>0</c:formatCode>
                <c:ptCount val="1"/>
                <c:pt idx="0">
                  <c:v>2375.2853700520432</c:v>
                </c:pt>
              </c:numCache>
            </c:numRef>
          </c:xVal>
          <c:yVal>
            <c:numRef>
              <c:f>'Feb25'!$K$43</c:f>
              <c:numCache>
                <c:formatCode>0.00</c:formatCode>
                <c:ptCount val="1"/>
                <c:pt idx="0">
                  <c:v>14.178457119586957</c:v>
                </c:pt>
              </c:numCache>
            </c:numRef>
          </c:yVal>
          <c:smooth val="0"/>
          <c:extLst>
            <c:ext xmlns:c16="http://schemas.microsoft.com/office/drawing/2014/chart" uri="{C3380CC4-5D6E-409C-BE32-E72D297353CC}">
              <c16:uniqueId val="{00000008-BF9A-434A-9A7A-BE5078C3682C}"/>
            </c:ext>
          </c:extLst>
        </c:ser>
        <c:ser>
          <c:idx val="11"/>
          <c:order val="12"/>
          <c:tx>
            <c:v>9.6 100 yrs</c:v>
          </c:tx>
          <c:spPr>
            <a:ln w="25400" cap="rnd">
              <a:solidFill>
                <a:srgbClr val="00DE64"/>
              </a:solidFill>
              <a:round/>
            </a:ln>
            <a:effectLst/>
          </c:spPr>
          <c:marker>
            <c:symbol val="circle"/>
            <c:size val="5"/>
            <c:spPr>
              <a:solidFill>
                <a:schemeClr val="accent3">
                  <a:lumMod val="40000"/>
                  <a:lumOff val="60000"/>
                </a:schemeClr>
              </a:solidFill>
              <a:ln w="76200">
                <a:solidFill>
                  <a:srgbClr val="00DE64"/>
                </a:solidFill>
              </a:ln>
              <a:effectLst/>
            </c:spPr>
          </c:marker>
          <c:xVal>
            <c:numRef>
              <c:f>'Feb25'!$J$44</c:f>
              <c:numCache>
                <c:formatCode>0</c:formatCode>
                <c:ptCount val="1"/>
                <c:pt idx="0">
                  <c:v>2334.1192701532877</c:v>
                </c:pt>
              </c:numCache>
            </c:numRef>
          </c:xVal>
          <c:yVal>
            <c:numRef>
              <c:f>'Feb25'!$K$44</c:f>
              <c:numCache>
                <c:formatCode>0.00</c:formatCode>
                <c:ptCount val="1"/>
                <c:pt idx="0">
                  <c:v>14.142793245470029</c:v>
                </c:pt>
              </c:numCache>
            </c:numRef>
          </c:yVal>
          <c:smooth val="0"/>
          <c:extLst>
            <c:ext xmlns:c16="http://schemas.microsoft.com/office/drawing/2014/chart" uri="{C3380CC4-5D6E-409C-BE32-E72D297353CC}">
              <c16:uniqueId val="{00000009-BF9A-434A-9A7A-BE5078C3682C}"/>
            </c:ext>
          </c:extLst>
        </c:ser>
        <c:ser>
          <c:idx val="12"/>
          <c:order val="13"/>
          <c:tx>
            <c:v>9.6 250 yrs</c:v>
          </c:tx>
          <c:spPr>
            <a:ln w="25400" cap="rnd">
              <a:solidFill>
                <a:srgbClr val="00BC55"/>
              </a:solidFill>
              <a:round/>
            </a:ln>
            <a:effectLst/>
          </c:spPr>
          <c:marker>
            <c:symbol val="circle"/>
            <c:size val="5"/>
            <c:spPr>
              <a:solidFill>
                <a:schemeClr val="accent3">
                  <a:lumMod val="60000"/>
                  <a:lumOff val="40000"/>
                </a:schemeClr>
              </a:solidFill>
              <a:ln w="76200">
                <a:solidFill>
                  <a:srgbClr val="00BC55"/>
                </a:solidFill>
              </a:ln>
              <a:effectLst/>
            </c:spPr>
          </c:marker>
          <c:xVal>
            <c:numRef>
              <c:f>'Feb25'!$J$45</c:f>
              <c:numCache>
                <c:formatCode>0</c:formatCode>
                <c:ptCount val="1"/>
                <c:pt idx="0">
                  <c:v>2222.9932713793482</c:v>
                </c:pt>
              </c:numCache>
            </c:numRef>
          </c:xVal>
          <c:yVal>
            <c:numRef>
              <c:f>'Feb25'!$K$45</c:f>
              <c:numCache>
                <c:formatCode>0.00</c:formatCode>
                <c:ptCount val="1"/>
                <c:pt idx="0">
                  <c:v>14.039924814051426</c:v>
                </c:pt>
              </c:numCache>
            </c:numRef>
          </c:yVal>
          <c:smooth val="0"/>
          <c:extLst>
            <c:ext xmlns:c16="http://schemas.microsoft.com/office/drawing/2014/chart" uri="{C3380CC4-5D6E-409C-BE32-E72D297353CC}">
              <c16:uniqueId val="{0000000A-BF9A-434A-9A7A-BE5078C3682C}"/>
            </c:ext>
          </c:extLst>
        </c:ser>
        <c:ser>
          <c:idx val="10"/>
          <c:order val="14"/>
          <c:tx>
            <c:v>9.6 500 yrs</c:v>
          </c:tx>
          <c:spPr>
            <a:ln w="25400" cap="rnd">
              <a:solidFill>
                <a:srgbClr val="00602B"/>
              </a:solidFill>
              <a:round/>
            </a:ln>
            <a:effectLst/>
          </c:spPr>
          <c:marker>
            <c:symbol val="circle"/>
            <c:size val="5"/>
            <c:spPr>
              <a:solidFill>
                <a:srgbClr val="00B050"/>
              </a:solidFill>
              <a:ln w="76200">
                <a:solidFill>
                  <a:srgbClr val="00602B"/>
                </a:solidFill>
              </a:ln>
              <a:effectLst/>
            </c:spPr>
          </c:marker>
          <c:xVal>
            <c:numRef>
              <c:f>'Feb25'!$J$46</c:f>
              <c:numCache>
                <c:formatCode>0</c:formatCode>
                <c:ptCount val="1"/>
                <c:pt idx="0">
                  <c:v>2066.8140824035099</c:v>
                </c:pt>
              </c:numCache>
            </c:numRef>
          </c:xVal>
          <c:yVal>
            <c:numRef>
              <c:f>'Feb25'!$K$46</c:f>
              <c:numCache>
                <c:formatCode>0.00</c:formatCode>
                <c:ptCount val="1"/>
                <c:pt idx="0">
                  <c:v>13.876652993400175</c:v>
                </c:pt>
              </c:numCache>
            </c:numRef>
          </c:yVal>
          <c:smooth val="0"/>
          <c:extLst>
            <c:ext xmlns:c16="http://schemas.microsoft.com/office/drawing/2014/chart" uri="{C3380CC4-5D6E-409C-BE32-E72D297353CC}">
              <c16:uniqueId val="{0000000B-BF9A-434A-9A7A-BE5078C3682C}"/>
            </c:ext>
          </c:extLst>
        </c:ser>
        <c:dLbls>
          <c:showLegendKey val="0"/>
          <c:showVal val="0"/>
          <c:showCatName val="0"/>
          <c:showSerName val="0"/>
          <c:showPercent val="0"/>
          <c:showBubbleSize val="0"/>
        </c:dLbls>
        <c:axId val="1259173584"/>
        <c:axId val="1259166384"/>
      </c:scatterChart>
      <c:scatterChart>
        <c:scatterStyle val="smoothMarker"/>
        <c:varyColors val="0"/>
        <c:ser>
          <c:idx val="0"/>
          <c:order val="0"/>
          <c:tx>
            <c:v>Acid newsprint</c:v>
          </c:tx>
          <c:spPr>
            <a:ln w="28575" cap="rnd">
              <a:solidFill>
                <a:schemeClr val="accent1"/>
              </a:solidFill>
              <a:round/>
            </a:ln>
            <a:effectLst/>
          </c:spPr>
          <c:marker>
            <c:symbol val="none"/>
          </c:marker>
          <c:xVal>
            <c:numRef>
              <c:f>'Feb25'!$B$29:$B$56</c:f>
              <c:numCache>
                <c:formatCode>General</c:formatCode>
                <c:ptCount val="28"/>
                <c:pt idx="0">
                  <c:v>1600</c:v>
                </c:pt>
                <c:pt idx="1">
                  <c:v>1500</c:v>
                </c:pt>
                <c:pt idx="2">
                  <c:v>1450</c:v>
                </c:pt>
                <c:pt idx="3">
                  <c:v>1400</c:v>
                </c:pt>
                <c:pt idx="4">
                  <c:v>1350</c:v>
                </c:pt>
                <c:pt idx="5">
                  <c:v>1300</c:v>
                </c:pt>
                <c:pt idx="6">
                  <c:v>1250</c:v>
                </c:pt>
                <c:pt idx="7">
                  <c:v>1200</c:v>
                </c:pt>
                <c:pt idx="8">
                  <c:v>1150</c:v>
                </c:pt>
                <c:pt idx="9">
                  <c:v>1100</c:v>
                </c:pt>
                <c:pt idx="10">
                  <c:v>1050</c:v>
                </c:pt>
                <c:pt idx="11">
                  <c:v>1000</c:v>
                </c:pt>
                <c:pt idx="12">
                  <c:v>950</c:v>
                </c:pt>
                <c:pt idx="13">
                  <c:v>900</c:v>
                </c:pt>
                <c:pt idx="14">
                  <c:v>850</c:v>
                </c:pt>
                <c:pt idx="15">
                  <c:v>800</c:v>
                </c:pt>
                <c:pt idx="16">
                  <c:v>750</c:v>
                </c:pt>
                <c:pt idx="17">
                  <c:v>700</c:v>
                </c:pt>
                <c:pt idx="18">
                  <c:v>650</c:v>
                </c:pt>
                <c:pt idx="19">
                  <c:v>600</c:v>
                </c:pt>
                <c:pt idx="20">
                  <c:v>550</c:v>
                </c:pt>
                <c:pt idx="21">
                  <c:v>500</c:v>
                </c:pt>
                <c:pt idx="22">
                  <c:v>450</c:v>
                </c:pt>
                <c:pt idx="23">
                  <c:v>400</c:v>
                </c:pt>
                <c:pt idx="24">
                  <c:v>350</c:v>
                </c:pt>
                <c:pt idx="25">
                  <c:v>300</c:v>
                </c:pt>
                <c:pt idx="26">
                  <c:v>250</c:v>
                </c:pt>
                <c:pt idx="27">
                  <c:v>244</c:v>
                </c:pt>
              </c:numCache>
            </c:numRef>
          </c:xVal>
          <c:yVal>
            <c:numRef>
              <c:f>'Feb25'!$C$29:$C$56</c:f>
              <c:numCache>
                <c:formatCode>0.00</c:formatCode>
                <c:ptCount val="28"/>
                <c:pt idx="0">
                  <c:v>15.036052499999998</c:v>
                </c:pt>
                <c:pt idx="1">
                  <c:v>14.880189333333332</c:v>
                </c:pt>
                <c:pt idx="2">
                  <c:v>14.794195862068964</c:v>
                </c:pt>
                <c:pt idx="3">
                  <c:v>14.702059999999999</c:v>
                </c:pt>
                <c:pt idx="4">
                  <c:v>14.603099259259258</c:v>
                </c:pt>
                <c:pt idx="5">
                  <c:v>14.496526153846153</c:v>
                </c:pt>
                <c:pt idx="6">
                  <c:v>14.381427199999999</c:v>
                </c:pt>
                <c:pt idx="7">
                  <c:v>14.256736666666665</c:v>
                </c:pt>
                <c:pt idx="8">
                  <c:v>14.121203478260869</c:v>
                </c:pt>
                <c:pt idx="9">
                  <c:v>13.973349090909089</c:v>
                </c:pt>
                <c:pt idx="10">
                  <c:v>13.811413333333332</c:v>
                </c:pt>
                <c:pt idx="11">
                  <c:v>13.633284</c:v>
                </c:pt>
                <c:pt idx="12">
                  <c:v>13.436404210526314</c:v>
                </c:pt>
                <c:pt idx="13">
                  <c:v>13.217648888888888</c:v>
                </c:pt>
                <c:pt idx="14">
                  <c:v>12.973157647058823</c:v>
                </c:pt>
                <c:pt idx="15">
                  <c:v>12.698104999999998</c:v>
                </c:pt>
                <c:pt idx="16">
                  <c:v>12.386378666666666</c:v>
                </c:pt>
                <c:pt idx="17">
                  <c:v>12.03012</c:v>
                </c:pt>
                <c:pt idx="18">
                  <c:v>11.619052307692307</c:v>
                </c:pt>
                <c:pt idx="19">
                  <c:v>11.139473333333331</c:v>
                </c:pt>
                <c:pt idx="20">
                  <c:v>10.572698181818181</c:v>
                </c:pt>
                <c:pt idx="21">
                  <c:v>9.8925679999999989</c:v>
                </c:pt>
                <c:pt idx="22">
                  <c:v>9.0612977777777761</c:v>
                </c:pt>
                <c:pt idx="23">
                  <c:v>8.0222099999999994</c:v>
                </c:pt>
                <c:pt idx="24">
                  <c:v>6.6862399999999997</c:v>
                </c:pt>
                <c:pt idx="25">
                  <c:v>4.9049466666666657</c:v>
                </c:pt>
                <c:pt idx="26">
                  <c:v>2.4111359999999991</c:v>
                </c:pt>
                <c:pt idx="27">
                  <c:v>2.0431967213114746</c:v>
                </c:pt>
              </c:numCache>
            </c:numRef>
          </c:yVal>
          <c:smooth val="1"/>
          <c:extLst>
            <c:ext xmlns:c16="http://schemas.microsoft.com/office/drawing/2014/chart" uri="{C3380CC4-5D6E-409C-BE32-E72D297353CC}">
              <c16:uniqueId val="{0000000C-BF9A-434A-9A7A-BE5078C3682C}"/>
            </c:ext>
          </c:extLst>
        </c:ser>
        <c:ser>
          <c:idx val="1"/>
          <c:order val="1"/>
          <c:tx>
            <c:v>Acid fine paper</c:v>
          </c:tx>
          <c:spPr>
            <a:ln w="28575" cap="rnd">
              <a:solidFill>
                <a:schemeClr val="accent2"/>
              </a:solidFill>
              <a:round/>
            </a:ln>
            <a:effectLst/>
          </c:spPr>
          <c:marker>
            <c:symbol val="none"/>
          </c:marker>
          <c:xVal>
            <c:numRef>
              <c:f>'Feb25'!$D$29:$D$46</c:f>
              <c:numCache>
                <c:formatCode>General</c:formatCode>
                <c:ptCount val="18"/>
                <c:pt idx="0">
                  <c:v>1200</c:v>
                </c:pt>
                <c:pt idx="1">
                  <c:v>1150</c:v>
                </c:pt>
                <c:pt idx="2">
                  <c:v>1100</c:v>
                </c:pt>
                <c:pt idx="3">
                  <c:v>1050</c:v>
                </c:pt>
                <c:pt idx="4">
                  <c:v>1000</c:v>
                </c:pt>
                <c:pt idx="5">
                  <c:v>950</c:v>
                </c:pt>
                <c:pt idx="6">
                  <c:v>900</c:v>
                </c:pt>
                <c:pt idx="7">
                  <c:v>850</c:v>
                </c:pt>
                <c:pt idx="8">
                  <c:v>800</c:v>
                </c:pt>
                <c:pt idx="9">
                  <c:v>750</c:v>
                </c:pt>
                <c:pt idx="10">
                  <c:v>700</c:v>
                </c:pt>
                <c:pt idx="11">
                  <c:v>650</c:v>
                </c:pt>
                <c:pt idx="12">
                  <c:v>600</c:v>
                </c:pt>
                <c:pt idx="13">
                  <c:v>550</c:v>
                </c:pt>
                <c:pt idx="14">
                  <c:v>500</c:v>
                </c:pt>
                <c:pt idx="15">
                  <c:v>450</c:v>
                </c:pt>
                <c:pt idx="16">
                  <c:v>400</c:v>
                </c:pt>
                <c:pt idx="17">
                  <c:v>367</c:v>
                </c:pt>
              </c:numCache>
            </c:numRef>
          </c:xVal>
          <c:yVal>
            <c:numRef>
              <c:f>'Feb25'!$E$29:$E$46</c:f>
              <c:numCache>
                <c:formatCode>0.00</c:formatCode>
                <c:ptCount val="18"/>
                <c:pt idx="0">
                  <c:v>12.889016666666668</c:v>
                </c:pt>
                <c:pt idx="1">
                  <c:v>12.680286956521741</c:v>
                </c:pt>
                <c:pt idx="2">
                  <c:v>12.45258181818182</c:v>
                </c:pt>
                <c:pt idx="3">
                  <c:v>12.203190476190478</c:v>
                </c:pt>
                <c:pt idx="4">
                  <c:v>11.928860000000002</c:v>
                </c:pt>
                <c:pt idx="5">
                  <c:v>11.62565263157895</c:v>
                </c:pt>
                <c:pt idx="6">
                  <c:v>11.288755555555557</c:v>
                </c:pt>
                <c:pt idx="7">
                  <c:v>10.912223529411767</c:v>
                </c:pt>
                <c:pt idx="8">
                  <c:v>10.488625000000003</c:v>
                </c:pt>
                <c:pt idx="9">
                  <c:v>10.008546666666669</c:v>
                </c:pt>
                <c:pt idx="10">
                  <c:v>9.4598857142857167</c:v>
                </c:pt>
                <c:pt idx="11">
                  <c:v>8.8268153846153865</c:v>
                </c:pt>
                <c:pt idx="12">
                  <c:v>8.0882333333333349</c:v>
                </c:pt>
                <c:pt idx="13">
                  <c:v>7.2153636363636391</c:v>
                </c:pt>
                <c:pt idx="14">
                  <c:v>6.1679200000000023</c:v>
                </c:pt>
                <c:pt idx="15">
                  <c:v>4.8877111111111144</c:v>
                </c:pt>
                <c:pt idx="16">
                  <c:v>3.2874500000000033</c:v>
                </c:pt>
                <c:pt idx="17">
                  <c:v>1.9924158038147173</c:v>
                </c:pt>
              </c:numCache>
            </c:numRef>
          </c:yVal>
          <c:smooth val="1"/>
          <c:extLst>
            <c:ext xmlns:c16="http://schemas.microsoft.com/office/drawing/2014/chart" uri="{C3380CC4-5D6E-409C-BE32-E72D297353CC}">
              <c16:uniqueId val="{0000000D-BF9A-434A-9A7A-BE5078C3682C}"/>
            </c:ext>
          </c:extLst>
        </c:ser>
        <c:ser>
          <c:idx val="6"/>
          <c:order val="2"/>
          <c:tx>
            <c:v>Alkaline fine paper</c:v>
          </c:tx>
          <c:spPr>
            <a:ln w="28575" cap="rnd">
              <a:solidFill>
                <a:srgbClr val="00B050"/>
              </a:solidFill>
              <a:round/>
            </a:ln>
            <a:effectLst/>
          </c:spPr>
          <c:marker>
            <c:symbol val="none"/>
          </c:marker>
          <c:xVal>
            <c:numRef>
              <c:f>'Feb25'!$F$29:$F$57</c:f>
              <c:numCache>
                <c:formatCode>General</c:formatCode>
                <c:ptCount val="29"/>
                <c:pt idx="0">
                  <c:v>2450</c:v>
                </c:pt>
                <c:pt idx="1">
                  <c:v>2350</c:v>
                </c:pt>
                <c:pt idx="2">
                  <c:v>2250</c:v>
                </c:pt>
                <c:pt idx="3">
                  <c:v>2150</c:v>
                </c:pt>
                <c:pt idx="4">
                  <c:v>2050</c:v>
                </c:pt>
                <c:pt idx="5">
                  <c:v>1950</c:v>
                </c:pt>
                <c:pt idx="6">
                  <c:v>1850</c:v>
                </c:pt>
                <c:pt idx="7">
                  <c:v>1750</c:v>
                </c:pt>
                <c:pt idx="8">
                  <c:v>1650</c:v>
                </c:pt>
                <c:pt idx="9">
                  <c:v>1550</c:v>
                </c:pt>
                <c:pt idx="10">
                  <c:v>1450</c:v>
                </c:pt>
                <c:pt idx="11">
                  <c:v>1350</c:v>
                </c:pt>
                <c:pt idx="12">
                  <c:v>1250</c:v>
                </c:pt>
                <c:pt idx="13">
                  <c:v>1150</c:v>
                </c:pt>
                <c:pt idx="14">
                  <c:v>1050</c:v>
                </c:pt>
                <c:pt idx="15">
                  <c:v>950</c:v>
                </c:pt>
                <c:pt idx="16">
                  <c:v>900</c:v>
                </c:pt>
                <c:pt idx="17">
                  <c:v>850</c:v>
                </c:pt>
                <c:pt idx="18">
                  <c:v>800</c:v>
                </c:pt>
                <c:pt idx="19">
                  <c:v>750</c:v>
                </c:pt>
                <c:pt idx="20">
                  <c:v>700</c:v>
                </c:pt>
                <c:pt idx="21">
                  <c:v>650</c:v>
                </c:pt>
                <c:pt idx="22">
                  <c:v>600</c:v>
                </c:pt>
                <c:pt idx="23">
                  <c:v>550</c:v>
                </c:pt>
                <c:pt idx="24">
                  <c:v>500</c:v>
                </c:pt>
                <c:pt idx="25">
                  <c:v>450</c:v>
                </c:pt>
                <c:pt idx="26">
                  <c:v>400</c:v>
                </c:pt>
                <c:pt idx="27">
                  <c:v>350</c:v>
                </c:pt>
                <c:pt idx="28">
                  <c:v>340</c:v>
                </c:pt>
              </c:numCache>
            </c:numRef>
          </c:xVal>
          <c:yVal>
            <c:numRef>
              <c:f>'Feb25'!$G$29:$G$57</c:f>
              <c:numCache>
                <c:formatCode>0.00</c:formatCode>
                <c:ptCount val="29"/>
                <c:pt idx="0">
                  <c:v>14.240398367346939</c:v>
                </c:pt>
                <c:pt idx="1">
                  <c:v>14.156972765957448</c:v>
                </c:pt>
                <c:pt idx="2">
                  <c:v>14.066131555555556</c:v>
                </c:pt>
                <c:pt idx="3">
                  <c:v>13.966840000000001</c:v>
                </c:pt>
                <c:pt idx="4">
                  <c:v>13.857861463414634</c:v>
                </c:pt>
                <c:pt idx="5">
                  <c:v>13.737705641025642</c:v>
                </c:pt>
                <c:pt idx="6">
                  <c:v>13.604560000000001</c:v>
                </c:pt>
                <c:pt idx="7">
                  <c:v>13.456197714285715</c:v>
                </c:pt>
                <c:pt idx="8">
                  <c:v>13.289852121212121</c:v>
                </c:pt>
                <c:pt idx="9">
                  <c:v>13.102042580645161</c:v>
                </c:pt>
                <c:pt idx="10">
                  <c:v>12.888328275862069</c:v>
                </c:pt>
                <c:pt idx="11">
                  <c:v>12.642952592592593</c:v>
                </c:pt>
                <c:pt idx="12">
                  <c:v>12.358316800000001</c:v>
                </c:pt>
                <c:pt idx="13">
                  <c:v>12.024179130434783</c:v>
                </c:pt>
                <c:pt idx="14">
                  <c:v>11.626396190476191</c:v>
                </c:pt>
                <c:pt idx="15">
                  <c:v>11.14486947368421</c:v>
                </c:pt>
                <c:pt idx="16">
                  <c:v>10.863978888888889</c:v>
                </c:pt>
                <c:pt idx="17">
                  <c:v>10.550042352941176</c:v>
                </c:pt>
                <c:pt idx="18">
                  <c:v>10.19686375</c:v>
                </c:pt>
                <c:pt idx="19">
                  <c:v>9.7965946666666675</c:v>
                </c:pt>
                <c:pt idx="20">
                  <c:v>9.339144285714287</c:v>
                </c:pt>
                <c:pt idx="21">
                  <c:v>8.811316923076923</c:v>
                </c:pt>
                <c:pt idx="22">
                  <c:v>8.1955183333333341</c:v>
                </c:pt>
                <c:pt idx="23">
                  <c:v>7.4677563636363633</c:v>
                </c:pt>
                <c:pt idx="24">
                  <c:v>6.5944420000000008</c:v>
                </c:pt>
                <c:pt idx="25">
                  <c:v>5.5270577777777774</c:v>
                </c:pt>
                <c:pt idx="26">
                  <c:v>4.1928274999999999</c:v>
                </c:pt>
                <c:pt idx="27">
                  <c:v>2.4773885714285715</c:v>
                </c:pt>
                <c:pt idx="28">
                  <c:v>2.0737558823529412</c:v>
                </c:pt>
              </c:numCache>
            </c:numRef>
          </c:yVal>
          <c:smooth val="1"/>
          <c:extLst>
            <c:ext xmlns:c16="http://schemas.microsoft.com/office/drawing/2014/chart" uri="{C3380CC4-5D6E-409C-BE32-E72D297353CC}">
              <c16:uniqueId val="{0000000E-BF9A-434A-9A7A-BE5078C3682C}"/>
            </c:ext>
          </c:extLst>
        </c:ser>
        <c:dLbls>
          <c:showLegendKey val="0"/>
          <c:showVal val="0"/>
          <c:showCatName val="0"/>
          <c:showSerName val="0"/>
          <c:showPercent val="0"/>
          <c:showBubbleSize val="0"/>
        </c:dLbls>
        <c:axId val="1259173584"/>
        <c:axId val="1259166384"/>
      </c:scatterChart>
      <c:valAx>
        <c:axId val="1259173584"/>
        <c:scaling>
          <c:orientation val="minMax"/>
          <c:max val="2505"/>
          <c:min val="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DP</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in"/>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9166384"/>
        <c:crosses val="autoZero"/>
        <c:crossBetween val="midCat"/>
        <c:majorUnit val="500"/>
      </c:valAx>
      <c:valAx>
        <c:axId val="125916638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BL (km)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9173584"/>
        <c:crosses val="autoZero"/>
        <c:crossBetween val="midCat"/>
      </c:valAx>
      <c:spPr>
        <a:noFill/>
        <a:ln>
          <a:noFill/>
        </a:ln>
        <a:effectLst>
          <a:softEdge rad="139700"/>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9050"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12607885428467"/>
          <c:y val="9.7713945117265805E-2"/>
          <c:w val="0.80518631375717842"/>
          <c:h val="0.78650720104848959"/>
        </c:manualLayout>
      </c:layout>
      <c:scatterChart>
        <c:scatterStyle val="lineMarker"/>
        <c:varyColors val="0"/>
        <c:ser>
          <c:idx val="1"/>
          <c:order val="0"/>
          <c:tx>
            <c:v>Model</c:v>
          </c:tx>
          <c:spPr>
            <a:ln w="38100"/>
          </c:spPr>
          <c:marker>
            <c:symbol val="none"/>
          </c:marker>
          <c:xVal>
            <c:numRef>
              <c:f>'BKP5.1sc3'!$X$6:$X$156</c:f>
              <c:numCache>
                <c:formatCode>General</c:formatCode>
                <c:ptCount val="15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numCache>
            </c:numRef>
          </c:xVal>
          <c:yVal>
            <c:numRef>
              <c:f>'BKP5.1sc3'!$Y$6:$Y$156</c:f>
              <c:numCache>
                <c:formatCode>0.0</c:formatCode>
                <c:ptCount val="151"/>
                <c:pt idx="0">
                  <c:v>1069.2</c:v>
                </c:pt>
                <c:pt idx="1">
                  <c:v>1032.5205220124803</c:v>
                </c:pt>
                <c:pt idx="2">
                  <c:v>995.60527819879951</c:v>
                </c:pt>
                <c:pt idx="3">
                  <c:v>959.04591272183359</c:v>
                </c:pt>
                <c:pt idx="4">
                  <c:v>923.441074477597</c:v>
                </c:pt>
                <c:pt idx="5">
                  <c:v>889.33214684733923</c:v>
                </c:pt>
                <c:pt idx="6">
                  <c:v>857.14632058881591</c:v>
                </c:pt>
                <c:pt idx="7">
                  <c:v>827.16217163038971</c:v>
                </c:pt>
                <c:pt idx="8">
                  <c:v>799.5049882498098</c:v>
                </c:pt>
                <c:pt idx="9">
                  <c:v>774.16818326119187</c:v>
                </c:pt>
                <c:pt idx="10">
                  <c:v>751.04936192092873</c:v>
                </c:pt>
                <c:pt idx="11">
                  <c:v>729.98841398621812</c:v>
                </c:pt>
                <c:pt idx="12">
                  <c:v>710.7990506206387</c:v>
                </c:pt>
                <c:pt idx="13">
                  <c:v>693.29067176598005</c:v>
                </c:pt>
                <c:pt idx="14">
                  <c:v>677.28134538546999</c:v>
                </c:pt>
                <c:pt idx="15">
                  <c:v>662.60427149484008</c:v>
                </c:pt>
                <c:pt idx="16">
                  <c:v>649.11012389567941</c:v>
                </c:pt>
                <c:pt idx="17">
                  <c:v>636.66706567083054</c:v>
                </c:pt>
                <c:pt idx="18">
                  <c:v>625.15959656899201</c:v>
                </c:pt>
                <c:pt idx="19">
                  <c:v>614.48691169291055</c:v>
                </c:pt>
                <c:pt idx="20">
                  <c:v>604.56114219094093</c:v>
                </c:pt>
                <c:pt idx="21">
                  <c:v>595.30566517103193</c:v>
                </c:pt>
                <c:pt idx="22">
                  <c:v>586.65356664180877</c:v>
                </c:pt>
                <c:pt idx="23">
                  <c:v>578.54628558632123</c:v>
                </c:pt>
                <c:pt idx="24">
                  <c:v>570.93243885370941</c:v>
                </c:pt>
                <c:pt idx="25">
                  <c:v>563.76681325695597</c:v>
                </c:pt>
                <c:pt idx="26">
                  <c:v>557.00950610035113</c:v>
                </c:pt>
                <c:pt idx="27">
                  <c:v>550.6251943965699</c:v>
                </c:pt>
                <c:pt idx="28">
                  <c:v>544.58251410134949</c:v>
                </c:pt>
                <c:pt idx="29">
                  <c:v>538.8535326227319</c:v>
                </c:pt>
                <c:pt idx="30">
                  <c:v>533.41330003932194</c:v>
                </c:pt>
                <c:pt idx="31">
                  <c:v>528.2394665836805</c:v>
                </c:pt>
                <c:pt idx="32">
                  <c:v>523.31195587621687</c:v>
                </c:pt>
                <c:pt idx="33">
                  <c:v>518.6126850834861</c:v>
                </c:pt>
                <c:pt idx="34">
                  <c:v>514.1253246196793</c:v>
                </c:pt>
                <c:pt idx="35">
                  <c:v>509.83509122927541</c:v>
                </c:pt>
                <c:pt idx="36">
                  <c:v>505.7285693087594</c:v>
                </c:pt>
                <c:pt idx="37">
                  <c:v>501.79355617412978</c:v>
                </c:pt>
                <c:pt idx="38">
                  <c:v>498.018927685275</c:v>
                </c:pt>
                <c:pt idx="39">
                  <c:v>494.39452122207553</c:v>
                </c:pt>
                <c:pt idx="40">
                  <c:v>490.91103349077798</c:v>
                </c:pt>
                <c:pt idx="41">
                  <c:v>487.55993104028516</c:v>
                </c:pt>
                <c:pt idx="42">
                  <c:v>484.33337170094825</c:v>
                </c:pt>
                <c:pt idx="43">
                  <c:v>481.22413543532411</c:v>
                </c:pt>
                <c:pt idx="44">
                  <c:v>478.22556332104114</c:v>
                </c:pt>
                <c:pt idx="45">
                  <c:v>475.33150357849752</c:v>
                </c:pt>
                <c:pt idx="46">
                  <c:v>472.53626371733048</c:v>
                </c:pt>
                <c:pt idx="47">
                  <c:v>469.8345680107908</c:v>
                </c:pt>
                <c:pt idx="48">
                  <c:v>467.22151962089049</c:v>
                </c:pt>
                <c:pt idx="49">
                  <c:v>464.69256679305909</c:v>
                </c:pt>
                <c:pt idx="50">
                  <c:v>462.24347262009854</c:v>
                </c:pt>
                <c:pt idx="51">
                  <c:v>459.87028794386737</c:v>
                </c:pt>
                <c:pt idx="52">
                  <c:v>457.56932702150891</c:v>
                </c:pt>
                <c:pt idx="53">
                  <c:v>455.33714563266466</c:v>
                </c:pt>
                <c:pt idx="54">
                  <c:v>453.17052134658212</c:v>
                </c:pt>
                <c:pt idx="55">
                  <c:v>451.06643570427366</c:v>
                </c:pt>
                <c:pt idx="56">
                  <c:v>449.02205810207755</c:v>
                </c:pt>
                <c:pt idx="57">
                  <c:v>447.03473118967059</c:v>
                </c:pt>
                <c:pt idx="58">
                  <c:v>445.10195761875553</c:v>
                </c:pt>
                <c:pt idx="59">
                  <c:v>443.22138799845015</c:v>
                </c:pt>
                <c:pt idx="60">
                  <c:v>441.39080993080148</c:v>
                </c:pt>
                <c:pt idx="61">
                  <c:v>439.60813801465707</c:v>
                </c:pt>
                <c:pt idx="62">
                  <c:v>437.87140471929882</c:v>
                </c:pt>
                <c:pt idx="63">
                  <c:v>436.17875204041081</c:v>
                </c:pt>
                <c:pt idx="64">
                  <c:v>434.52842386101423</c:v>
                </c:pt>
                <c:pt idx="65">
                  <c:v>432.91875894846669</c:v>
                </c:pt>
                <c:pt idx="66">
                  <c:v>431.34818452643032</c:v>
                </c:pt>
                <c:pt idx="67">
                  <c:v>429.81521036706829</c:v>
                </c:pt>
                <c:pt idx="68">
                  <c:v>428.31842335497868</c:v>
                </c:pt>
                <c:pt idx="69">
                  <c:v>426.85648247900042</c:v>
                </c:pt>
                <c:pt idx="70">
                  <c:v>425.42811421327474</c:v>
                </c:pt>
                <c:pt idx="71">
                  <c:v>424.03210825204599</c:v>
                </c:pt>
                <c:pt idx="72">
                  <c:v>422.66731356746118</c:v>
                </c:pt>
                <c:pt idx="73">
                  <c:v>421.33263476117151</c:v>
                </c:pt>
                <c:pt idx="74">
                  <c:v>420.02702868551626</c:v>
                </c:pt>
                <c:pt idx="75">
                  <c:v>418.74950130960201</c:v>
                </c:pt>
                <c:pt idx="76">
                  <c:v>417.49910481191193</c:v>
                </c:pt>
                <c:pt idx="77">
                  <c:v>416.27493487731596</c:v>
                </c:pt>
                <c:pt idx="78">
                  <c:v>415.07612818629917</c:v>
                </c:pt>
                <c:pt idx="79">
                  <c:v>413.90186007403713</c:v>
                </c:pt>
                <c:pt idx="80">
                  <c:v>412.75134235553293</c:v>
                </c:pt>
                <c:pt idx="81">
                  <c:v>411.62382128900418</c:v>
                </c:pt>
                <c:pt idx="82">
                  <c:v>410.51857568855092</c:v>
                </c:pt>
                <c:pt idx="83">
                  <c:v>409.43491514140538</c:v>
                </c:pt>
                <c:pt idx="84">
                  <c:v>408.37217837236182</c:v>
                </c:pt>
                <c:pt idx="85">
                  <c:v>407.32973166601425</c:v>
                </c:pt>
                <c:pt idx="86">
                  <c:v>406.30696746451582</c:v>
                </c:pt>
                <c:pt idx="87">
                  <c:v>405.30330293543796</c:v>
                </c:pt>
                <c:pt idx="88">
                  <c:v>404.31817881822951</c:v>
                </c:pt>
                <c:pt idx="89">
                  <c:v>403.35105803660133</c:v>
                </c:pt>
                <c:pt idx="90">
                  <c:v>402.40142489303832</c:v>
                </c:pt>
                <c:pt idx="91">
                  <c:v>401.46878349400299</c:v>
                </c:pt>
                <c:pt idx="92">
                  <c:v>400.55265762717892</c:v>
                </c:pt>
                <c:pt idx="93">
                  <c:v>399.6525883710101</c:v>
                </c:pt>
                <c:pt idx="94">
                  <c:v>398.76813569047465</c:v>
                </c:pt>
                <c:pt idx="95">
                  <c:v>397.89887337896982</c:v>
                </c:pt>
                <c:pt idx="96">
                  <c:v>397.04439558321383</c:v>
                </c:pt>
                <c:pt idx="97">
                  <c:v>396.20430335072876</c:v>
                </c:pt>
                <c:pt idx="98">
                  <c:v>395.37822627099314</c:v>
                </c:pt>
                <c:pt idx="99">
                  <c:v>394.56578226180795</c:v>
                </c:pt>
                <c:pt idx="100">
                  <c:v>393.76664760610731</c:v>
                </c:pt>
                <c:pt idx="101">
                  <c:v>392.98042911842265</c:v>
                </c:pt>
                <c:pt idx="102">
                  <c:v>392.20689464785386</c:v>
                </c:pt>
                <c:pt idx="103">
                  <c:v>391.4455495915343</c:v>
                </c:pt>
                <c:pt idx="104">
                  <c:v>390.69641688605356</c:v>
                </c:pt>
                <c:pt idx="105">
                  <c:v>389.95858485877909</c:v>
                </c:pt>
                <c:pt idx="106">
                  <c:v>389.23292809568881</c:v>
                </c:pt>
                <c:pt idx="107">
                  <c:v>388.51696595433583</c:v>
                </c:pt>
                <c:pt idx="108">
                  <c:v>387.81464936053521</c:v>
                </c:pt>
                <c:pt idx="109">
                  <c:v>387.11758632982276</c:v>
                </c:pt>
                <c:pt idx="110">
                  <c:v>386.44132613202993</c:v>
                </c:pt>
                <c:pt idx="111">
                  <c:v>385.75470914313883</c:v>
                </c:pt>
                <c:pt idx="112">
                  <c:v>385.11844533704044</c:v>
                </c:pt>
                <c:pt idx="113">
                  <c:v>384.41130801007432</c:v>
                </c:pt>
                <c:pt idx="114">
                  <c:v>383.87504546932757</c:v>
                </c:pt>
                <c:pt idx="115">
                  <c:v>383.02218986511542</c:v>
                </c:pt>
                <c:pt idx="116">
                  <c:v>382.84084678608923</c:v>
                </c:pt>
                <c:pt idx="117">
                  <c:v>381.31319744520709</c:v>
                </c:pt>
                <c:pt idx="118">
                  <c:v>381.31319744520709</c:v>
                </c:pt>
                <c:pt idx="119">
                  <c:v>380.72510368254609</c:v>
                </c:pt>
                <c:pt idx="120">
                  <c:v>380.10867605781857</c:v>
                </c:pt>
                <c:pt idx="121">
                  <c:v>379.57726744336225</c:v>
                </c:pt>
                <c:pt idx="122">
                  <c:v>378.89091590754299</c:v>
                </c:pt>
                <c:pt idx="123">
                  <c:v>378.55932678475727</c:v>
                </c:pt>
                <c:pt idx="124">
                  <c:v>377.49142546710004</c:v>
                </c:pt>
                <c:pt idx="125">
                  <c:v>377.49142546710004</c:v>
                </c:pt>
                <c:pt idx="126">
                  <c:v>376.28962481950731</c:v>
                </c:pt>
                <c:pt idx="127">
                  <c:v>376.28962481950731</c:v>
                </c:pt>
                <c:pt idx="128">
                  <c:v>375.47272050273699</c:v>
                </c:pt>
                <c:pt idx="129">
                  <c:v>375.47272050273699</c:v>
                </c:pt>
                <c:pt idx="130">
                  <c:v>373.89407500986363</c:v>
                </c:pt>
                <c:pt idx="131">
                  <c:v>373.89407500986363</c:v>
                </c:pt>
                <c:pt idx="132">
                  <c:v>373.89407500986363</c:v>
                </c:pt>
                <c:pt idx="133">
                  <c:v>372.4649598516209</c:v>
                </c:pt>
                <c:pt idx="134">
                  <c:v>372.4649598516209</c:v>
                </c:pt>
                <c:pt idx="135">
                  <c:v>372.4649598516209</c:v>
                </c:pt>
                <c:pt idx="136">
                  <c:v>370.88138178790592</c:v>
                </c:pt>
                <c:pt idx="137">
                  <c:v>370.88138178790592</c:v>
                </c:pt>
                <c:pt idx="138">
                  <c:v>370.88138178790592</c:v>
                </c:pt>
                <c:pt idx="139">
                  <c:v>369.83438295558767</c:v>
                </c:pt>
                <c:pt idx="140">
                  <c:v>369.83438295558767</c:v>
                </c:pt>
                <c:pt idx="141">
                  <c:v>369.21833645416848</c:v>
                </c:pt>
                <c:pt idx="142">
                  <c:v>369.1627960210526</c:v>
                </c:pt>
                <c:pt idx="143">
                  <c:v>367.77978717502924</c:v>
                </c:pt>
                <c:pt idx="144">
                  <c:v>367.77978717502924</c:v>
                </c:pt>
                <c:pt idx="145">
                  <c:v>367.77978717502924</c:v>
                </c:pt>
                <c:pt idx="146">
                  <c:v>366.64976985586469</c:v>
                </c:pt>
                <c:pt idx="147">
                  <c:v>366.64976985586469</c:v>
                </c:pt>
                <c:pt idx="148">
                  <c:v>366.50036469061126</c:v>
                </c:pt>
                <c:pt idx="149">
                  <c:v>365.42256739365058</c:v>
                </c:pt>
                <c:pt idx="150">
                  <c:v>365.42256739365058</c:v>
                </c:pt>
              </c:numCache>
            </c:numRef>
          </c:yVal>
          <c:smooth val="0"/>
          <c:extLst>
            <c:ext xmlns:c16="http://schemas.microsoft.com/office/drawing/2014/chart" uri="{C3380CC4-5D6E-409C-BE32-E72D297353CC}">
              <c16:uniqueId val="{00000000-88FD-468B-BAF3-2F7B3320EF7D}"/>
            </c:ext>
          </c:extLst>
        </c:ser>
        <c:ser>
          <c:idx val="3"/>
          <c:order val="1"/>
          <c:tx>
            <c:v>data</c:v>
          </c:tx>
          <c:spPr>
            <a:ln w="28575">
              <a:noFill/>
            </a:ln>
          </c:spPr>
          <c:xVal>
            <c:numRef>
              <c:f>'BKP5.1sc3'!$P$2:$P$26</c:f>
              <c:numCache>
                <c:formatCode>0</c:formatCode>
                <c:ptCount val="25"/>
                <c:pt idx="0">
                  <c:v>0</c:v>
                </c:pt>
                <c:pt idx="1">
                  <c:v>25.565183465688683</c:v>
                </c:pt>
                <c:pt idx="2">
                  <c:v>56.811518812641516</c:v>
                </c:pt>
                <c:pt idx="3">
                  <c:v>96.579581981490577</c:v>
                </c:pt>
                <c:pt idx="4">
                  <c:v>164.7534045566604</c:v>
                </c:pt>
                <c:pt idx="5">
                  <c:v>46.693653012540146</c:v>
                </c:pt>
                <c:pt idx="6">
                  <c:v>105.06071927821533</c:v>
                </c:pt>
                <c:pt idx="7">
                  <c:v>183.2725880742201</c:v>
                </c:pt>
                <c:pt idx="8">
                  <c:v>300.00672060557042</c:v>
                </c:pt>
                <c:pt idx="9">
                  <c:v>61.850527425204241</c:v>
                </c:pt>
                <c:pt idx="10">
                  <c:v>132.53684448258051</c:v>
                </c:pt>
                <c:pt idx="11">
                  <c:v>265.07368896516101</c:v>
                </c:pt>
                <c:pt idx="12">
                  <c:v>494.80421940163393</c:v>
                </c:pt>
                <c:pt idx="13">
                  <c:v>108.54153663064922</c:v>
                </c:pt>
                <c:pt idx="14">
                  <c:v>232.5890070656769</c:v>
                </c:pt>
                <c:pt idx="15">
                  <c:v>434.16614652259688</c:v>
                </c:pt>
                <c:pt idx="16">
                  <c:v>775.296690218923</c:v>
                </c:pt>
                <c:pt idx="17">
                  <c:v>152.36002235017355</c:v>
                </c:pt>
                <c:pt idx="18">
                  <c:v>304.7200447003471</c:v>
                </c:pt>
                <c:pt idx="19">
                  <c:v>507.86674116724515</c:v>
                </c:pt>
                <c:pt idx="20">
                  <c:v>711.0134376341432</c:v>
                </c:pt>
                <c:pt idx="21">
                  <c:v>156.09366624377867</c:v>
                </c:pt>
                <c:pt idx="22">
                  <c:v>312.18733248755734</c:v>
                </c:pt>
                <c:pt idx="23">
                  <c:v>468.28099873133601</c:v>
                </c:pt>
                <c:pt idx="24">
                  <c:v>780.46833121889335</c:v>
                </c:pt>
              </c:numCache>
            </c:numRef>
          </c:xVal>
          <c:yVal>
            <c:numRef>
              <c:f>'BKP5.1sc3'!$Q$2:$Q$26</c:f>
              <c:numCache>
                <c:formatCode>0</c:formatCode>
                <c:ptCount val="25"/>
                <c:pt idx="0">
                  <c:v>1188</c:v>
                </c:pt>
                <c:pt idx="1">
                  <c:v>1143</c:v>
                </c:pt>
                <c:pt idx="2">
                  <c:v>1114</c:v>
                </c:pt>
                <c:pt idx="3">
                  <c:v>1042</c:v>
                </c:pt>
                <c:pt idx="4">
                  <c:v>917</c:v>
                </c:pt>
                <c:pt idx="5">
                  <c:v>1105</c:v>
                </c:pt>
                <c:pt idx="6">
                  <c:v>1076</c:v>
                </c:pt>
                <c:pt idx="7">
                  <c:v>865</c:v>
                </c:pt>
                <c:pt idx="8">
                  <c:v>786</c:v>
                </c:pt>
                <c:pt idx="9">
                  <c:v>1024</c:v>
                </c:pt>
                <c:pt idx="10">
                  <c:v>914</c:v>
                </c:pt>
                <c:pt idx="11">
                  <c:v>834</c:v>
                </c:pt>
                <c:pt idx="12">
                  <c:v>594</c:v>
                </c:pt>
                <c:pt idx="13">
                  <c:v>923</c:v>
                </c:pt>
                <c:pt idx="14">
                  <c:v>790</c:v>
                </c:pt>
                <c:pt idx="15">
                  <c:v>727</c:v>
                </c:pt>
                <c:pt idx="16">
                  <c:v>500</c:v>
                </c:pt>
                <c:pt idx="17">
                  <c:v>823</c:v>
                </c:pt>
                <c:pt idx="18">
                  <c:v>727</c:v>
                </c:pt>
                <c:pt idx="19">
                  <c:v>605</c:v>
                </c:pt>
                <c:pt idx="20">
                  <c:v>530</c:v>
                </c:pt>
                <c:pt idx="21">
                  <c:v>928</c:v>
                </c:pt>
                <c:pt idx="22">
                  <c:v>742</c:v>
                </c:pt>
                <c:pt idx="23">
                  <c:v>678</c:v>
                </c:pt>
                <c:pt idx="24">
                  <c:v>535</c:v>
                </c:pt>
              </c:numCache>
            </c:numRef>
          </c:yVal>
          <c:smooth val="0"/>
          <c:extLst>
            <c:ext xmlns:c16="http://schemas.microsoft.com/office/drawing/2014/chart" uri="{C3380CC4-5D6E-409C-BE32-E72D297353CC}">
              <c16:uniqueId val="{00000001-88FD-468B-BAF3-2F7B3320EF7D}"/>
            </c:ext>
          </c:extLst>
        </c:ser>
        <c:dLbls>
          <c:showLegendKey val="0"/>
          <c:showVal val="0"/>
          <c:showCatName val="0"/>
          <c:showSerName val="0"/>
          <c:showPercent val="0"/>
          <c:showBubbleSize val="0"/>
        </c:dLbls>
        <c:axId val="244253928"/>
        <c:axId val="244254320"/>
      </c:scatterChart>
      <c:valAx>
        <c:axId val="244253928"/>
        <c:scaling>
          <c:orientation val="minMax"/>
          <c:max val="1000"/>
        </c:scaling>
        <c:delete val="0"/>
        <c:axPos val="b"/>
        <c:majorGridlines/>
        <c:title>
          <c:tx>
            <c:rich>
              <a:bodyPr/>
              <a:lstStyle/>
              <a:p>
                <a:pPr>
                  <a:defRPr sz="1200" b="1" i="0" u="none" strike="noStrike" baseline="0">
                    <a:solidFill>
                      <a:srgbClr val="000000"/>
                    </a:solidFill>
                    <a:latin typeface="Calibri"/>
                    <a:ea typeface="Calibri"/>
                    <a:cs typeface="Calibri"/>
                  </a:defRPr>
                </a:pPr>
                <a:r>
                  <a:rPr lang="en-CA"/>
                  <a:t>Time (years)</a:t>
                </a:r>
              </a:p>
            </c:rich>
          </c:tx>
          <c:overlay val="0"/>
        </c:title>
        <c:numFmt formatCode="General" sourceLinked="1"/>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4320"/>
        <c:crosses val="autoZero"/>
        <c:crossBetween val="midCat"/>
      </c:valAx>
      <c:valAx>
        <c:axId val="244254320"/>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CA"/>
                  <a:t>DPn</a:t>
                </a:r>
              </a:p>
            </c:rich>
          </c:tx>
          <c:overlay val="0"/>
        </c:title>
        <c:numFmt formatCode="0" sourceLinked="0"/>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3928"/>
        <c:crosses val="autoZero"/>
        <c:crossBetween val="midCat"/>
      </c:valAx>
    </c:plotArea>
    <c:legend>
      <c:legendPos val="r"/>
      <c:layout>
        <c:manualLayout>
          <c:xMode val="edge"/>
          <c:yMode val="edge"/>
          <c:x val="0.63779473377237972"/>
          <c:y val="0.18232187197621288"/>
          <c:w val="0.15370662929232917"/>
          <c:h val="7.8240179393035847E-2"/>
        </c:manualLayout>
      </c:layout>
      <c:overlay val="0"/>
      <c:txPr>
        <a:bodyPr/>
        <a:lstStyle/>
        <a:p>
          <a:pPr>
            <a:defRPr sz="1200" baseline="0"/>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4803149606299213" l="0.70866141732283472" r="0.70866141732283472" t="0.74803149606299213" header="0.31496062992125984" footer="0.31496062992125984"/>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12607885428467"/>
          <c:y val="0.10918676834779963"/>
          <c:w val="0.80518631375717842"/>
          <c:h val="0.76126698994131514"/>
        </c:manualLayout>
      </c:layout>
      <c:scatterChart>
        <c:scatterStyle val="lineMarker"/>
        <c:varyColors val="0"/>
        <c:ser>
          <c:idx val="1"/>
          <c:order val="0"/>
          <c:tx>
            <c:v>Model</c:v>
          </c:tx>
          <c:spPr>
            <a:ln w="38100"/>
          </c:spPr>
          <c:marker>
            <c:symbol val="none"/>
          </c:marker>
          <c:xVal>
            <c:numRef>
              <c:f>'BKP5.1sc3'!$X$6:$X$156</c:f>
              <c:numCache>
                <c:formatCode>General</c:formatCode>
                <c:ptCount val="15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numCache>
            </c:numRef>
          </c:xVal>
          <c:yVal>
            <c:numRef>
              <c:f>'BKP5.1sc3'!$Z$6:$Z$156</c:f>
              <c:numCache>
                <c:formatCode>0.0</c:formatCode>
                <c:ptCount val="151"/>
                <c:pt idx="0">
                  <c:v>12.302188888888889</c:v>
                </c:pt>
                <c:pt idx="1">
                  <c:v>12.11078048713712</c:v>
                </c:pt>
                <c:pt idx="2">
                  <c:v>11.903901990517301</c:v>
                </c:pt>
                <c:pt idx="3">
                  <c:v>11.683321268762823</c:v>
                </c:pt>
                <c:pt idx="4">
                  <c:v>11.451712006435756</c:v>
                </c:pt>
                <c:pt idx="5">
                  <c:v>11.212440832958201</c:v>
                </c:pt>
                <c:pt idx="6">
                  <c:v>10.969197357871748</c:v>
                </c:pt>
                <c:pt idx="7">
                  <c:v>10.725561285408201</c:v>
                </c:pt>
                <c:pt idx="8">
                  <c:v>10.484630886400982</c:v>
                </c:pt>
                <c:pt idx="9">
                  <c:v>10.248805342170147</c:v>
                </c:pt>
                <c:pt idx="10">
                  <c:v>10.019741056623225</c:v>
                </c:pt>
                <c:pt idx="11">
                  <c:v>9.798437212012292</c:v>
                </c:pt>
                <c:pt idx="12">
                  <c:v>9.5853814650501086</c:v>
                </c:pt>
                <c:pt idx="13">
                  <c:v>9.3806996626329724</c:v>
                </c:pt>
                <c:pt idx="14">
                  <c:v>9.1842803978785437</c:v>
                </c:pt>
                <c:pt idx="15">
                  <c:v>8.9958670664434237</c:v>
                </c:pt>
                <c:pt idx="16">
                  <c:v>8.8151212161210033</c:v>
                </c:pt>
                <c:pt idx="17">
                  <c:v>8.641664204884858</c:v>
                </c:pt>
                <c:pt idx="18">
                  <c:v>8.4751037019388136</c:v>
                </c:pt>
                <c:pt idx="19">
                  <c:v>8.3150500306743034</c:v>
                </c:pt>
                <c:pt idx="20">
                  <c:v>8.1611258636634449</c:v>
                </c:pt>
                <c:pt idx="21">
                  <c:v>8.0129716340002091</c:v>
                </c:pt>
                <c:pt idx="22">
                  <c:v>7.8702482222913739</c:v>
                </c:pt>
                <c:pt idx="23">
                  <c:v>7.7326379364338802</c:v>
                </c:pt>
                <c:pt idx="24">
                  <c:v>7.5998444435306656</c:v>
                </c:pt>
                <c:pt idx="25">
                  <c:v>7.4715920794004909</c:v>
                </c:pt>
                <c:pt idx="26">
                  <c:v>7.3476248088119673</c:v>
                </c:pt>
                <c:pt idx="27">
                  <c:v>7.227705010474601</c:v>
                </c:pt>
                <c:pt idx="28">
                  <c:v>7.1116121963591805</c:v>
                </c:pt>
                <c:pt idx="29">
                  <c:v>6.9991417330031069</c:v>
                </c:pt>
                <c:pt idx="30">
                  <c:v>6.8901036052432216</c:v>
                </c:pt>
                <c:pt idx="31">
                  <c:v>6.7843212452160966</c:v>
                </c:pt>
                <c:pt idx="32">
                  <c:v>6.6816304381627987</c:v>
                </c:pt>
                <c:pt idx="33">
                  <c:v>6.5818783094032849</c:v>
                </c:pt>
                <c:pt idx="34">
                  <c:v>6.4849223923872312</c:v>
                </c:pt>
                <c:pt idx="35">
                  <c:v>6.3906297750462917</c:v>
                </c:pt>
                <c:pt idx="36">
                  <c:v>6.2988763201509155</c:v>
                </c:pt>
                <c:pt idx="37">
                  <c:v>6.2095459546035725</c:v>
                </c:pt>
                <c:pt idx="38">
                  <c:v>6.1225300223081751</c:v>
                </c:pt>
                <c:pt idx="39">
                  <c:v>6.0377266952641877</c:v>
                </c:pt>
                <c:pt idx="40">
                  <c:v>5.9550404377228707</c:v>
                </c:pt>
                <c:pt idx="41">
                  <c:v>5.8743815185364472</c:v>
                </c:pt>
                <c:pt idx="42">
                  <c:v>5.7956655671756767</c:v>
                </c:pt>
                <c:pt idx="43">
                  <c:v>5.7188131692563102</c:v>
                </c:pt>
                <c:pt idx="44">
                  <c:v>5.6437494977790159</c:v>
                </c:pt>
                <c:pt idx="45">
                  <c:v>5.5704039766373947</c:v>
                </c:pt>
                <c:pt idx="46">
                  <c:v>5.4987099732794453</c:v>
                </c:pt>
                <c:pt idx="47">
                  <c:v>5.4286045177133779</c:v>
                </c:pt>
                <c:pt idx="48">
                  <c:v>5.3600280453294964</c:v>
                </c:pt>
                <c:pt idx="49">
                  <c:v>5.2929241612650442</c:v>
                </c:pt>
                <c:pt idx="50">
                  <c:v>5.227239424270171</c:v>
                </c:pt>
                <c:pt idx="51">
                  <c:v>5.1629231482404556</c:v>
                </c:pt>
                <c:pt idx="52">
                  <c:v>5.0999272197694854</c:v>
                </c:pt>
                <c:pt idx="53">
                  <c:v>5.038205930241058</c:v>
                </c:pt>
                <c:pt idx="54">
                  <c:v>4.9777158211318282</c:v>
                </c:pt>
                <c:pt idx="55">
                  <c:v>4.9184155413279669</c:v>
                </c:pt>
                <c:pt idx="56">
                  <c:v>4.8602657153806401</c:v>
                </c:pt>
                <c:pt idx="57">
                  <c:v>4.8032288217301797</c:v>
                </c:pt>
                <c:pt idx="58">
                  <c:v>4.7472690800271451</c:v>
                </c:pt>
                <c:pt idx="59">
                  <c:v>4.6923523467605186</c:v>
                </c:pt>
                <c:pt idx="60">
                  <c:v>4.6384460184837799</c:v>
                </c:pt>
                <c:pt idx="61">
                  <c:v>4.585518941993465</c:v>
                </c:pt>
                <c:pt idx="62">
                  <c:v>4.5335413308808832</c:v>
                </c:pt>
                <c:pt idx="63">
                  <c:v>4.482484687927526</c:v>
                </c:pt>
                <c:pt idx="64">
                  <c:v>4.4323217328690312</c:v>
                </c:pt>
                <c:pt idx="65">
                  <c:v>4.3830263350910403</c:v>
                </c:pt>
                <c:pt idx="66">
                  <c:v>4.3345734508669178</c:v>
                </c:pt>
                <c:pt idx="67">
                  <c:v>4.2869390647737848</c:v>
                </c:pt>
                <c:pt idx="68">
                  <c:v>4.2401001349676548</c:v>
                </c:pt>
                <c:pt idx="69">
                  <c:v>4.1940345420110461</c:v>
                </c:pt>
                <c:pt idx="70">
                  <c:v>4.148721040994193</c:v>
                </c:pt>
                <c:pt idx="71">
                  <c:v>4.1041392166857715</c:v>
                </c:pt>
                <c:pt idx="72">
                  <c:v>4.0602694415085097</c:v>
                </c:pt>
                <c:pt idx="73">
                  <c:v>4.0170928361031137</c:v>
                </c:pt>
                <c:pt idx="74">
                  <c:v>3.9745912323307468</c:v>
                </c:pt>
                <c:pt idx="75">
                  <c:v>3.9327471384847463</c:v>
                </c:pt>
                <c:pt idx="76">
                  <c:v>3.8915437066293066</c:v>
                </c:pt>
                <c:pt idx="77">
                  <c:v>3.8509647018085147</c:v>
                </c:pt>
                <c:pt idx="78">
                  <c:v>3.8109944731490373</c:v>
                </c:pt>
                <c:pt idx="79">
                  <c:v>3.7716179265019445</c:v>
                </c:pt>
                <c:pt idx="80">
                  <c:v>3.7328204988487794</c:v>
                </c:pt>
                <c:pt idx="81">
                  <c:v>3.6945881338609876</c:v>
                </c:pt>
                <c:pt idx="82">
                  <c:v>3.6569072592761618</c:v>
                </c:pt>
                <c:pt idx="83">
                  <c:v>3.6197647648446107</c:v>
                </c:pt>
                <c:pt idx="84">
                  <c:v>3.5831479825404866</c:v>
                </c:pt>
                <c:pt idx="85">
                  <c:v>3.5470446662016641</c:v>
                </c:pt>
                <c:pt idx="86">
                  <c:v>3.5114429748540417</c:v>
                </c:pt>
                <c:pt idx="87">
                  <c:v>3.4763314528014515</c:v>
                </c:pt>
                <c:pt idx="88">
                  <c:v>3.4416990173813691</c:v>
                </c:pt>
                <c:pt idx="89">
                  <c:v>3.4075349366262664</c:v>
                </c:pt>
                <c:pt idx="90">
                  <c:v>3.3738288256463935</c:v>
                </c:pt>
                <c:pt idx="91">
                  <c:v>3.3405706141633154</c:v>
                </c:pt>
                <c:pt idx="92">
                  <c:v>3.3077505641100551</c:v>
                </c:pt>
                <c:pt idx="93">
                  <c:v>3.2753592048414006</c:v>
                </c:pt>
                <c:pt idx="94">
                  <c:v>3.2433874099938453</c:v>
                </c:pt>
                <c:pt idx="95">
                  <c:v>3.211826233342471</c:v>
                </c:pt>
                <c:pt idx="96">
                  <c:v>3.1806671627506997</c:v>
                </c:pt>
                <c:pt idx="97">
                  <c:v>3.1499016467285443</c:v>
                </c:pt>
                <c:pt idx="98">
                  <c:v>3.1195219014321243</c:v>
                </c:pt>
                <c:pt idx="99">
                  <c:v>3.0895194483367536</c:v>
                </c:pt>
                <c:pt idx="100">
                  <c:v>3.0598877113421423</c:v>
                </c:pt>
                <c:pt idx="101">
                  <c:v>3.0306172953837809</c:v>
                </c:pt>
                <c:pt idx="102">
                  <c:v>3.0017045708642289</c:v>
                </c:pt>
                <c:pt idx="103">
                  <c:v>2.9731358733125024</c:v>
                </c:pt>
                <c:pt idx="104">
                  <c:v>2.9449167535491245</c:v>
                </c:pt>
                <c:pt idx="105">
                  <c:v>2.9170173395187682</c:v>
                </c:pt>
                <c:pt idx="106">
                  <c:v>2.8894751361186817</c:v>
                </c:pt>
                <c:pt idx="107">
                  <c:v>2.8622000588583987</c:v>
                </c:pt>
                <c:pt idx="108">
                  <c:v>2.8353469715385433</c:v>
                </c:pt>
                <c:pt idx="109">
                  <c:v>2.808598410003837</c:v>
                </c:pt>
                <c:pt idx="110">
                  <c:v>2.7825558990708661</c:v>
                </c:pt>
                <c:pt idx="111">
                  <c:v>2.7560211345608607</c:v>
                </c:pt>
                <c:pt idx="112">
                  <c:v>2.7313478392998576</c:v>
                </c:pt>
                <c:pt idx="113">
                  <c:v>2.7038303515862694</c:v>
                </c:pt>
                <c:pt idx="114">
                  <c:v>2.6828946789361847</c:v>
                </c:pt>
                <c:pt idx="115">
                  <c:v>2.6494784694542748</c:v>
                </c:pt>
                <c:pt idx="116">
                  <c:v>2.6423539713493049</c:v>
                </c:pt>
                <c:pt idx="117">
                  <c:v>2.5820676109864404</c:v>
                </c:pt>
                <c:pt idx="118">
                  <c:v>2.5820676109864404</c:v>
                </c:pt>
                <c:pt idx="119">
                  <c:v>2.5587304127116965</c:v>
                </c:pt>
                <c:pt idx="120">
                  <c:v>2.5341913319524014</c:v>
                </c:pt>
                <c:pt idx="121">
                  <c:v>2.5129727622469904</c:v>
                </c:pt>
                <c:pt idx="122">
                  <c:v>2.4854794088254337</c:v>
                </c:pt>
                <c:pt idx="123">
                  <c:v>2.4721611446453817</c:v>
                </c:pt>
                <c:pt idx="124">
                  <c:v>2.4291099137046661</c:v>
                </c:pt>
                <c:pt idx="125">
                  <c:v>2.4291099137046661</c:v>
                </c:pt>
                <c:pt idx="126">
                  <c:v>2.3803684472410556</c:v>
                </c:pt>
                <c:pt idx="127">
                  <c:v>2.3803684472410556</c:v>
                </c:pt>
                <c:pt idx="128">
                  <c:v>2.3470591054647425</c:v>
                </c:pt>
                <c:pt idx="129">
                  <c:v>2.3470591054647425</c:v>
                </c:pt>
                <c:pt idx="130">
                  <c:v>2.2822772870216745</c:v>
                </c:pt>
                <c:pt idx="131">
                  <c:v>2.2822772870216745</c:v>
                </c:pt>
                <c:pt idx="132">
                  <c:v>2.2822772870216745</c:v>
                </c:pt>
                <c:pt idx="133">
                  <c:v>2.223158064568004</c:v>
                </c:pt>
                <c:pt idx="134">
                  <c:v>2.223158064568004</c:v>
                </c:pt>
                <c:pt idx="135">
                  <c:v>2.223158064568004</c:v>
                </c:pt>
                <c:pt idx="136">
                  <c:v>2.1571169315263798</c:v>
                </c:pt>
                <c:pt idx="137">
                  <c:v>2.1571169315263798</c:v>
                </c:pt>
                <c:pt idx="138">
                  <c:v>2.1571169315263798</c:v>
                </c:pt>
                <c:pt idx="139">
                  <c:v>2.1131425871052159</c:v>
                </c:pt>
                <c:pt idx="140">
                  <c:v>2.1131425871052159</c:v>
                </c:pt>
                <c:pt idx="141">
                  <c:v>2.087151859184095</c:v>
                </c:pt>
                <c:pt idx="142">
                  <c:v>2.084804370176391</c:v>
                </c:pt>
                <c:pt idx="143">
                  <c:v>2.0261210513665038</c:v>
                </c:pt>
                <c:pt idx="144">
                  <c:v>2.0261210513665038</c:v>
                </c:pt>
                <c:pt idx="145">
                  <c:v>2.0261210513665038</c:v>
                </c:pt>
                <c:pt idx="146">
                  <c:v>1.9778439352799264</c:v>
                </c:pt>
                <c:pt idx="147">
                  <c:v>1.9778439352799264</c:v>
                </c:pt>
                <c:pt idx="148">
                  <c:v>1.9714386971927311</c:v>
                </c:pt>
                <c:pt idx="149">
                  <c:v>1.9250766283574627</c:v>
                </c:pt>
                <c:pt idx="150">
                  <c:v>1.9250766283574627</c:v>
                </c:pt>
              </c:numCache>
            </c:numRef>
          </c:yVal>
          <c:smooth val="0"/>
          <c:extLst>
            <c:ext xmlns:c16="http://schemas.microsoft.com/office/drawing/2014/chart" uri="{C3380CC4-5D6E-409C-BE32-E72D297353CC}">
              <c16:uniqueId val="{00000000-718F-4A77-9A7E-BF4DFF16EB7C}"/>
            </c:ext>
          </c:extLst>
        </c:ser>
        <c:ser>
          <c:idx val="0"/>
          <c:order val="1"/>
          <c:tx>
            <c:v>data</c:v>
          </c:tx>
          <c:spPr>
            <a:ln w="28575">
              <a:noFill/>
            </a:ln>
          </c:spPr>
          <c:xVal>
            <c:numRef>
              <c:f>'BKP5.1sc3'!$P$2:$P$18</c:f>
              <c:numCache>
                <c:formatCode>0</c:formatCode>
                <c:ptCount val="17"/>
                <c:pt idx="0">
                  <c:v>0</c:v>
                </c:pt>
                <c:pt idx="1">
                  <c:v>25.565183465688683</c:v>
                </c:pt>
                <c:pt idx="2">
                  <c:v>56.811518812641516</c:v>
                </c:pt>
                <c:pt idx="3">
                  <c:v>96.579581981490577</c:v>
                </c:pt>
                <c:pt idx="4">
                  <c:v>164.7534045566604</c:v>
                </c:pt>
                <c:pt idx="5">
                  <c:v>46.693653012540146</c:v>
                </c:pt>
                <c:pt idx="6">
                  <c:v>105.06071927821533</c:v>
                </c:pt>
                <c:pt idx="7">
                  <c:v>183.2725880742201</c:v>
                </c:pt>
                <c:pt idx="8">
                  <c:v>300.00672060557042</c:v>
                </c:pt>
                <c:pt idx="9">
                  <c:v>61.850527425204241</c:v>
                </c:pt>
                <c:pt idx="10">
                  <c:v>132.53684448258051</c:v>
                </c:pt>
                <c:pt idx="11">
                  <c:v>265.07368896516101</c:v>
                </c:pt>
                <c:pt idx="12">
                  <c:v>494.80421940163393</c:v>
                </c:pt>
                <c:pt idx="13">
                  <c:v>108.54153663064922</c:v>
                </c:pt>
                <c:pt idx="14">
                  <c:v>232.5890070656769</c:v>
                </c:pt>
                <c:pt idx="15">
                  <c:v>434.16614652259688</c:v>
                </c:pt>
                <c:pt idx="16">
                  <c:v>775.296690218923</c:v>
                </c:pt>
              </c:numCache>
            </c:numRef>
          </c:xVal>
          <c:yVal>
            <c:numRef>
              <c:f>'BKP5.1sc3'!$R$2:$R$18</c:f>
              <c:numCache>
                <c:formatCode>0.00</c:formatCode>
                <c:ptCount val="17"/>
                <c:pt idx="0">
                  <c:v>13.19</c:v>
                </c:pt>
                <c:pt idx="1">
                  <c:v>12.84</c:v>
                </c:pt>
                <c:pt idx="2">
                  <c:v>12.46</c:v>
                </c:pt>
                <c:pt idx="3">
                  <c:v>12.05</c:v>
                </c:pt>
                <c:pt idx="4">
                  <c:v>10.73</c:v>
                </c:pt>
                <c:pt idx="5">
                  <c:v>12.54</c:v>
                </c:pt>
                <c:pt idx="6">
                  <c:v>11.93</c:v>
                </c:pt>
                <c:pt idx="7">
                  <c:v>10.66</c:v>
                </c:pt>
                <c:pt idx="8">
                  <c:v>9.6199999999999992</c:v>
                </c:pt>
                <c:pt idx="9">
                  <c:v>12.54</c:v>
                </c:pt>
                <c:pt idx="10">
                  <c:v>11.7</c:v>
                </c:pt>
                <c:pt idx="11">
                  <c:v>10.44</c:v>
                </c:pt>
                <c:pt idx="12">
                  <c:v>8.1300000000000008</c:v>
                </c:pt>
                <c:pt idx="13">
                  <c:v>11.74</c:v>
                </c:pt>
                <c:pt idx="14">
                  <c:v>10.51</c:v>
                </c:pt>
                <c:pt idx="15">
                  <c:v>8.5299999999999994</c:v>
                </c:pt>
                <c:pt idx="16">
                  <c:v>6.62</c:v>
                </c:pt>
              </c:numCache>
            </c:numRef>
          </c:yVal>
          <c:smooth val="0"/>
          <c:extLst>
            <c:ext xmlns:c16="http://schemas.microsoft.com/office/drawing/2014/chart" uri="{C3380CC4-5D6E-409C-BE32-E72D297353CC}">
              <c16:uniqueId val="{00000001-718F-4A77-9A7E-BF4DFF16EB7C}"/>
            </c:ext>
          </c:extLst>
        </c:ser>
        <c:dLbls>
          <c:showLegendKey val="0"/>
          <c:showVal val="0"/>
          <c:showCatName val="0"/>
          <c:showSerName val="0"/>
          <c:showPercent val="0"/>
          <c:showBubbleSize val="0"/>
        </c:dLbls>
        <c:axId val="244253928"/>
        <c:axId val="244254320"/>
      </c:scatterChart>
      <c:valAx>
        <c:axId val="244253928"/>
        <c:scaling>
          <c:orientation val="minMax"/>
          <c:max val="1000"/>
        </c:scaling>
        <c:delete val="0"/>
        <c:axPos val="b"/>
        <c:majorGridlines/>
        <c:title>
          <c:tx>
            <c:rich>
              <a:bodyPr/>
              <a:lstStyle/>
              <a:p>
                <a:pPr>
                  <a:defRPr sz="1200" b="1" i="0" u="none" strike="noStrike" baseline="0">
                    <a:solidFill>
                      <a:srgbClr val="000000"/>
                    </a:solidFill>
                    <a:latin typeface="Calibri"/>
                    <a:ea typeface="Calibri"/>
                    <a:cs typeface="Calibri"/>
                  </a:defRPr>
                </a:pPr>
                <a:r>
                  <a:rPr lang="en-CA"/>
                  <a:t>Time (years)</a:t>
                </a:r>
              </a:p>
            </c:rich>
          </c:tx>
          <c:overlay val="0"/>
        </c:title>
        <c:numFmt formatCode="General" sourceLinked="1"/>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4320"/>
        <c:crosses val="autoZero"/>
        <c:crossBetween val="midCat"/>
      </c:valAx>
      <c:valAx>
        <c:axId val="244254320"/>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ZSBL</a:t>
                </a:r>
              </a:p>
            </c:rich>
          </c:tx>
          <c:overlay val="0"/>
        </c:title>
        <c:numFmt formatCode="0" sourceLinked="0"/>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3928"/>
        <c:crosses val="autoZero"/>
        <c:crossBetween val="midCat"/>
      </c:valAx>
    </c:plotArea>
    <c:legend>
      <c:legendPos val="r"/>
      <c:layout>
        <c:manualLayout>
          <c:xMode val="edge"/>
          <c:yMode val="edge"/>
          <c:x val="0.63779473377237972"/>
          <c:y val="0.18232187197621288"/>
          <c:w val="0.10740387108214161"/>
          <c:h val="9.5333650386046465E-2"/>
        </c:manualLayout>
      </c:layout>
      <c:overlay val="0"/>
      <c:txPr>
        <a:bodyPr/>
        <a:lstStyle/>
        <a:p>
          <a:pPr>
            <a:defRPr sz="1200" baseline="0"/>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4803149606299213" l="0.70866141732283472" r="0.70866141732283472" t="0.74803149606299213" header="0.31496062992125984" footer="0.31496062992125984"/>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12607885428467"/>
          <c:y val="9.7713945117265805E-2"/>
          <c:w val="0.80518631375717842"/>
          <c:h val="0.78650720104848959"/>
        </c:manualLayout>
      </c:layout>
      <c:scatterChart>
        <c:scatterStyle val="lineMarker"/>
        <c:varyColors val="0"/>
        <c:ser>
          <c:idx val="1"/>
          <c:order val="0"/>
          <c:tx>
            <c:v>Model</c:v>
          </c:tx>
          <c:spPr>
            <a:ln w="38100"/>
          </c:spPr>
          <c:marker>
            <c:symbol val="none"/>
          </c:marker>
          <c:xVal>
            <c:numRef>
              <c:f>'BKP9.6sc1'!$X$6:$X$206</c:f>
              <c:numCache>
                <c:formatCode>General</c:formatCode>
                <c:ptCount val="20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pt idx="151">
                  <c:v>1510</c:v>
                </c:pt>
                <c:pt idx="152">
                  <c:v>1520</c:v>
                </c:pt>
                <c:pt idx="153">
                  <c:v>1530</c:v>
                </c:pt>
                <c:pt idx="154">
                  <c:v>1540</c:v>
                </c:pt>
                <c:pt idx="155">
                  <c:v>1550</c:v>
                </c:pt>
                <c:pt idx="156">
                  <c:v>1560</c:v>
                </c:pt>
                <c:pt idx="157">
                  <c:v>1570</c:v>
                </c:pt>
                <c:pt idx="158">
                  <c:v>1580</c:v>
                </c:pt>
                <c:pt idx="159">
                  <c:v>1590</c:v>
                </c:pt>
                <c:pt idx="160">
                  <c:v>1600</c:v>
                </c:pt>
                <c:pt idx="161">
                  <c:v>1610</c:v>
                </c:pt>
                <c:pt idx="162">
                  <c:v>1620</c:v>
                </c:pt>
                <c:pt idx="163">
                  <c:v>1630</c:v>
                </c:pt>
                <c:pt idx="164">
                  <c:v>1640</c:v>
                </c:pt>
                <c:pt idx="165">
                  <c:v>1650</c:v>
                </c:pt>
                <c:pt idx="166">
                  <c:v>1660</c:v>
                </c:pt>
                <c:pt idx="167">
                  <c:v>1670</c:v>
                </c:pt>
                <c:pt idx="168">
                  <c:v>1680</c:v>
                </c:pt>
                <c:pt idx="169">
                  <c:v>1690</c:v>
                </c:pt>
                <c:pt idx="170">
                  <c:v>1700</c:v>
                </c:pt>
                <c:pt idx="171">
                  <c:v>1710</c:v>
                </c:pt>
                <c:pt idx="172">
                  <c:v>1720</c:v>
                </c:pt>
                <c:pt idx="173">
                  <c:v>1730</c:v>
                </c:pt>
                <c:pt idx="174">
                  <c:v>1740</c:v>
                </c:pt>
                <c:pt idx="175">
                  <c:v>1750</c:v>
                </c:pt>
                <c:pt idx="176">
                  <c:v>1760</c:v>
                </c:pt>
                <c:pt idx="177">
                  <c:v>1770</c:v>
                </c:pt>
                <c:pt idx="178">
                  <c:v>1780</c:v>
                </c:pt>
                <c:pt idx="179">
                  <c:v>1790</c:v>
                </c:pt>
                <c:pt idx="180">
                  <c:v>1800</c:v>
                </c:pt>
                <c:pt idx="181">
                  <c:v>1810</c:v>
                </c:pt>
                <c:pt idx="182">
                  <c:v>1820</c:v>
                </c:pt>
                <c:pt idx="183">
                  <c:v>1830</c:v>
                </c:pt>
                <c:pt idx="184">
                  <c:v>1840</c:v>
                </c:pt>
                <c:pt idx="185">
                  <c:v>1850</c:v>
                </c:pt>
                <c:pt idx="186">
                  <c:v>1860</c:v>
                </c:pt>
                <c:pt idx="187">
                  <c:v>1870</c:v>
                </c:pt>
                <c:pt idx="188">
                  <c:v>1880</c:v>
                </c:pt>
                <c:pt idx="189">
                  <c:v>1890</c:v>
                </c:pt>
                <c:pt idx="190">
                  <c:v>1900</c:v>
                </c:pt>
                <c:pt idx="191">
                  <c:v>1910</c:v>
                </c:pt>
                <c:pt idx="192">
                  <c:v>1920</c:v>
                </c:pt>
                <c:pt idx="193">
                  <c:v>1930</c:v>
                </c:pt>
                <c:pt idx="194">
                  <c:v>1940</c:v>
                </c:pt>
                <c:pt idx="195">
                  <c:v>1950</c:v>
                </c:pt>
                <c:pt idx="196">
                  <c:v>1960</c:v>
                </c:pt>
                <c:pt idx="197">
                  <c:v>1970</c:v>
                </c:pt>
                <c:pt idx="198">
                  <c:v>1980</c:v>
                </c:pt>
                <c:pt idx="199">
                  <c:v>1990</c:v>
                </c:pt>
                <c:pt idx="200">
                  <c:v>2000</c:v>
                </c:pt>
              </c:numCache>
            </c:numRef>
          </c:xVal>
          <c:yVal>
            <c:numRef>
              <c:f>'BKP9.6sc1'!$Y$6:$Y$206</c:f>
              <c:numCache>
                <c:formatCode>0.0</c:formatCode>
                <c:ptCount val="201"/>
                <c:pt idx="0">
                  <c:v>2419</c:v>
                </c:pt>
                <c:pt idx="1">
                  <c:v>2416.3045564876625</c:v>
                </c:pt>
                <c:pt idx="2">
                  <c:v>2413.6194326338446</c:v>
                </c:pt>
                <c:pt idx="3">
                  <c:v>2410.9445433757951</c:v>
                </c:pt>
                <c:pt idx="4">
                  <c:v>2408.2798045545373</c:v>
                </c:pt>
                <c:pt idx="5">
                  <c:v>2405.6251329024194</c:v>
                </c:pt>
                <c:pt idx="6">
                  <c:v>2402.9804460308892</c:v>
                </c:pt>
                <c:pt idx="7">
                  <c:v>2400.3456624184346</c:v>
                </c:pt>
                <c:pt idx="8">
                  <c:v>2397.7207013988</c:v>
                </c:pt>
                <c:pt idx="9">
                  <c:v>2395.1054831493002</c:v>
                </c:pt>
                <c:pt idx="10">
                  <c:v>2392.4999286793773</c:v>
                </c:pt>
                <c:pt idx="11">
                  <c:v>2389.9039598193453</c:v>
                </c:pt>
                <c:pt idx="12">
                  <c:v>2387.3174992093022</c:v>
                </c:pt>
                <c:pt idx="13">
                  <c:v>2384.7404702882163</c:v>
                </c:pt>
                <c:pt idx="14">
                  <c:v>2382.1727972832023</c:v>
                </c:pt>
                <c:pt idx="15">
                  <c:v>2379.614405198965</c:v>
                </c:pt>
                <c:pt idx="16">
                  <c:v>2377.0652198074044</c:v>
                </c:pt>
                <c:pt idx="17">
                  <c:v>2374.5251676374055</c:v>
                </c:pt>
                <c:pt idx="18">
                  <c:v>2371.9941759647472</c:v>
                </c:pt>
                <c:pt idx="19">
                  <c:v>2369.4721728022419</c:v>
                </c:pt>
                <c:pt idx="20">
                  <c:v>2366.9590868899741</c:v>
                </c:pt>
                <c:pt idx="21">
                  <c:v>2364.4548476856853</c:v>
                </c:pt>
                <c:pt idx="22">
                  <c:v>2361.9593853553729</c:v>
                </c:pt>
                <c:pt idx="23">
                  <c:v>2359.4726307639903</c:v>
                </c:pt>
                <c:pt idx="24">
                  <c:v>2356.9945154662728</c:v>
                </c:pt>
                <c:pt idx="25">
                  <c:v>2354.5249716977637</c:v>
                </c:pt>
                <c:pt idx="26">
                  <c:v>2352.0639323659466</c:v>
                </c:pt>
                <c:pt idx="27">
                  <c:v>2349.6113310415112</c:v>
                </c:pt>
                <c:pt idx="28">
                  <c:v>2347.1671019497671</c:v>
                </c:pt>
                <c:pt idx="29">
                  <c:v>2344.7311799621834</c:v>
                </c:pt>
                <c:pt idx="30">
                  <c:v>2342.3035005880583</c:v>
                </c:pt>
                <c:pt idx="31">
                  <c:v>2339.8839999663401</c:v>
                </c:pt>
                <c:pt idx="32">
                  <c:v>2337.4726148575223</c:v>
                </c:pt>
                <c:pt idx="33">
                  <c:v>2335.0692826357108</c:v>
                </c:pt>
                <c:pt idx="34">
                  <c:v>2332.673941280792</c:v>
                </c:pt>
                <c:pt idx="35">
                  <c:v>2330.2865293707127</c:v>
                </c:pt>
                <c:pt idx="36">
                  <c:v>2327.9069860739114</c:v>
                </c:pt>
                <c:pt idx="37">
                  <c:v>2325.5352511418</c:v>
                </c:pt>
                <c:pt idx="38">
                  <c:v>2323.1712649014221</c:v>
                </c:pt>
                <c:pt idx="39">
                  <c:v>2320.8149682482072</c:v>
                </c:pt>
                <c:pt idx="40">
                  <c:v>2318.4663026387911</c:v>
                </c:pt>
                <c:pt idx="41">
                  <c:v>2316.1252100839961</c:v>
                </c:pt>
                <c:pt idx="42">
                  <c:v>2313.7916331419028</c:v>
                </c:pt>
                <c:pt idx="43">
                  <c:v>2311.4655149109981</c:v>
                </c:pt>
                <c:pt idx="44">
                  <c:v>2309.1467990234555</c:v>
                </c:pt>
                <c:pt idx="45">
                  <c:v>2306.835429638496</c:v>
                </c:pt>
                <c:pt idx="46">
                  <c:v>2304.5313514358677</c:v>
                </c:pt>
                <c:pt idx="47">
                  <c:v>2302.2345096093918</c:v>
                </c:pt>
                <c:pt idx="48">
                  <c:v>2299.9448498606343</c:v>
                </c:pt>
                <c:pt idx="49">
                  <c:v>2297.6623183926536</c:v>
                </c:pt>
                <c:pt idx="50">
                  <c:v>2295.3868619038171</c:v>
                </c:pt>
                <c:pt idx="51">
                  <c:v>2293.1184275817714</c:v>
                </c:pt>
                <c:pt idx="52">
                  <c:v>2290.8569630974312</c:v>
                </c:pt>
                <c:pt idx="53">
                  <c:v>2288.6024165990943</c:v>
                </c:pt>
                <c:pt idx="54">
                  <c:v>2286.354736706633</c:v>
                </c:pt>
                <c:pt idx="55">
                  <c:v>2284.1138725057754</c:v>
                </c:pt>
                <c:pt idx="56">
                  <c:v>2281.8797735424441</c:v>
                </c:pt>
                <c:pt idx="57">
                  <c:v>2279.6523898172022</c:v>
                </c:pt>
                <c:pt idx="58">
                  <c:v>2277.4316717797738</c:v>
                </c:pt>
                <c:pt idx="59">
                  <c:v>2275.2175703236435</c:v>
                </c:pt>
                <c:pt idx="60">
                  <c:v>2273.0100367807113</c:v>
                </c:pt>
                <c:pt idx="61">
                  <c:v>2270.8090229160489</c:v>
                </c:pt>
                <c:pt idx="62">
                  <c:v>2268.6144809227317</c:v>
                </c:pt>
                <c:pt idx="63">
                  <c:v>2266.4263634167214</c:v>
                </c:pt>
                <c:pt idx="64">
                  <c:v>2264.24462343183</c:v>
                </c:pt>
                <c:pt idx="65">
                  <c:v>2262.0692144147702</c:v>
                </c:pt>
                <c:pt idx="66">
                  <c:v>2259.9000902202506</c:v>
                </c:pt>
                <c:pt idx="67">
                  <c:v>2257.7372051061534</c:v>
                </c:pt>
                <c:pt idx="68">
                  <c:v>2255.5805137287857</c:v>
                </c:pt>
                <c:pt idx="69">
                  <c:v>2253.4299711381773</c:v>
                </c:pt>
                <c:pt idx="70">
                  <c:v>2251.2855327734605</c:v>
                </c:pt>
                <c:pt idx="71">
                  <c:v>2249.1471544583069</c:v>
                </c:pt>
                <c:pt idx="72">
                  <c:v>2247.0147923964187</c:v>
                </c:pt>
                <c:pt idx="73">
                  <c:v>2244.888403167105</c:v>
                </c:pt>
                <c:pt idx="74">
                  <c:v>2242.7679437208985</c:v>
                </c:pt>
                <c:pt idx="75">
                  <c:v>2240.6533713752456</c:v>
                </c:pt>
                <c:pt idx="76">
                  <c:v>2238.5446438102272</c:v>
                </c:pt>
                <c:pt idx="77">
                  <c:v>2236.441719064394</c:v>
                </c:pt>
                <c:pt idx="78">
                  <c:v>2234.3445555305857</c:v>
                </c:pt>
                <c:pt idx="79">
                  <c:v>2232.2531119518685</c:v>
                </c:pt>
                <c:pt idx="80">
                  <c:v>2230.1673474175082</c:v>
                </c:pt>
                <c:pt idx="81">
                  <c:v>2228.0872213589623</c:v>
                </c:pt>
                <c:pt idx="82">
                  <c:v>2226.0126935460025</c:v>
                </c:pt>
                <c:pt idx="83">
                  <c:v>2223.9437240827924</c:v>
                </c:pt>
                <c:pt idx="84">
                  <c:v>2221.880273404106</c:v>
                </c:pt>
                <c:pt idx="85">
                  <c:v>2219.822302271557</c:v>
                </c:pt>
                <c:pt idx="86">
                  <c:v>2217.7697717698534</c:v>
                </c:pt>
                <c:pt idx="87">
                  <c:v>2215.7226433031587</c:v>
                </c:pt>
                <c:pt idx="88">
                  <c:v>2213.6808785914559</c:v>
                </c:pt>
                <c:pt idx="89">
                  <c:v>2211.6444396669781</c:v>
                </c:pt>
                <c:pt idx="90">
                  <c:v>2209.6132888706888</c:v>
                </c:pt>
                <c:pt idx="91">
                  <c:v>2207.5873888488045</c:v>
                </c:pt>
                <c:pt idx="92">
                  <c:v>2205.5667025493435</c:v>
                </c:pt>
                <c:pt idx="93">
                  <c:v>2203.5511932187546</c:v>
                </c:pt>
                <c:pt idx="94">
                  <c:v>2201.5408243985821</c:v>
                </c:pt>
                <c:pt idx="95">
                  <c:v>2199.5355599221348</c:v>
                </c:pt>
                <c:pt idx="96">
                  <c:v>2197.535363911255</c:v>
                </c:pt>
                <c:pt idx="97">
                  <c:v>2195.5402007730909</c:v>
                </c:pt>
                <c:pt idx="98">
                  <c:v>2193.5500351969395</c:v>
                </c:pt>
                <c:pt idx="99">
                  <c:v>2191.5648321510789</c:v>
                </c:pt>
                <c:pt idx="100">
                  <c:v>2189.5845568797158</c:v>
                </c:pt>
                <c:pt idx="101">
                  <c:v>2187.6091748998988</c:v>
                </c:pt>
                <c:pt idx="102">
                  <c:v>2185.6386519985367</c:v>
                </c:pt>
                <c:pt idx="103">
                  <c:v>2183.6729542293938</c:v>
                </c:pt>
                <c:pt idx="104">
                  <c:v>2181.7120479101709</c:v>
                </c:pt>
                <c:pt idx="105">
                  <c:v>2179.7558996196012</c:v>
                </c:pt>
                <c:pt idx="106">
                  <c:v>2177.8044761945675</c:v>
                </c:pt>
                <c:pt idx="107">
                  <c:v>2175.8577447273246</c:v>
                </c:pt>
                <c:pt idx="108">
                  <c:v>2173.9156725626412</c:v>
                </c:pt>
                <c:pt idx="109">
                  <c:v>2171.9782272951002</c:v>
                </c:pt>
                <c:pt idx="110">
                  <c:v>2170.045376766348</c:v>
                </c:pt>
                <c:pt idx="111">
                  <c:v>2168.1170890624057</c:v>
                </c:pt>
                <c:pt idx="112">
                  <c:v>2166.1933325110349</c:v>
                </c:pt>
                <c:pt idx="113">
                  <c:v>2164.2740756790977</c:v>
                </c:pt>
                <c:pt idx="114">
                  <c:v>2162.3592873699727</c:v>
                </c:pt>
                <c:pt idx="115">
                  <c:v>2160.4489366209909</c:v>
                </c:pt>
                <c:pt idx="116">
                  <c:v>2158.5429927009427</c:v>
                </c:pt>
                <c:pt idx="117">
                  <c:v>2156.6414251075348</c:v>
                </c:pt>
                <c:pt idx="118">
                  <c:v>2154.7442035649669</c:v>
                </c:pt>
                <c:pt idx="119">
                  <c:v>2152.8512980214887</c:v>
                </c:pt>
                <c:pt idx="120">
                  <c:v>2150.9626786469794</c:v>
                </c:pt>
                <c:pt idx="121">
                  <c:v>2149.0783158305944</c:v>
                </c:pt>
                <c:pt idx="122">
                  <c:v>2147.1981801784168</c:v>
                </c:pt>
                <c:pt idx="123">
                  <c:v>2145.3222425111339</c:v>
                </c:pt>
                <c:pt idx="124">
                  <c:v>2143.4504738617484</c:v>
                </c:pt>
                <c:pt idx="125">
                  <c:v>2141.582845473321</c:v>
                </c:pt>
                <c:pt idx="126">
                  <c:v>2139.7193287967543</c:v>
                </c:pt>
                <c:pt idx="127">
                  <c:v>2137.8598954885451</c:v>
                </c:pt>
                <c:pt idx="128">
                  <c:v>2136.0045174086445</c:v>
                </c:pt>
                <c:pt idx="129">
                  <c:v>2134.1531666182873</c:v>
                </c:pt>
                <c:pt idx="130">
                  <c:v>2132.3058153778525</c:v>
                </c:pt>
                <c:pt idx="131">
                  <c:v>2130.4624361447941</c:v>
                </c:pt>
                <c:pt idx="132">
                  <c:v>2128.6230015715196</c:v>
                </c:pt>
                <c:pt idx="133">
                  <c:v>2126.7874845033684</c:v>
                </c:pt>
                <c:pt idx="134">
                  <c:v>2124.9558579765758</c:v>
                </c:pt>
                <c:pt idx="135">
                  <c:v>2123.1280952162647</c:v>
                </c:pt>
                <c:pt idx="136">
                  <c:v>2121.304169634458</c:v>
                </c:pt>
                <c:pt idx="137">
                  <c:v>2119.4840548281313</c:v>
                </c:pt>
                <c:pt idx="138">
                  <c:v>2117.6677245772808</c:v>
                </c:pt>
                <c:pt idx="139">
                  <c:v>2115.8551528429912</c:v>
                </c:pt>
                <c:pt idx="140">
                  <c:v>2114.0463137655638</c:v>
                </c:pt>
                <c:pt idx="141">
                  <c:v>2112.2411816626386</c:v>
                </c:pt>
                <c:pt idx="142">
                  <c:v>2110.4397310273589</c:v>
                </c:pt>
                <c:pt idx="143">
                  <c:v>2108.6419365265265</c:v>
                </c:pt>
                <c:pt idx="144">
                  <c:v>2106.8477729988199</c:v>
                </c:pt>
                <c:pt idx="145">
                  <c:v>2105.0572154529905</c:v>
                </c:pt>
                <c:pt idx="146">
                  <c:v>2103.2702390661138</c:v>
                </c:pt>
                <c:pt idx="147">
                  <c:v>2101.4868191818355</c:v>
                </c:pt>
                <c:pt idx="148">
                  <c:v>2099.7069313086631</c:v>
                </c:pt>
                <c:pt idx="149">
                  <c:v>2097.9305511182538</c:v>
                </c:pt>
                <c:pt idx="150">
                  <c:v>2096.1576544437157</c:v>
                </c:pt>
                <c:pt idx="151">
                  <c:v>2094.3882172779754</c:v>
                </c:pt>
                <c:pt idx="152">
                  <c:v>2092.6222157721086</c:v>
                </c:pt>
                <c:pt idx="153">
                  <c:v>2090.8596262337201</c:v>
                </c:pt>
                <c:pt idx="154">
                  <c:v>2089.100425125323</c:v>
                </c:pt>
                <c:pt idx="155">
                  <c:v>2087.344589062769</c:v>
                </c:pt>
                <c:pt idx="156">
                  <c:v>2085.5920948136672</c:v>
                </c:pt>
                <c:pt idx="157">
                  <c:v>2083.8429192958106</c:v>
                </c:pt>
                <c:pt idx="158">
                  <c:v>2082.0970395756608</c:v>
                </c:pt>
                <c:pt idx="159">
                  <c:v>2080.3544328668258</c:v>
                </c:pt>
                <c:pt idx="160">
                  <c:v>2078.6150765285374</c:v>
                </c:pt>
                <c:pt idx="161">
                  <c:v>2076.8789480641794</c:v>
                </c:pt>
                <c:pt idx="162">
                  <c:v>2075.1460251198087</c:v>
                </c:pt>
                <c:pt idx="163">
                  <c:v>2073.416285482705</c:v>
                </c:pt>
                <c:pt idx="164">
                  <c:v>2071.6897070799273</c:v>
                </c:pt>
                <c:pt idx="165">
                  <c:v>2069.9662679769035</c:v>
                </c:pt>
                <c:pt idx="166">
                  <c:v>2068.2459463759965</c:v>
                </c:pt>
                <c:pt idx="167">
                  <c:v>2066.5287206151352</c:v>
                </c:pt>
                <c:pt idx="168">
                  <c:v>2064.8145691664331</c:v>
                </c:pt>
                <c:pt idx="169">
                  <c:v>2063.1034706348205</c:v>
                </c:pt>
                <c:pt idx="170">
                  <c:v>2061.3954037566896</c:v>
                </c:pt>
                <c:pt idx="171">
                  <c:v>2059.6903473985881</c:v>
                </c:pt>
                <c:pt idx="172">
                  <c:v>2057.9882805558677</c:v>
                </c:pt>
                <c:pt idx="173">
                  <c:v>2056.2891823514042</c:v>
                </c:pt>
                <c:pt idx="174">
                  <c:v>2054.5930320342954</c:v>
                </c:pt>
                <c:pt idx="175">
                  <c:v>2052.8998089785891</c:v>
                </c:pt>
                <c:pt idx="176">
                  <c:v>2051.2094926820118</c:v>
                </c:pt>
                <c:pt idx="177">
                  <c:v>2049.5220627647291</c:v>
                </c:pt>
                <c:pt idx="178">
                  <c:v>2047.8374989681113</c:v>
                </c:pt>
                <c:pt idx="179">
                  <c:v>2046.155781153496</c:v>
                </c:pt>
                <c:pt idx="180">
                  <c:v>2044.4768893009864</c:v>
                </c:pt>
                <c:pt idx="181">
                  <c:v>2042.8008035082576</c:v>
                </c:pt>
                <c:pt idx="182">
                  <c:v>2041.1275039893699</c:v>
                </c:pt>
                <c:pt idx="183">
                  <c:v>2039.4569710735805</c:v>
                </c:pt>
                <c:pt idx="184">
                  <c:v>2037.7891852042119</c:v>
                </c:pt>
                <c:pt idx="185">
                  <c:v>2036.1241269374752</c:v>
                </c:pt>
                <c:pt idx="186">
                  <c:v>2034.4617769413587</c:v>
                </c:pt>
                <c:pt idx="187">
                  <c:v>2032.8021159944781</c:v>
                </c:pt>
                <c:pt idx="188">
                  <c:v>2031.1451249849915</c:v>
                </c:pt>
                <c:pt idx="189">
                  <c:v>2029.490784909475</c:v>
                </c:pt>
                <c:pt idx="190">
                  <c:v>2027.8390768718345</c:v>
                </c:pt>
                <c:pt idx="191">
                  <c:v>2026.1899820822509</c:v>
                </c:pt>
                <c:pt idx="192">
                  <c:v>2024.5434818560811</c:v>
                </c:pt>
                <c:pt idx="193">
                  <c:v>2022.8995576128214</c:v>
                </c:pt>
                <c:pt idx="194">
                  <c:v>2021.2581908750572</c:v>
                </c:pt>
                <c:pt idx="195">
                  <c:v>2019.6193632674251</c:v>
                </c:pt>
                <c:pt idx="196">
                  <c:v>2017.9830565155785</c:v>
                </c:pt>
                <c:pt idx="197">
                  <c:v>2016.3492524452038</c:v>
                </c:pt>
                <c:pt idx="198">
                  <c:v>2014.7179329809776</c:v>
                </c:pt>
                <c:pt idx="199">
                  <c:v>2013.0890801456035</c:v>
                </c:pt>
                <c:pt idx="200">
                  <c:v>2011.4626760588158</c:v>
                </c:pt>
              </c:numCache>
            </c:numRef>
          </c:yVal>
          <c:smooth val="0"/>
          <c:extLst>
            <c:ext xmlns:c16="http://schemas.microsoft.com/office/drawing/2014/chart" uri="{C3380CC4-5D6E-409C-BE32-E72D297353CC}">
              <c16:uniqueId val="{00000000-3AB3-424A-BA02-547CD05851EA}"/>
            </c:ext>
          </c:extLst>
        </c:ser>
        <c:ser>
          <c:idx val="3"/>
          <c:order val="1"/>
          <c:tx>
            <c:v>data</c:v>
          </c:tx>
          <c:spPr>
            <a:ln w="28575">
              <a:noFill/>
            </a:ln>
          </c:spPr>
          <c:xVal>
            <c:numRef>
              <c:f>'BKP9.6sc1'!$P$2:$P$26</c:f>
              <c:numCache>
                <c:formatCode>0</c:formatCode>
                <c:ptCount val="25"/>
                <c:pt idx="0" formatCode="0.00">
                  <c:v>0</c:v>
                </c:pt>
                <c:pt idx="1">
                  <c:v>324.85429167388412</c:v>
                </c:pt>
                <c:pt idx="2">
                  <c:v>686.31188381806498</c:v>
                </c:pt>
                <c:pt idx="3">
                  <c:v>1377.1991801949173</c:v>
                </c:pt>
                <c:pt idx="4">
                  <c:v>2562.2310329207758</c:v>
                </c:pt>
                <c:pt idx="5">
                  <c:v>565.41480835073128</c:v>
                </c:pt>
                <c:pt idx="6">
                  <c:v>1195.4484519415462</c:v>
                </c:pt>
                <c:pt idx="7">
                  <c:v>2261.6592334029251</c:v>
                </c:pt>
                <c:pt idx="8">
                  <c:v>4087.1413289352859</c:v>
                </c:pt>
                <c:pt idx="9">
                  <c:v>798.15294959621554</c:v>
                </c:pt>
                <c:pt idx="10">
                  <c:v>1596.3058991924311</c:v>
                </c:pt>
                <c:pt idx="11">
                  <c:v>2660.5098319873855</c:v>
                </c:pt>
                <c:pt idx="12">
                  <c:v>3724.7137647823392</c:v>
                </c:pt>
                <c:pt idx="13">
                  <c:v>822.0784658903375</c:v>
                </c:pt>
                <c:pt idx="14">
                  <c:v>1644.156931780675</c:v>
                </c:pt>
                <c:pt idx="15">
                  <c:v>2630.65109084908</c:v>
                </c:pt>
                <c:pt idx="16">
                  <c:v>3781.5609430955524</c:v>
                </c:pt>
                <c:pt idx="17">
                  <c:v>5425.7178748762281</c:v>
                </c:pt>
                <c:pt idx="18">
                  <c:v>7234.2904998349704</c:v>
                </c:pt>
                <c:pt idx="19">
                  <c:v>9371.694511149848</c:v>
                </c:pt>
                <c:pt idx="20">
                  <c:v>11837.929908820861</c:v>
                </c:pt>
              </c:numCache>
            </c:numRef>
          </c:xVal>
          <c:yVal>
            <c:numRef>
              <c:f>'BKP9.6sc1'!$Q$2:$Q$26</c:f>
              <c:numCache>
                <c:formatCode>0</c:formatCode>
                <c:ptCount val="25"/>
                <c:pt idx="0">
                  <c:v>2419</c:v>
                </c:pt>
                <c:pt idx="1">
                  <c:v>2286</c:v>
                </c:pt>
                <c:pt idx="2">
                  <c:v>1985</c:v>
                </c:pt>
                <c:pt idx="3">
                  <c:v>1594</c:v>
                </c:pt>
                <c:pt idx="4">
                  <c:v>1248</c:v>
                </c:pt>
                <c:pt idx="5">
                  <c:v>2005</c:v>
                </c:pt>
                <c:pt idx="6">
                  <c:v>1692</c:v>
                </c:pt>
                <c:pt idx="7">
                  <c:v>1288</c:v>
                </c:pt>
                <c:pt idx="8">
                  <c:v>1098</c:v>
                </c:pt>
                <c:pt idx="9">
                  <c:v>1864</c:v>
                </c:pt>
                <c:pt idx="10">
                  <c:v>1479</c:v>
                </c:pt>
                <c:pt idx="11">
                  <c:v>1186</c:v>
                </c:pt>
                <c:pt idx="12">
                  <c:v>1049</c:v>
                </c:pt>
                <c:pt idx="13">
                  <c:v>1760</c:v>
                </c:pt>
                <c:pt idx="14">
                  <c:v>1406</c:v>
                </c:pt>
                <c:pt idx="15">
                  <c:v>1089</c:v>
                </c:pt>
                <c:pt idx="16">
                  <c:v>947</c:v>
                </c:pt>
                <c:pt idx="17">
                  <c:v>884</c:v>
                </c:pt>
                <c:pt idx="18">
                  <c:v>788</c:v>
                </c:pt>
                <c:pt idx="19">
                  <c:v>689</c:v>
                </c:pt>
                <c:pt idx="20">
                  <c:v>627</c:v>
                </c:pt>
              </c:numCache>
            </c:numRef>
          </c:yVal>
          <c:smooth val="0"/>
          <c:extLst>
            <c:ext xmlns:c16="http://schemas.microsoft.com/office/drawing/2014/chart" uri="{C3380CC4-5D6E-409C-BE32-E72D297353CC}">
              <c16:uniqueId val="{00000001-3AB3-424A-BA02-547CD05851EA}"/>
            </c:ext>
          </c:extLst>
        </c:ser>
        <c:dLbls>
          <c:showLegendKey val="0"/>
          <c:showVal val="0"/>
          <c:showCatName val="0"/>
          <c:showSerName val="0"/>
          <c:showPercent val="0"/>
          <c:showBubbleSize val="0"/>
        </c:dLbls>
        <c:axId val="244253928"/>
        <c:axId val="244254320"/>
      </c:scatterChart>
      <c:valAx>
        <c:axId val="244253928"/>
        <c:scaling>
          <c:orientation val="minMax"/>
          <c:max val="1000"/>
        </c:scaling>
        <c:delete val="0"/>
        <c:axPos val="b"/>
        <c:majorGridlines/>
        <c:title>
          <c:tx>
            <c:rich>
              <a:bodyPr/>
              <a:lstStyle/>
              <a:p>
                <a:pPr>
                  <a:defRPr sz="1200" b="1" i="0" u="none" strike="noStrike" baseline="0">
                    <a:solidFill>
                      <a:srgbClr val="000000"/>
                    </a:solidFill>
                    <a:latin typeface="Calibri"/>
                    <a:ea typeface="Calibri"/>
                    <a:cs typeface="Calibri"/>
                  </a:defRPr>
                </a:pPr>
                <a:r>
                  <a:rPr lang="en-CA"/>
                  <a:t>Time (years)</a:t>
                </a:r>
              </a:p>
            </c:rich>
          </c:tx>
          <c:overlay val="0"/>
        </c:title>
        <c:numFmt formatCode="General" sourceLinked="1"/>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4320"/>
        <c:crosses val="autoZero"/>
        <c:crossBetween val="midCat"/>
      </c:valAx>
      <c:valAx>
        <c:axId val="244254320"/>
        <c:scaling>
          <c:orientation val="minMax"/>
          <c:max val="2500"/>
        </c:scaling>
        <c:delete val="0"/>
        <c:axPos val="l"/>
        <c:majorGridlines/>
        <c:title>
          <c:tx>
            <c:rich>
              <a:bodyPr/>
              <a:lstStyle/>
              <a:p>
                <a:pPr>
                  <a:defRPr sz="1400" b="1" i="0" u="none" strike="noStrike" baseline="0">
                    <a:solidFill>
                      <a:srgbClr val="000000"/>
                    </a:solidFill>
                    <a:latin typeface="Calibri"/>
                    <a:ea typeface="Calibri"/>
                    <a:cs typeface="Calibri"/>
                  </a:defRPr>
                </a:pPr>
                <a:r>
                  <a:rPr lang="en-CA"/>
                  <a:t>DPn</a:t>
                </a:r>
              </a:p>
            </c:rich>
          </c:tx>
          <c:overlay val="0"/>
        </c:title>
        <c:numFmt formatCode="0" sourceLinked="0"/>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3928"/>
        <c:crosses val="autoZero"/>
        <c:crossBetween val="midCat"/>
      </c:valAx>
    </c:plotArea>
    <c:legend>
      <c:legendPos val="r"/>
      <c:layout>
        <c:manualLayout>
          <c:xMode val="edge"/>
          <c:yMode val="edge"/>
          <c:x val="0.63779473377237972"/>
          <c:y val="0.18232187197621288"/>
          <c:w val="0.15370662929232917"/>
          <c:h val="7.8240179393035847E-2"/>
        </c:manualLayout>
      </c:layout>
      <c:overlay val="0"/>
      <c:txPr>
        <a:bodyPr/>
        <a:lstStyle/>
        <a:p>
          <a:pPr>
            <a:defRPr sz="1200" baseline="0"/>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4803149606299213" l="0.70866141732283472" r="0.70866141732283472" t="0.74803149606299213" header="0.31496062992125984" footer="0.31496062992125984"/>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12607885428467"/>
          <c:y val="0.10918676834779963"/>
          <c:w val="0.80518631375717842"/>
          <c:h val="0.76126698994131514"/>
        </c:manualLayout>
      </c:layout>
      <c:scatterChart>
        <c:scatterStyle val="lineMarker"/>
        <c:varyColors val="0"/>
        <c:ser>
          <c:idx val="1"/>
          <c:order val="0"/>
          <c:tx>
            <c:v>Model</c:v>
          </c:tx>
          <c:spPr>
            <a:ln w="38100"/>
          </c:spPr>
          <c:marker>
            <c:symbol val="none"/>
          </c:marker>
          <c:xVal>
            <c:numRef>
              <c:f>'BKP9.6sc1'!$X$6:$X$206</c:f>
              <c:numCache>
                <c:formatCode>General</c:formatCode>
                <c:ptCount val="20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pt idx="151">
                  <c:v>1510</c:v>
                </c:pt>
                <c:pt idx="152">
                  <c:v>1520</c:v>
                </c:pt>
                <c:pt idx="153">
                  <c:v>1530</c:v>
                </c:pt>
                <c:pt idx="154">
                  <c:v>1540</c:v>
                </c:pt>
                <c:pt idx="155">
                  <c:v>1550</c:v>
                </c:pt>
                <c:pt idx="156">
                  <c:v>1560</c:v>
                </c:pt>
                <c:pt idx="157">
                  <c:v>1570</c:v>
                </c:pt>
                <c:pt idx="158">
                  <c:v>1580</c:v>
                </c:pt>
                <c:pt idx="159">
                  <c:v>1590</c:v>
                </c:pt>
                <c:pt idx="160">
                  <c:v>1600</c:v>
                </c:pt>
                <c:pt idx="161">
                  <c:v>1610</c:v>
                </c:pt>
                <c:pt idx="162">
                  <c:v>1620</c:v>
                </c:pt>
                <c:pt idx="163">
                  <c:v>1630</c:v>
                </c:pt>
                <c:pt idx="164">
                  <c:v>1640</c:v>
                </c:pt>
                <c:pt idx="165">
                  <c:v>1650</c:v>
                </c:pt>
                <c:pt idx="166">
                  <c:v>1660</c:v>
                </c:pt>
                <c:pt idx="167">
                  <c:v>1670</c:v>
                </c:pt>
                <c:pt idx="168">
                  <c:v>1680</c:v>
                </c:pt>
                <c:pt idx="169">
                  <c:v>1690</c:v>
                </c:pt>
                <c:pt idx="170">
                  <c:v>1700</c:v>
                </c:pt>
                <c:pt idx="171">
                  <c:v>1710</c:v>
                </c:pt>
                <c:pt idx="172">
                  <c:v>1720</c:v>
                </c:pt>
                <c:pt idx="173">
                  <c:v>1730</c:v>
                </c:pt>
                <c:pt idx="174">
                  <c:v>1740</c:v>
                </c:pt>
                <c:pt idx="175">
                  <c:v>1750</c:v>
                </c:pt>
                <c:pt idx="176">
                  <c:v>1760</c:v>
                </c:pt>
                <c:pt idx="177">
                  <c:v>1770</c:v>
                </c:pt>
                <c:pt idx="178">
                  <c:v>1780</c:v>
                </c:pt>
                <c:pt idx="179">
                  <c:v>1790</c:v>
                </c:pt>
                <c:pt idx="180">
                  <c:v>1800</c:v>
                </c:pt>
                <c:pt idx="181">
                  <c:v>1810</c:v>
                </c:pt>
                <c:pt idx="182">
                  <c:v>1820</c:v>
                </c:pt>
                <c:pt idx="183">
                  <c:v>1830</c:v>
                </c:pt>
                <c:pt idx="184">
                  <c:v>1840</c:v>
                </c:pt>
                <c:pt idx="185">
                  <c:v>1850</c:v>
                </c:pt>
                <c:pt idx="186">
                  <c:v>1860</c:v>
                </c:pt>
                <c:pt idx="187">
                  <c:v>1870</c:v>
                </c:pt>
                <c:pt idx="188">
                  <c:v>1880</c:v>
                </c:pt>
                <c:pt idx="189">
                  <c:v>1890</c:v>
                </c:pt>
                <c:pt idx="190">
                  <c:v>1900</c:v>
                </c:pt>
                <c:pt idx="191">
                  <c:v>1910</c:v>
                </c:pt>
                <c:pt idx="192">
                  <c:v>1920</c:v>
                </c:pt>
                <c:pt idx="193">
                  <c:v>1930</c:v>
                </c:pt>
                <c:pt idx="194">
                  <c:v>1940</c:v>
                </c:pt>
                <c:pt idx="195">
                  <c:v>1950</c:v>
                </c:pt>
                <c:pt idx="196">
                  <c:v>1960</c:v>
                </c:pt>
                <c:pt idx="197">
                  <c:v>1970</c:v>
                </c:pt>
                <c:pt idx="198">
                  <c:v>1980</c:v>
                </c:pt>
                <c:pt idx="199">
                  <c:v>1990</c:v>
                </c:pt>
                <c:pt idx="200">
                  <c:v>2000</c:v>
                </c:pt>
              </c:numCache>
            </c:numRef>
          </c:xVal>
          <c:yVal>
            <c:numRef>
              <c:f>'BKP9.6sc1'!$Z$6:$Z$206</c:f>
              <c:numCache>
                <c:formatCode>0.0</c:formatCode>
                <c:ptCount val="201"/>
                <c:pt idx="0">
                  <c:v>14.215</c:v>
                </c:pt>
                <c:pt idx="1">
                  <c:v>14.212785017363094</c:v>
                </c:pt>
                <c:pt idx="2">
                  <c:v>14.210573596061671</c:v>
                </c:pt>
                <c:pt idx="3">
                  <c:v>14.208365706101798</c:v>
                </c:pt>
                <c:pt idx="4">
                  <c:v>14.206161317702264</c:v>
                </c:pt>
                <c:pt idx="5">
                  <c:v>14.203960401292068</c:v>
                </c:pt>
                <c:pt idx="6">
                  <c:v>14.201762927507959</c:v>
                </c:pt>
                <c:pt idx="7">
                  <c:v>14.199568867191971</c:v>
                </c:pt>
                <c:pt idx="8">
                  <c:v>14.197378191389058</c:v>
                </c:pt>
                <c:pt idx="9">
                  <c:v>14.195190871344687</c:v>
                </c:pt>
                <c:pt idx="10">
                  <c:v>14.193006878502491</c:v>
                </c:pt>
                <c:pt idx="11">
                  <c:v>14.19082618450196</c:v>
                </c:pt>
                <c:pt idx="12">
                  <c:v>14.188648761176154</c:v>
                </c:pt>
                <c:pt idx="13">
                  <c:v>14.186474580549431</c:v>
                </c:pt>
                <c:pt idx="14">
                  <c:v>14.184303614835217</c:v>
                </c:pt>
                <c:pt idx="15">
                  <c:v>14.182135836433803</c:v>
                </c:pt>
                <c:pt idx="16">
                  <c:v>14.179971217930165</c:v>
                </c:pt>
                <c:pt idx="17">
                  <c:v>14.177809732091813</c:v>
                </c:pt>
                <c:pt idx="18">
                  <c:v>14.175651351866648</c:v>
                </c:pt>
                <c:pt idx="19">
                  <c:v>14.173496050380889</c:v>
                </c:pt>
                <c:pt idx="20">
                  <c:v>14.17134380093699</c:v>
                </c:pt>
                <c:pt idx="21">
                  <c:v>14.169194577011563</c:v>
                </c:pt>
                <c:pt idx="22">
                  <c:v>14.167048352253385</c:v>
                </c:pt>
                <c:pt idx="23">
                  <c:v>14.164905100481395</c:v>
                </c:pt>
                <c:pt idx="24">
                  <c:v>14.162764795682687</c:v>
                </c:pt>
                <c:pt idx="25">
                  <c:v>14.16062741201058</c:v>
                </c:pt>
                <c:pt idx="26">
                  <c:v>14.158492923782696</c:v>
                </c:pt>
                <c:pt idx="27">
                  <c:v>14.15636130547902</c:v>
                </c:pt>
                <c:pt idx="28">
                  <c:v>14.154232531740044</c:v>
                </c:pt>
                <c:pt idx="29">
                  <c:v>14.152106577364886</c:v>
                </c:pt>
                <c:pt idx="30">
                  <c:v>14.149983417309448</c:v>
                </c:pt>
                <c:pt idx="31">
                  <c:v>14.147863026684615</c:v>
                </c:pt>
                <c:pt idx="32">
                  <c:v>14.14574538075443</c:v>
                </c:pt>
                <c:pt idx="33">
                  <c:v>14.14363045493433</c:v>
                </c:pt>
                <c:pt idx="34">
                  <c:v>14.141518224789383</c:v>
                </c:pt>
                <c:pt idx="35">
                  <c:v>14.13940866603255</c:v>
                </c:pt>
                <c:pt idx="36">
                  <c:v>14.13730175452298</c:v>
                </c:pt>
                <c:pt idx="37">
                  <c:v>14.135197466264284</c:v>
                </c:pt>
                <c:pt idx="38">
                  <c:v>14.133095777402872</c:v>
                </c:pt>
                <c:pt idx="39">
                  <c:v>14.130996664226309</c:v>
                </c:pt>
                <c:pt idx="40">
                  <c:v>14.128900103161639</c:v>
                </c:pt>
                <c:pt idx="41">
                  <c:v>14.126806070773778</c:v>
                </c:pt>
                <c:pt idx="42">
                  <c:v>14.124714543763922</c:v>
                </c:pt>
                <c:pt idx="43">
                  <c:v>14.122625498967938</c:v>
                </c:pt>
                <c:pt idx="44">
                  <c:v>14.120538913354807</c:v>
                </c:pt>
                <c:pt idx="45">
                  <c:v>14.11845476402506</c:v>
                </c:pt>
                <c:pt idx="46">
                  <c:v>14.11637302820926</c:v>
                </c:pt>
                <c:pt idx="47">
                  <c:v>14.114293683266467</c:v>
                </c:pt>
                <c:pt idx="48">
                  <c:v>14.11221670668275</c:v>
                </c:pt>
                <c:pt idx="49">
                  <c:v>14.110142076069694</c:v>
                </c:pt>
                <c:pt idx="50">
                  <c:v>14.108069769162917</c:v>
                </c:pt>
                <c:pt idx="51">
                  <c:v>14.105999763820648</c:v>
                </c:pt>
                <c:pt idx="52">
                  <c:v>14.103932038022263</c:v>
                </c:pt>
                <c:pt idx="53">
                  <c:v>14.101866569866864</c:v>
                </c:pt>
                <c:pt idx="54">
                  <c:v>14.099803337571888</c:v>
                </c:pt>
                <c:pt idx="55">
                  <c:v>14.097742319471703</c:v>
                </c:pt>
                <c:pt idx="56">
                  <c:v>14.095683494016228</c:v>
                </c:pt>
                <c:pt idx="57">
                  <c:v>14.093626839769572</c:v>
                </c:pt>
                <c:pt idx="58">
                  <c:v>14.091572335408681</c:v>
                </c:pt>
                <c:pt idx="59">
                  <c:v>14.089519959722022</c:v>
                </c:pt>
                <c:pt idx="60">
                  <c:v>14.087469691608236</c:v>
                </c:pt>
                <c:pt idx="61">
                  <c:v>14.085421510074838</c:v>
                </c:pt>
                <c:pt idx="62">
                  <c:v>14.08337539423694</c:v>
                </c:pt>
                <c:pt idx="63">
                  <c:v>14.081331323315949</c:v>
                </c:pt>
                <c:pt idx="64">
                  <c:v>14.079289276638306</c:v>
                </c:pt>
                <c:pt idx="65">
                  <c:v>14.077249233634237</c:v>
                </c:pt>
                <c:pt idx="66">
                  <c:v>14.075211173836502</c:v>
                </c:pt>
                <c:pt idx="67">
                  <c:v>14.073175076879167</c:v>
                </c:pt>
                <c:pt idx="68">
                  <c:v>14.071140922496397</c:v>
                </c:pt>
                <c:pt idx="69">
                  <c:v>14.069108690521238</c:v>
                </c:pt>
                <c:pt idx="70">
                  <c:v>14.06707836088443</c:v>
                </c:pt>
                <c:pt idx="71">
                  <c:v>14.065049913613228</c:v>
                </c:pt>
                <c:pt idx="72">
                  <c:v>14.063023328830216</c:v>
                </c:pt>
                <c:pt idx="73">
                  <c:v>14.060998586752172</c:v>
                </c:pt>
                <c:pt idx="74">
                  <c:v>14.058975667688903</c:v>
                </c:pt>
                <c:pt idx="75">
                  <c:v>14.05695455204213</c:v>
                </c:pt>
                <c:pt idx="76">
                  <c:v>14.054935220304326</c:v>
                </c:pt>
                <c:pt idx="77">
                  <c:v>14.052917653057651</c:v>
                </c:pt>
                <c:pt idx="78">
                  <c:v>14.050901830972796</c:v>
                </c:pt>
                <c:pt idx="79">
                  <c:v>14.048887734807931</c:v>
                </c:pt>
                <c:pt idx="80">
                  <c:v>14.04687534540761</c:v>
                </c:pt>
                <c:pt idx="81">
                  <c:v>14.044864643701679</c:v>
                </c:pt>
                <c:pt idx="82">
                  <c:v>14.042855610704253</c:v>
                </c:pt>
                <c:pt idx="83">
                  <c:v>14.040848227512617</c:v>
                </c:pt>
                <c:pt idx="84">
                  <c:v>14.03884247530622</c:v>
                </c:pt>
                <c:pt idx="85">
                  <c:v>14.03683833534563</c:v>
                </c:pt>
                <c:pt idx="86">
                  <c:v>14.034835788971497</c:v>
                </c:pt>
                <c:pt idx="87">
                  <c:v>14.032834817603558</c:v>
                </c:pt>
                <c:pt idx="88">
                  <c:v>14.030835402739617</c:v>
                </c:pt>
                <c:pt idx="89">
                  <c:v>14.028837525954559</c:v>
                </c:pt>
                <c:pt idx="90">
                  <c:v>14.026841168899356</c:v>
                </c:pt>
                <c:pt idx="91">
                  <c:v>14.024846313300095</c:v>
                </c:pt>
                <c:pt idx="92">
                  <c:v>14.022852940957</c:v>
                </c:pt>
                <c:pt idx="93">
                  <c:v>14.020861033743467</c:v>
                </c:pt>
                <c:pt idx="94">
                  <c:v>14.018870573605133</c:v>
                </c:pt>
                <c:pt idx="95">
                  <c:v>14.016881542558904</c:v>
                </c:pt>
                <c:pt idx="96">
                  <c:v>14.014893922692035</c:v>
                </c:pt>
                <c:pt idx="97">
                  <c:v>14.012907696161193</c:v>
                </c:pt>
                <c:pt idx="98">
                  <c:v>14.010922845191555</c:v>
                </c:pt>
                <c:pt idx="99">
                  <c:v>14.008939352075856</c:v>
                </c:pt>
                <c:pt idx="100">
                  <c:v>14.006957199173533</c:v>
                </c:pt>
                <c:pt idx="101">
                  <c:v>14.004976368909778</c:v>
                </c:pt>
                <c:pt idx="102">
                  <c:v>14.002996843774698</c:v>
                </c:pt>
                <c:pt idx="103">
                  <c:v>14.001018606322386</c:v>
                </c:pt>
                <c:pt idx="104">
                  <c:v>13.999041639170082</c:v>
                </c:pt>
                <c:pt idx="105">
                  <c:v>13.99706592499728</c:v>
                </c:pt>
                <c:pt idx="106">
                  <c:v>13.995091446544864</c:v>
                </c:pt>
                <c:pt idx="107">
                  <c:v>13.993118186614296</c:v>
                </c:pt>
                <c:pt idx="108">
                  <c:v>13.991146128066704</c:v>
                </c:pt>
                <c:pt idx="109">
                  <c:v>13.989175253822097</c:v>
                </c:pt>
                <c:pt idx="110">
                  <c:v>13.987205546858496</c:v>
                </c:pt>
                <c:pt idx="111">
                  <c:v>13.985236990211119</c:v>
                </c:pt>
                <c:pt idx="112">
                  <c:v>13.983269566971567</c:v>
                </c:pt>
                <c:pt idx="113">
                  <c:v>13.981303260286994</c:v>
                </c:pt>
                <c:pt idx="114">
                  <c:v>13.97933805335931</c:v>
                </c:pt>
                <c:pt idx="115">
                  <c:v>13.977373929444358</c:v>
                </c:pt>
                <c:pt idx="116">
                  <c:v>13.975410871851158</c:v>
                </c:pt>
                <c:pt idx="117">
                  <c:v>13.973448863941067</c:v>
                </c:pt>
                <c:pt idx="118">
                  <c:v>13.97148788912703</c:v>
                </c:pt>
                <c:pt idx="119">
                  <c:v>13.969527930872792</c:v>
                </c:pt>
                <c:pt idx="120">
                  <c:v>13.967568972692108</c:v>
                </c:pt>
                <c:pt idx="121">
                  <c:v>13.965610998147998</c:v>
                </c:pt>
                <c:pt idx="122">
                  <c:v>13.963653990851981</c:v>
                </c:pt>
                <c:pt idx="123">
                  <c:v>13.961697934463301</c:v>
                </c:pt>
                <c:pt idx="124">
                  <c:v>13.959742812688191</c:v>
                </c:pt>
                <c:pt idx="125">
                  <c:v>13.957788609279119</c:v>
                </c:pt>
                <c:pt idx="126">
                  <c:v>13.955835308034066</c:v>
                </c:pt>
                <c:pt idx="127">
                  <c:v>13.953882892795752</c:v>
                </c:pt>
                <c:pt idx="128">
                  <c:v>13.951931347450941</c:v>
                </c:pt>
                <c:pt idx="129">
                  <c:v>13.949980655929702</c:v>
                </c:pt>
                <c:pt idx="130">
                  <c:v>13.948030802204674</c:v>
                </c:pt>
                <c:pt idx="131">
                  <c:v>13.946081770290382</c:v>
                </c:pt>
                <c:pt idx="132">
                  <c:v>13.94413354424249</c:v>
                </c:pt>
                <c:pt idx="133">
                  <c:v>13.942186108157111</c:v>
                </c:pt>
                <c:pt idx="134">
                  <c:v>13.940239446170111</c:v>
                </c:pt>
                <c:pt idx="135">
                  <c:v>13.9382935424564</c:v>
                </c:pt>
                <c:pt idx="136">
                  <c:v>13.936348381229232</c:v>
                </c:pt>
                <c:pt idx="137">
                  <c:v>13.934403946739534</c:v>
                </c:pt>
                <c:pt idx="138">
                  <c:v>13.932460223275214</c:v>
                </c:pt>
                <c:pt idx="139">
                  <c:v>13.930517195160466</c:v>
                </c:pt>
                <c:pt idx="140">
                  <c:v>13.92857484675511</c:v>
                </c:pt>
                <c:pt idx="141">
                  <c:v>13.926633162453912</c:v>
                </c:pt>
                <c:pt idx="142">
                  <c:v>13.924692126685928</c:v>
                </c:pt>
                <c:pt idx="143">
                  <c:v>13.922751723913807</c:v>
                </c:pt>
                <c:pt idx="144">
                  <c:v>13.920811938633172</c:v>
                </c:pt>
                <c:pt idx="145">
                  <c:v>13.918872755371925</c:v>
                </c:pt>
                <c:pt idx="146">
                  <c:v>13.916934158689621</c:v>
                </c:pt>
                <c:pt idx="147">
                  <c:v>13.914996133176794</c:v>
                </c:pt>
                <c:pt idx="148">
                  <c:v>13.913058663454343</c:v>
                </c:pt>
                <c:pt idx="149">
                  <c:v>13.911121734172857</c:v>
                </c:pt>
                <c:pt idx="150">
                  <c:v>13.909185330011985</c:v>
                </c:pt>
                <c:pt idx="151">
                  <c:v>13.907249435679811</c:v>
                </c:pt>
                <c:pt idx="152">
                  <c:v>13.905314035912216</c:v>
                </c:pt>
                <c:pt idx="153">
                  <c:v>13.903379115472244</c:v>
                </c:pt>
                <c:pt idx="154">
                  <c:v>13.901444659149469</c:v>
                </c:pt>
                <c:pt idx="155">
                  <c:v>13.899510651759396</c:v>
                </c:pt>
                <c:pt idx="156">
                  <c:v>13.897577078142824</c:v>
                </c:pt>
                <c:pt idx="157">
                  <c:v>13.895643923165222</c:v>
                </c:pt>
                <c:pt idx="158">
                  <c:v>13.893711171716134</c:v>
                </c:pt>
                <c:pt idx="159">
                  <c:v>13.891778808708565</c:v>
                </c:pt>
                <c:pt idx="160">
                  <c:v>13.889846819078357</c:v>
                </c:pt>
                <c:pt idx="161">
                  <c:v>13.8879151877836</c:v>
                </c:pt>
                <c:pt idx="162">
                  <c:v>13.885983899804021</c:v>
                </c:pt>
                <c:pt idx="163">
                  <c:v>13.884052940140387</c:v>
                </c:pt>
                <c:pt idx="164">
                  <c:v>13.882122293813911</c:v>
                </c:pt>
                <c:pt idx="165">
                  <c:v>13.880191945865663</c:v>
                </c:pt>
                <c:pt idx="166">
                  <c:v>13.878261881355957</c:v>
                </c:pt>
                <c:pt idx="167">
                  <c:v>13.876332085363778</c:v>
                </c:pt>
                <c:pt idx="168">
                  <c:v>13.8744025429862</c:v>
                </c:pt>
                <c:pt idx="169">
                  <c:v>13.872473239337793</c:v>
                </c:pt>
                <c:pt idx="170">
                  <c:v>13.870544159550029</c:v>
                </c:pt>
                <c:pt idx="171">
                  <c:v>13.868615288770735</c:v>
                </c:pt>
                <c:pt idx="172">
                  <c:v>13.86668661216348</c:v>
                </c:pt>
                <c:pt idx="173">
                  <c:v>13.864758114907023</c:v>
                </c:pt>
                <c:pt idx="174">
                  <c:v>13.862829782194732</c:v>
                </c:pt>
                <c:pt idx="175">
                  <c:v>13.860901599234015</c:v>
                </c:pt>
                <c:pt idx="176">
                  <c:v>13.858973551245743</c:v>
                </c:pt>
                <c:pt idx="177">
                  <c:v>13.857045623463693</c:v>
                </c:pt>
                <c:pt idx="178">
                  <c:v>13.855117801133987</c:v>
                </c:pt>
                <c:pt idx="179">
                  <c:v>13.853190069514516</c:v>
                </c:pt>
                <c:pt idx="180">
                  <c:v>13.851262413874379</c:v>
                </c:pt>
                <c:pt idx="181">
                  <c:v>13.849334819493336</c:v>
                </c:pt>
                <c:pt idx="182">
                  <c:v>13.847407271661254</c:v>
                </c:pt>
                <c:pt idx="183">
                  <c:v>13.845479755677518</c:v>
                </c:pt>
                <c:pt idx="184">
                  <c:v>13.843552256850522</c:v>
                </c:pt>
                <c:pt idx="185">
                  <c:v>13.841624760497082</c:v>
                </c:pt>
                <c:pt idx="186">
                  <c:v>13.839697251941908</c:v>
                </c:pt>
                <c:pt idx="187">
                  <c:v>13.837769716517037</c:v>
                </c:pt>
                <c:pt idx="188">
                  <c:v>13.835842139561302</c:v>
                </c:pt>
                <c:pt idx="189">
                  <c:v>13.833914506419774</c:v>
                </c:pt>
                <c:pt idx="190">
                  <c:v>13.831986802443213</c:v>
                </c:pt>
                <c:pt idx="191">
                  <c:v>13.830059012987549</c:v>
                </c:pt>
                <c:pt idx="192">
                  <c:v>13.828131123413311</c:v>
                </c:pt>
                <c:pt idx="193">
                  <c:v>13.826203119085108</c:v>
                </c:pt>
                <c:pt idx="194">
                  <c:v>13.824274985371076</c:v>
                </c:pt>
                <c:pt idx="195">
                  <c:v>13.822346707642357</c:v>
                </c:pt>
                <c:pt idx="196">
                  <c:v>13.820418271272526</c:v>
                </c:pt>
                <c:pt idx="197">
                  <c:v>13.818489661637113</c:v>
                </c:pt>
                <c:pt idx="198">
                  <c:v>13.816560864113006</c:v>
                </c:pt>
                <c:pt idx="199">
                  <c:v>13.81463186407797</c:v>
                </c:pt>
                <c:pt idx="200">
                  <c:v>13.812702646910086</c:v>
                </c:pt>
              </c:numCache>
            </c:numRef>
          </c:yVal>
          <c:smooth val="0"/>
          <c:extLst>
            <c:ext xmlns:c16="http://schemas.microsoft.com/office/drawing/2014/chart" uri="{C3380CC4-5D6E-409C-BE32-E72D297353CC}">
              <c16:uniqueId val="{00000000-4EEE-43F7-9792-FEC112C762AE}"/>
            </c:ext>
          </c:extLst>
        </c:ser>
        <c:ser>
          <c:idx val="0"/>
          <c:order val="1"/>
          <c:tx>
            <c:v>data</c:v>
          </c:tx>
          <c:spPr>
            <a:ln w="28575">
              <a:noFill/>
            </a:ln>
          </c:spPr>
          <c:xVal>
            <c:numRef>
              <c:f>'BKP9.6sc1'!$P$2:$P$22</c:f>
              <c:numCache>
                <c:formatCode>0</c:formatCode>
                <c:ptCount val="21"/>
                <c:pt idx="0" formatCode="0.00">
                  <c:v>0</c:v>
                </c:pt>
                <c:pt idx="1">
                  <c:v>324.85429167388412</c:v>
                </c:pt>
                <c:pt idx="2">
                  <c:v>686.31188381806498</c:v>
                </c:pt>
                <c:pt idx="3">
                  <c:v>1377.1991801949173</c:v>
                </c:pt>
                <c:pt idx="4">
                  <c:v>2562.2310329207758</c:v>
                </c:pt>
                <c:pt idx="5">
                  <c:v>565.41480835073128</c:v>
                </c:pt>
                <c:pt idx="6">
                  <c:v>1195.4484519415462</c:v>
                </c:pt>
                <c:pt idx="7">
                  <c:v>2261.6592334029251</c:v>
                </c:pt>
                <c:pt idx="8">
                  <c:v>4087.1413289352859</c:v>
                </c:pt>
                <c:pt idx="9">
                  <c:v>798.15294959621554</c:v>
                </c:pt>
                <c:pt idx="10">
                  <c:v>1596.3058991924311</c:v>
                </c:pt>
                <c:pt idx="11">
                  <c:v>2660.5098319873855</c:v>
                </c:pt>
                <c:pt idx="12">
                  <c:v>3724.7137647823392</c:v>
                </c:pt>
                <c:pt idx="13">
                  <c:v>822.0784658903375</c:v>
                </c:pt>
                <c:pt idx="14">
                  <c:v>1644.156931780675</c:v>
                </c:pt>
                <c:pt idx="15">
                  <c:v>2630.65109084908</c:v>
                </c:pt>
                <c:pt idx="16">
                  <c:v>3781.5609430955524</c:v>
                </c:pt>
                <c:pt idx="17">
                  <c:v>5425.7178748762281</c:v>
                </c:pt>
                <c:pt idx="18">
                  <c:v>7234.2904998349704</c:v>
                </c:pt>
                <c:pt idx="19">
                  <c:v>9371.694511149848</c:v>
                </c:pt>
                <c:pt idx="20">
                  <c:v>11837.929908820861</c:v>
                </c:pt>
              </c:numCache>
            </c:numRef>
          </c:xVal>
          <c:yVal>
            <c:numRef>
              <c:f>'BKP9.6sc1'!$R$2:$R$22</c:f>
              <c:numCache>
                <c:formatCode>0.00</c:formatCode>
                <c:ptCount val="21"/>
                <c:pt idx="0">
                  <c:v>14.33</c:v>
                </c:pt>
                <c:pt idx="1">
                  <c:v>13.77</c:v>
                </c:pt>
                <c:pt idx="2">
                  <c:v>13.69</c:v>
                </c:pt>
                <c:pt idx="3">
                  <c:v>13.58</c:v>
                </c:pt>
                <c:pt idx="4">
                  <c:v>12.33</c:v>
                </c:pt>
                <c:pt idx="5">
                  <c:v>14.16</c:v>
                </c:pt>
                <c:pt idx="6">
                  <c:v>13.21</c:v>
                </c:pt>
                <c:pt idx="7">
                  <c:v>12.25</c:v>
                </c:pt>
                <c:pt idx="8">
                  <c:v>11.51</c:v>
                </c:pt>
                <c:pt idx="9">
                  <c:v>13.7</c:v>
                </c:pt>
                <c:pt idx="10">
                  <c:v>12.64</c:v>
                </c:pt>
                <c:pt idx="11">
                  <c:v>11.97</c:v>
                </c:pt>
                <c:pt idx="12">
                  <c:v>11.3</c:v>
                </c:pt>
                <c:pt idx="13">
                  <c:v>13.53</c:v>
                </c:pt>
                <c:pt idx="14">
                  <c:v>12.99</c:v>
                </c:pt>
                <c:pt idx="15">
                  <c:v>12</c:v>
                </c:pt>
                <c:pt idx="16">
                  <c:v>11.56</c:v>
                </c:pt>
                <c:pt idx="17">
                  <c:v>10.91</c:v>
                </c:pt>
                <c:pt idx="18">
                  <c:v>10.130000000000001</c:v>
                </c:pt>
                <c:pt idx="19">
                  <c:v>9.27</c:v>
                </c:pt>
                <c:pt idx="20">
                  <c:v>8.44</c:v>
                </c:pt>
              </c:numCache>
            </c:numRef>
          </c:yVal>
          <c:smooth val="0"/>
          <c:extLst>
            <c:ext xmlns:c16="http://schemas.microsoft.com/office/drawing/2014/chart" uri="{C3380CC4-5D6E-409C-BE32-E72D297353CC}">
              <c16:uniqueId val="{00000001-4EEE-43F7-9792-FEC112C762AE}"/>
            </c:ext>
          </c:extLst>
        </c:ser>
        <c:dLbls>
          <c:showLegendKey val="0"/>
          <c:showVal val="0"/>
          <c:showCatName val="0"/>
          <c:showSerName val="0"/>
          <c:showPercent val="0"/>
          <c:showBubbleSize val="0"/>
        </c:dLbls>
        <c:axId val="244253928"/>
        <c:axId val="244254320"/>
      </c:scatterChart>
      <c:valAx>
        <c:axId val="244253928"/>
        <c:scaling>
          <c:orientation val="minMax"/>
          <c:max val="12000"/>
        </c:scaling>
        <c:delete val="0"/>
        <c:axPos val="b"/>
        <c:majorGridlines/>
        <c:title>
          <c:tx>
            <c:rich>
              <a:bodyPr/>
              <a:lstStyle/>
              <a:p>
                <a:pPr>
                  <a:defRPr sz="1200" b="1" i="0" u="none" strike="noStrike" baseline="0">
                    <a:solidFill>
                      <a:srgbClr val="000000"/>
                    </a:solidFill>
                    <a:latin typeface="Calibri"/>
                    <a:ea typeface="Calibri"/>
                    <a:cs typeface="Calibri"/>
                  </a:defRPr>
                </a:pPr>
                <a:r>
                  <a:rPr lang="en-CA"/>
                  <a:t>Time (years)</a:t>
                </a:r>
              </a:p>
            </c:rich>
          </c:tx>
          <c:overlay val="0"/>
        </c:title>
        <c:numFmt formatCode="General" sourceLinked="1"/>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4320"/>
        <c:crosses val="autoZero"/>
        <c:crossBetween val="midCat"/>
        <c:majorUnit val="1000"/>
      </c:valAx>
      <c:valAx>
        <c:axId val="244254320"/>
        <c:scaling>
          <c:orientation val="minMax"/>
          <c:min val="0"/>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ZSBL</a:t>
                </a:r>
              </a:p>
            </c:rich>
          </c:tx>
          <c:overlay val="0"/>
        </c:title>
        <c:numFmt formatCode="0" sourceLinked="0"/>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3928"/>
        <c:crosses val="autoZero"/>
        <c:crossBetween val="midCat"/>
      </c:valAx>
    </c:plotArea>
    <c:legend>
      <c:legendPos val="r"/>
      <c:layout>
        <c:manualLayout>
          <c:xMode val="edge"/>
          <c:yMode val="edge"/>
          <c:x val="0.63779473377237972"/>
          <c:y val="0.18232187197621288"/>
          <c:w val="0.10740387108214161"/>
          <c:h val="9.5333650386046465E-2"/>
        </c:manualLayout>
      </c:layout>
      <c:overlay val="0"/>
      <c:txPr>
        <a:bodyPr/>
        <a:lstStyle/>
        <a:p>
          <a:pPr>
            <a:defRPr sz="1200" baseline="0"/>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4803149606299213" l="0.70866141732283472" r="0.70866141732283472" t="0.74803149606299213" header="0.31496062992125984" footer="0.31496062992125984"/>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12607885428467"/>
          <c:y val="9.7713945117265805E-2"/>
          <c:w val="0.80518631375717842"/>
          <c:h val="0.78650720104848959"/>
        </c:manualLayout>
      </c:layout>
      <c:scatterChart>
        <c:scatterStyle val="lineMarker"/>
        <c:varyColors val="0"/>
        <c:ser>
          <c:idx val="1"/>
          <c:order val="0"/>
          <c:tx>
            <c:v>Model</c:v>
          </c:tx>
          <c:spPr>
            <a:ln w="38100"/>
          </c:spPr>
          <c:marker>
            <c:symbol val="none"/>
          </c:marker>
          <c:xVal>
            <c:numRef>
              <c:f>'BKP9.6sc2'!$X$6:$X$206</c:f>
              <c:numCache>
                <c:formatCode>General</c:formatCode>
                <c:ptCount val="20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pt idx="151">
                  <c:v>1510</c:v>
                </c:pt>
                <c:pt idx="152">
                  <c:v>1520</c:v>
                </c:pt>
                <c:pt idx="153">
                  <c:v>1530</c:v>
                </c:pt>
                <c:pt idx="154">
                  <c:v>1540</c:v>
                </c:pt>
                <c:pt idx="155">
                  <c:v>1550</c:v>
                </c:pt>
                <c:pt idx="156">
                  <c:v>1560</c:v>
                </c:pt>
                <c:pt idx="157">
                  <c:v>1570</c:v>
                </c:pt>
                <c:pt idx="158">
                  <c:v>1580</c:v>
                </c:pt>
                <c:pt idx="159">
                  <c:v>1590</c:v>
                </c:pt>
                <c:pt idx="160">
                  <c:v>1600</c:v>
                </c:pt>
                <c:pt idx="161">
                  <c:v>1610</c:v>
                </c:pt>
                <c:pt idx="162">
                  <c:v>1620</c:v>
                </c:pt>
                <c:pt idx="163">
                  <c:v>1630</c:v>
                </c:pt>
                <c:pt idx="164">
                  <c:v>1640</c:v>
                </c:pt>
                <c:pt idx="165">
                  <c:v>1650</c:v>
                </c:pt>
                <c:pt idx="166">
                  <c:v>1660</c:v>
                </c:pt>
                <c:pt idx="167">
                  <c:v>1670</c:v>
                </c:pt>
                <c:pt idx="168">
                  <c:v>1680</c:v>
                </c:pt>
                <c:pt idx="169">
                  <c:v>1690</c:v>
                </c:pt>
                <c:pt idx="170">
                  <c:v>1700</c:v>
                </c:pt>
                <c:pt idx="171">
                  <c:v>1710</c:v>
                </c:pt>
                <c:pt idx="172">
                  <c:v>1720</c:v>
                </c:pt>
                <c:pt idx="173">
                  <c:v>1730</c:v>
                </c:pt>
                <c:pt idx="174">
                  <c:v>1740</c:v>
                </c:pt>
                <c:pt idx="175">
                  <c:v>1750</c:v>
                </c:pt>
                <c:pt idx="176">
                  <c:v>1760</c:v>
                </c:pt>
                <c:pt idx="177">
                  <c:v>1770</c:v>
                </c:pt>
                <c:pt idx="178">
                  <c:v>1780</c:v>
                </c:pt>
                <c:pt idx="179">
                  <c:v>1790</c:v>
                </c:pt>
                <c:pt idx="180">
                  <c:v>1800</c:v>
                </c:pt>
                <c:pt idx="181">
                  <c:v>1810</c:v>
                </c:pt>
                <c:pt idx="182">
                  <c:v>1820</c:v>
                </c:pt>
                <c:pt idx="183">
                  <c:v>1830</c:v>
                </c:pt>
                <c:pt idx="184">
                  <c:v>1840</c:v>
                </c:pt>
                <c:pt idx="185">
                  <c:v>1850</c:v>
                </c:pt>
                <c:pt idx="186">
                  <c:v>1860</c:v>
                </c:pt>
                <c:pt idx="187">
                  <c:v>1870</c:v>
                </c:pt>
                <c:pt idx="188">
                  <c:v>1880</c:v>
                </c:pt>
                <c:pt idx="189">
                  <c:v>1890</c:v>
                </c:pt>
                <c:pt idx="190">
                  <c:v>1900</c:v>
                </c:pt>
                <c:pt idx="191">
                  <c:v>1910</c:v>
                </c:pt>
                <c:pt idx="192">
                  <c:v>1920</c:v>
                </c:pt>
                <c:pt idx="193">
                  <c:v>1930</c:v>
                </c:pt>
                <c:pt idx="194">
                  <c:v>1940</c:v>
                </c:pt>
                <c:pt idx="195">
                  <c:v>1950</c:v>
                </c:pt>
                <c:pt idx="196">
                  <c:v>1960</c:v>
                </c:pt>
                <c:pt idx="197">
                  <c:v>1970</c:v>
                </c:pt>
                <c:pt idx="198">
                  <c:v>1980</c:v>
                </c:pt>
                <c:pt idx="199">
                  <c:v>1990</c:v>
                </c:pt>
                <c:pt idx="200">
                  <c:v>2000</c:v>
                </c:pt>
              </c:numCache>
            </c:numRef>
          </c:xVal>
          <c:yVal>
            <c:numRef>
              <c:f>'BKP9.6sc2'!$Y$6:$Y$206</c:f>
              <c:numCache>
                <c:formatCode>0.0</c:formatCode>
                <c:ptCount val="201"/>
                <c:pt idx="0">
                  <c:v>2298.0500000000002</c:v>
                </c:pt>
                <c:pt idx="1">
                  <c:v>2290.2446080535951</c:v>
                </c:pt>
                <c:pt idx="2">
                  <c:v>2282.525275474658</c:v>
                </c:pt>
                <c:pt idx="3">
                  <c:v>2274.8897756199017</c:v>
                </c:pt>
                <c:pt idx="4">
                  <c:v>2267.3359538005493</c:v>
                </c:pt>
                <c:pt idx="5">
                  <c:v>2259.8617242247687</c:v>
                </c:pt>
                <c:pt idx="6">
                  <c:v>2252.4650670944043</c:v>
                </c:pt>
                <c:pt idx="7">
                  <c:v>2245.1440258469029</c:v>
                </c:pt>
                <c:pt idx="8">
                  <c:v>2237.8967045339732</c:v>
                </c:pt>
                <c:pt idx="9">
                  <c:v>2230.7212653290294</c:v>
                </c:pt>
                <c:pt idx="10">
                  <c:v>2223.6159261559569</c:v>
                </c:pt>
                <c:pt idx="11">
                  <c:v>2216.5789584324134</c:v>
                </c:pt>
                <c:pt idx="12">
                  <c:v>2209.6086849210155</c:v>
                </c:pt>
                <c:pt idx="13">
                  <c:v>2202.7034776825003</c:v>
                </c:pt>
                <c:pt idx="14">
                  <c:v>2195.8617561250976</c:v>
                </c:pt>
                <c:pt idx="15">
                  <c:v>2189.0819851448668</c:v>
                </c:pt>
                <c:pt idx="16">
                  <c:v>2182.362673351955</c:v>
                </c:pt>
                <c:pt idx="17">
                  <c:v>2175.7023713781764</c:v>
                </c:pt>
                <c:pt idx="18">
                  <c:v>2169.0996702614607</c:v>
                </c:pt>
                <c:pt idx="19">
                  <c:v>2162.5531999031246</c:v>
                </c:pt>
                <c:pt idx="20">
                  <c:v>2156.0616275940693</c:v>
                </c:pt>
                <c:pt idx="21">
                  <c:v>2149.6236566062967</c:v>
                </c:pt>
                <c:pt idx="22">
                  <c:v>2143.238024846285</c:v>
                </c:pt>
                <c:pt idx="23">
                  <c:v>2136.9035035671004</c:v>
                </c:pt>
                <c:pt idx="24">
                  <c:v>2130.6188961361495</c:v>
                </c:pt>
                <c:pt idx="25">
                  <c:v>2124.3830368557701</c:v>
                </c:pt>
                <c:pt idx="26">
                  <c:v>2118.1947898339749</c:v>
                </c:pt>
                <c:pt idx="27">
                  <c:v>2112.0530479028102</c:v>
                </c:pt>
                <c:pt idx="28">
                  <c:v>2105.9567315820036</c:v>
                </c:pt>
                <c:pt idx="29">
                  <c:v>2099.9047880855937</c:v>
                </c:pt>
                <c:pt idx="30">
                  <c:v>2093.8961903694667</c:v>
                </c:pt>
                <c:pt idx="31">
                  <c:v>2087.9299362178008</c:v>
                </c:pt>
                <c:pt idx="32">
                  <c:v>2082.0050473665246</c:v>
                </c:pt>
                <c:pt idx="33">
                  <c:v>2076.1205686619919</c:v>
                </c:pt>
                <c:pt idx="34">
                  <c:v>2070.2755672532589</c:v>
                </c:pt>
                <c:pt idx="35">
                  <c:v>2064.4691318162832</c:v>
                </c:pt>
                <c:pt idx="36">
                  <c:v>2058.7003718085884</c:v>
                </c:pt>
                <c:pt idx="37">
                  <c:v>2052.9684167530081</c:v>
                </c:pt>
                <c:pt idx="38">
                  <c:v>2047.2724155490564</c:v>
                </c:pt>
                <c:pt idx="39">
                  <c:v>2041.6115358107902</c:v>
                </c:pt>
                <c:pt idx="40">
                  <c:v>2035.984963229819</c:v>
                </c:pt>
                <c:pt idx="41">
                  <c:v>2030.3919009624453</c:v>
                </c:pt>
                <c:pt idx="42">
                  <c:v>2024.8315690397683</c:v>
                </c:pt>
                <c:pt idx="43">
                  <c:v>2019.3032037997234</c:v>
                </c:pt>
                <c:pt idx="44">
                  <c:v>2013.8060573401769</c:v>
                </c:pt>
                <c:pt idx="45">
                  <c:v>2008.3393969920505</c:v>
                </c:pt>
                <c:pt idx="46">
                  <c:v>2002.9025048116471</c:v>
                </c:pt>
                <c:pt idx="47">
                  <c:v>1997.4946770913778</c:v>
                </c:pt>
                <c:pt idx="48">
                  <c:v>1992.1152238880293</c:v>
                </c:pt>
                <c:pt idx="49">
                  <c:v>1986.7634685679147</c:v>
                </c:pt>
                <c:pt idx="50">
                  <c:v>1981.4387473681322</c:v>
                </c:pt>
                <c:pt idx="51">
                  <c:v>1976.1404089733046</c:v>
                </c:pt>
                <c:pt idx="52">
                  <c:v>1970.8678141071275</c:v>
                </c:pt>
                <c:pt idx="53">
                  <c:v>1965.6203351381814</c:v>
                </c:pt>
                <c:pt idx="54">
                  <c:v>1960.3973556993374</c:v>
                </c:pt>
                <c:pt idx="55">
                  <c:v>1955.1982703203407</c:v>
                </c:pt>
                <c:pt idx="56">
                  <c:v>1950.0224840729306</c:v>
                </c:pt>
                <c:pt idx="57">
                  <c:v>1944.8694122281288</c:v>
                </c:pt>
                <c:pt idx="58">
                  <c:v>1939.7384799251174</c:v>
                </c:pt>
                <c:pt idx="59">
                  <c:v>1934.6291218513725</c:v>
                </c:pt>
                <c:pt idx="60">
                  <c:v>1929.5407819335703</c:v>
                </c:pt>
                <c:pt idx="61">
                  <c:v>1924.4729130389037</c:v>
                </c:pt>
                <c:pt idx="62">
                  <c:v>1919.4249766864461</c:v>
                </c:pt>
                <c:pt idx="63">
                  <c:v>1914.3964427681585</c:v>
                </c:pt>
                <c:pt idx="64">
                  <c:v>1909.3867892793246</c:v>
                </c:pt>
                <c:pt idx="65">
                  <c:v>1904.3955020579442</c:v>
                </c:pt>
                <c:pt idx="66">
                  <c:v>1899.4220745329544</c:v>
                </c:pt>
                <c:pt idx="67">
                  <c:v>1894.4660074808701</c:v>
                </c:pt>
                <c:pt idx="68">
                  <c:v>1889.5268087906868</c:v>
                </c:pt>
                <c:pt idx="69">
                  <c:v>1884.6039932367376</c:v>
                </c:pt>
                <c:pt idx="70">
                  <c:v>1879.6970822593132</c:v>
                </c:pt>
                <c:pt idx="71">
                  <c:v>1874.8056037528331</c:v>
                </c:pt>
                <c:pt idx="72">
                  <c:v>1869.9290918613538</c:v>
                </c:pt>
                <c:pt idx="73">
                  <c:v>1865.0670867812707</c:v>
                </c:pt>
                <c:pt idx="74">
                  <c:v>1860.2191345710219</c:v>
                </c:pt>
                <c:pt idx="75">
                  <c:v>1855.3847869676558</c:v>
                </c:pt>
                <c:pt idx="76">
                  <c:v>1850.5636012101299</c:v>
                </c:pt>
                <c:pt idx="77">
                  <c:v>1845.7551398692094</c:v>
                </c:pt>
                <c:pt idx="78">
                  <c:v>1840.9589706838888</c:v>
                </c:pt>
                <c:pt idx="79">
                  <c:v>1836.1746664041971</c:v>
                </c:pt>
                <c:pt idx="80">
                  <c:v>1831.4018046403614</c:v>
                </c:pt>
                <c:pt idx="81">
                  <c:v>1826.6399677182246</c:v>
                </c:pt>
                <c:pt idx="82">
                  <c:v>1821.8887425408875</c:v>
                </c:pt>
                <c:pt idx="83">
                  <c:v>1817.1477204565272</c:v>
                </c:pt>
                <c:pt idx="84">
                  <c:v>1812.4164971323867</c:v>
                </c:pt>
                <c:pt idx="85">
                  <c:v>1807.6946724349268</c:v>
                </c:pt>
                <c:pt idx="86">
                  <c:v>1802.9818503160986</c:v>
                </c:pt>
                <c:pt idx="87">
                  <c:v>1798.2776387058532</c:v>
                </c:pt>
                <c:pt idx="88">
                  <c:v>1793.5816494108376</c:v>
                </c:pt>
                <c:pt idx="89">
                  <c:v>1788.8934980193665</c:v>
                </c:pt>
                <c:pt idx="90">
                  <c:v>1784.2128038127278</c:v>
                </c:pt>
                <c:pt idx="91">
                  <c:v>1779.5391896829403</c:v>
                </c:pt>
                <c:pt idx="92">
                  <c:v>1774.8722820569794</c:v>
                </c:pt>
                <c:pt idx="93">
                  <c:v>1770.2117108276973</c:v>
                </c:pt>
                <c:pt idx="94">
                  <c:v>1765.5571092914613</c:v>
                </c:pt>
                <c:pt idx="95">
                  <c:v>1760.908114092749</c:v>
                </c:pt>
                <c:pt idx="96">
                  <c:v>1756.2643651758049</c:v>
                </c:pt>
                <c:pt idx="97">
                  <c:v>1751.625505743601</c:v>
                </c:pt>
                <c:pt idx="98">
                  <c:v>1746.9911822242339</c:v>
                </c:pt>
                <c:pt idx="99">
                  <c:v>1742.3610442450724</c:v>
                </c:pt>
                <c:pt idx="100">
                  <c:v>1737.7347446148231</c:v>
                </c:pt>
                <c:pt idx="101">
                  <c:v>1733.1119393138235</c:v>
                </c:pt>
                <c:pt idx="102">
                  <c:v>1728.492287492837</c:v>
                </c:pt>
                <c:pt idx="103">
                  <c:v>1723.8754514806492</c:v>
                </c:pt>
                <c:pt idx="104">
                  <c:v>1719.2610968008223</c:v>
                </c:pt>
                <c:pt idx="105">
                  <c:v>1714.6488921979208</c:v>
                </c:pt>
                <c:pt idx="106">
                  <c:v>1710.0385096736359</c:v>
                </c:pt>
                <c:pt idx="107">
                  <c:v>1705.4296245331614</c:v>
                </c:pt>
                <c:pt idx="108">
                  <c:v>1700.8219154422789</c:v>
                </c:pt>
                <c:pt idx="109">
                  <c:v>1696.2150644955843</c:v>
                </c:pt>
                <c:pt idx="110">
                  <c:v>1691.6087572963481</c:v>
                </c:pt>
                <c:pt idx="111">
                  <c:v>1687.0026830485042</c:v>
                </c:pt>
                <c:pt idx="112">
                  <c:v>1682.3965346612811</c:v>
                </c:pt>
                <c:pt idx="113">
                  <c:v>1677.7900088670319</c:v>
                </c:pt>
                <c:pt idx="114">
                  <c:v>1673.1828063528847</c:v>
                </c:pt>
                <c:pt idx="115">
                  <c:v>1668.5746319067482</c:v>
                </c:pt>
                <c:pt idx="116">
                  <c:v>1663.9651945783455</c:v>
                </c:pt>
                <c:pt idx="117">
                  <c:v>1659.3542078559421</c:v>
                </c:pt>
                <c:pt idx="118">
                  <c:v>1654.7413898593957</c:v>
                </c:pt>
                <c:pt idx="119">
                  <c:v>1650.1264635502923</c:v>
                </c:pt>
                <c:pt idx="120">
                  <c:v>1645.5091569598458</c:v>
                </c:pt>
                <c:pt idx="121">
                  <c:v>1640.8892034353198</c:v>
                </c:pt>
                <c:pt idx="122">
                  <c:v>1636.266341905749</c:v>
                </c:pt>
                <c:pt idx="123">
                  <c:v>1631.6403171676975</c:v>
                </c:pt>
                <c:pt idx="124">
                  <c:v>1627.0108801919041</c:v>
                </c:pt>
                <c:pt idx="125">
                  <c:v>1622.3777884515371</c:v>
                </c:pt>
                <c:pt idx="126">
                  <c:v>1617.7408062729271</c:v>
                </c:pt>
                <c:pt idx="127">
                  <c:v>1613.0997052095611</c:v>
                </c:pt>
                <c:pt idx="128">
                  <c:v>1608.4542644401017</c:v>
                </c:pt>
                <c:pt idx="129">
                  <c:v>1603.8042711912635</c:v>
                </c:pt>
                <c:pt idx="130">
                  <c:v>1599.1495211862996</c:v>
                </c:pt>
                <c:pt idx="131">
                  <c:v>1594.4898191198108</c:v>
                </c:pt>
                <c:pt idx="132">
                  <c:v>1589.8249791596231</c:v>
                </c:pt>
                <c:pt idx="133">
                  <c:v>1585.1548254763513</c:v>
                </c:pt>
                <c:pt idx="134">
                  <c:v>1580.4791928012655</c:v>
                </c:pt>
                <c:pt idx="135">
                  <c:v>1575.7979270129915</c:v>
                </c:pt>
                <c:pt idx="136">
                  <c:v>1571.1108857534732</c:v>
                </c:pt>
                <c:pt idx="137">
                  <c:v>1566.4179390735505</c:v>
                </c:pt>
                <c:pt idx="138">
                  <c:v>1561.7189701083685</c:v>
                </c:pt>
                <c:pt idx="139">
                  <c:v>1557.0138757827133</c:v>
                </c:pt>
                <c:pt idx="140">
                  <c:v>1552.3025675462065</c:v>
                </c:pt>
                <c:pt idx="141">
                  <c:v>1547.5849721381244</c:v>
                </c:pt>
                <c:pt idx="142">
                  <c:v>1542.861032381375</c:v>
                </c:pt>
                <c:pt idx="143">
                  <c:v>1538.1307080049937</c:v>
                </c:pt>
                <c:pt idx="144">
                  <c:v>1533.3939764942281</c:v>
                </c:pt>
                <c:pt idx="145">
                  <c:v>1528.650833967012</c:v>
                </c:pt>
                <c:pt idx="146">
                  <c:v>1523.9012960753289</c:v>
                </c:pt>
                <c:pt idx="147">
                  <c:v>1519.1453989296442</c:v>
                </c:pt>
                <c:pt idx="148">
                  <c:v>1514.3832000441828</c:v>
                </c:pt>
                <c:pt idx="149">
                  <c:v>1509.6147793004664</c:v>
                </c:pt>
                <c:pt idx="150">
                  <c:v>1504.8402399260626</c:v>
                </c:pt>
                <c:pt idx="151">
                  <c:v>1500.0597094850907</c:v>
                </c:pt>
                <c:pt idx="152">
                  <c:v>1495.2733408764882</c:v>
                </c:pt>
                <c:pt idx="153">
                  <c:v>1490.4813133355512</c:v>
                </c:pt>
                <c:pt idx="154">
                  <c:v>1485.6838334337269</c:v>
                </c:pt>
                <c:pt idx="155">
                  <c:v>1480.8811360710533</c:v>
                </c:pt>
                <c:pt idx="156">
                  <c:v>1476.0734854550769</c:v>
                </c:pt>
                <c:pt idx="157">
                  <c:v>1471.2611760594675</c:v>
                </c:pt>
                <c:pt idx="158">
                  <c:v>1466.444533554964</c:v>
                </c:pt>
                <c:pt idx="159">
                  <c:v>1461.62391570464</c:v>
                </c:pt>
                <c:pt idx="160">
                  <c:v>1456.799713214959</c:v>
                </c:pt>
                <c:pt idx="161">
                  <c:v>1451.972350533415</c:v>
                </c:pt>
                <c:pt idx="162">
                  <c:v>1447.1422865830909</c:v>
                </c:pt>
                <c:pt idx="163">
                  <c:v>1442.3100154239007</c:v>
                </c:pt>
                <c:pt idx="164">
                  <c:v>1437.4760668298693</c:v>
                </c:pt>
                <c:pt idx="165">
                  <c:v>1432.6410067713857</c:v>
                </c:pt>
                <c:pt idx="166">
                  <c:v>1427.8054377911023</c:v>
                </c:pt>
                <c:pt idx="167">
                  <c:v>1422.9699992619401</c:v>
                </c:pt>
                <c:pt idx="168">
                  <c:v>1418.1353675155715</c:v>
                </c:pt>
                <c:pt idx="169">
                  <c:v>1413.302255829846</c:v>
                </c:pt>
                <c:pt idx="170">
                  <c:v>1408.4714142637852</c:v>
                </c:pt>
                <c:pt idx="171">
                  <c:v>1403.6436293292086</c:v>
                </c:pt>
                <c:pt idx="172">
                  <c:v>1398.8197234885752</c:v>
                </c:pt>
                <c:pt idx="173">
                  <c:v>1394.0005544693938</c:v>
                </c:pt>
                <c:pt idx="174">
                  <c:v>1389.1870143865256</c:v>
                </c:pt>
                <c:pt idx="175">
                  <c:v>1384.3800286648966</c:v>
                </c:pt>
                <c:pt idx="176">
                  <c:v>1379.5805547564978</c:v>
                </c:pt>
                <c:pt idx="177">
                  <c:v>1374.7895806471904</c:v>
                </c:pt>
                <c:pt idx="178">
                  <c:v>1370.0081231506945</c:v>
                </c:pt>
                <c:pt idx="179">
                  <c:v>1365.2372259890635</c:v>
                </c:pt>
                <c:pt idx="180">
                  <c:v>1360.4779576612714</c:v>
                </c:pt>
                <c:pt idx="181">
                  <c:v>1355.7314091038284</c:v>
                </c:pt>
                <c:pt idx="182">
                  <c:v>1350.9986911498665</c:v>
                </c:pt>
                <c:pt idx="183">
                  <c:v>1346.280931795704</c:v>
                </c:pt>
                <c:pt idx="184">
                  <c:v>1341.5792732865702</c:v>
                </c:pt>
                <c:pt idx="185">
                  <c:v>1336.8948690357809</c:v>
                </c:pt>
                <c:pt idx="186">
                  <c:v>1332.2288803942517</c:v>
                </c:pt>
                <c:pt idx="187">
                  <c:v>1327.5824732897556</c:v>
                </c:pt>
                <c:pt idx="188">
                  <c:v>1322.9568147576551</c:v>
                </c:pt>
                <c:pt idx="189">
                  <c:v>1318.3530693869343</c:v>
                </c:pt>
                <c:pt idx="190">
                  <c:v>1313.7723957072576</c:v>
                </c:pt>
                <c:pt idx="191">
                  <c:v>1309.2159425442655</c:v>
                </c:pt>
                <c:pt idx="192">
                  <c:v>1304.684845371537</c:v>
                </c:pt>
                <c:pt idx="193">
                  <c:v>1300.1802226883585</c:v>
                </c:pt>
                <c:pt idx="194">
                  <c:v>1295.7031724528049</c:v>
                </c:pt>
                <c:pt idx="195">
                  <c:v>1291.2547685994807</c:v>
                </c:pt>
                <c:pt idx="196">
                  <c:v>1286.8360576707171</c:v>
                </c:pt>
                <c:pt idx="197">
                  <c:v>1282.4480555888892</c:v>
                </c:pt>
                <c:pt idx="198">
                  <c:v>1278.0917445961018</c:v>
                </c:pt>
                <c:pt idx="199">
                  <c:v>1273.7680703854817</c:v>
                </c:pt>
                <c:pt idx="200">
                  <c:v>1269.4779394460681</c:v>
                </c:pt>
              </c:numCache>
            </c:numRef>
          </c:yVal>
          <c:smooth val="0"/>
          <c:extLst>
            <c:ext xmlns:c16="http://schemas.microsoft.com/office/drawing/2014/chart" uri="{C3380CC4-5D6E-409C-BE32-E72D297353CC}">
              <c16:uniqueId val="{00000000-2388-410C-B63D-D42D702E55C6}"/>
            </c:ext>
          </c:extLst>
        </c:ser>
        <c:ser>
          <c:idx val="3"/>
          <c:order val="1"/>
          <c:tx>
            <c:v>data</c:v>
          </c:tx>
          <c:spPr>
            <a:ln w="28575">
              <a:noFill/>
            </a:ln>
          </c:spPr>
          <c:xVal>
            <c:numRef>
              <c:f>'BKP9.6sc2'!$P$2:$P$26</c:f>
              <c:numCache>
                <c:formatCode>0</c:formatCode>
                <c:ptCount val="25"/>
                <c:pt idx="0" formatCode="0.00">
                  <c:v>0</c:v>
                </c:pt>
                <c:pt idx="1">
                  <c:v>324.85429167388412</c:v>
                </c:pt>
                <c:pt idx="2">
                  <c:v>686.31188381806498</c:v>
                </c:pt>
                <c:pt idx="3">
                  <c:v>1377.1991801949173</c:v>
                </c:pt>
                <c:pt idx="4">
                  <c:v>2562.2310329207758</c:v>
                </c:pt>
                <c:pt idx="5">
                  <c:v>565.41480835073128</c:v>
                </c:pt>
                <c:pt idx="6">
                  <c:v>1195.4484519415462</c:v>
                </c:pt>
                <c:pt idx="7">
                  <c:v>2261.6592334029251</c:v>
                </c:pt>
                <c:pt idx="8">
                  <c:v>4087.1413289352859</c:v>
                </c:pt>
                <c:pt idx="9">
                  <c:v>798.15294959621554</c:v>
                </c:pt>
                <c:pt idx="10">
                  <c:v>1596.3058991924311</c:v>
                </c:pt>
                <c:pt idx="11">
                  <c:v>2660.5098319873855</c:v>
                </c:pt>
                <c:pt idx="12">
                  <c:v>3724.7137647823392</c:v>
                </c:pt>
                <c:pt idx="13">
                  <c:v>822.0784658903375</c:v>
                </c:pt>
                <c:pt idx="14">
                  <c:v>1644.156931780675</c:v>
                </c:pt>
                <c:pt idx="15">
                  <c:v>2630.65109084908</c:v>
                </c:pt>
                <c:pt idx="16">
                  <c:v>3781.5609430955524</c:v>
                </c:pt>
                <c:pt idx="17">
                  <c:v>5425.7178748762281</c:v>
                </c:pt>
                <c:pt idx="18">
                  <c:v>7234.2904998349704</c:v>
                </c:pt>
                <c:pt idx="19">
                  <c:v>9371.694511149848</c:v>
                </c:pt>
                <c:pt idx="20">
                  <c:v>11837.929908820861</c:v>
                </c:pt>
              </c:numCache>
            </c:numRef>
          </c:xVal>
          <c:yVal>
            <c:numRef>
              <c:f>'BKP9.6sc2'!$Q$2:$Q$26</c:f>
              <c:numCache>
                <c:formatCode>0</c:formatCode>
                <c:ptCount val="25"/>
                <c:pt idx="0">
                  <c:v>2419</c:v>
                </c:pt>
                <c:pt idx="1">
                  <c:v>2286</c:v>
                </c:pt>
                <c:pt idx="2">
                  <c:v>1985</c:v>
                </c:pt>
                <c:pt idx="3">
                  <c:v>1594</c:v>
                </c:pt>
                <c:pt idx="4">
                  <c:v>1248</c:v>
                </c:pt>
                <c:pt idx="5">
                  <c:v>2005</c:v>
                </c:pt>
                <c:pt idx="6">
                  <c:v>1692</c:v>
                </c:pt>
                <c:pt idx="7">
                  <c:v>1288</c:v>
                </c:pt>
                <c:pt idx="8">
                  <c:v>1098</c:v>
                </c:pt>
                <c:pt idx="9">
                  <c:v>1864</c:v>
                </c:pt>
                <c:pt idx="10">
                  <c:v>1479</c:v>
                </c:pt>
                <c:pt idx="11">
                  <c:v>1186</c:v>
                </c:pt>
                <c:pt idx="12">
                  <c:v>1049</c:v>
                </c:pt>
                <c:pt idx="13">
                  <c:v>1760</c:v>
                </c:pt>
                <c:pt idx="14">
                  <c:v>1406</c:v>
                </c:pt>
                <c:pt idx="15">
                  <c:v>1089</c:v>
                </c:pt>
                <c:pt idx="16">
                  <c:v>947</c:v>
                </c:pt>
                <c:pt idx="17">
                  <c:v>884</c:v>
                </c:pt>
                <c:pt idx="18">
                  <c:v>788</c:v>
                </c:pt>
                <c:pt idx="19">
                  <c:v>689</c:v>
                </c:pt>
                <c:pt idx="20">
                  <c:v>627</c:v>
                </c:pt>
              </c:numCache>
            </c:numRef>
          </c:yVal>
          <c:smooth val="0"/>
          <c:extLst>
            <c:ext xmlns:c16="http://schemas.microsoft.com/office/drawing/2014/chart" uri="{C3380CC4-5D6E-409C-BE32-E72D297353CC}">
              <c16:uniqueId val="{00000001-2388-410C-B63D-D42D702E55C6}"/>
            </c:ext>
          </c:extLst>
        </c:ser>
        <c:dLbls>
          <c:showLegendKey val="0"/>
          <c:showVal val="0"/>
          <c:showCatName val="0"/>
          <c:showSerName val="0"/>
          <c:showPercent val="0"/>
          <c:showBubbleSize val="0"/>
        </c:dLbls>
        <c:axId val="244253928"/>
        <c:axId val="244254320"/>
      </c:scatterChart>
      <c:valAx>
        <c:axId val="244253928"/>
        <c:scaling>
          <c:orientation val="minMax"/>
          <c:max val="1000"/>
        </c:scaling>
        <c:delete val="0"/>
        <c:axPos val="b"/>
        <c:majorGridlines/>
        <c:title>
          <c:tx>
            <c:rich>
              <a:bodyPr/>
              <a:lstStyle/>
              <a:p>
                <a:pPr>
                  <a:defRPr sz="1200" b="1" i="0" u="none" strike="noStrike" baseline="0">
                    <a:solidFill>
                      <a:srgbClr val="000000"/>
                    </a:solidFill>
                    <a:latin typeface="Calibri"/>
                    <a:ea typeface="Calibri"/>
                    <a:cs typeface="Calibri"/>
                  </a:defRPr>
                </a:pPr>
                <a:r>
                  <a:rPr lang="en-CA"/>
                  <a:t>Time (years)</a:t>
                </a:r>
              </a:p>
            </c:rich>
          </c:tx>
          <c:overlay val="0"/>
        </c:title>
        <c:numFmt formatCode="General" sourceLinked="1"/>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4320"/>
        <c:crosses val="autoZero"/>
        <c:crossBetween val="midCat"/>
      </c:valAx>
      <c:valAx>
        <c:axId val="244254320"/>
        <c:scaling>
          <c:orientation val="minMax"/>
          <c:max val="2500"/>
        </c:scaling>
        <c:delete val="0"/>
        <c:axPos val="l"/>
        <c:majorGridlines/>
        <c:title>
          <c:tx>
            <c:rich>
              <a:bodyPr/>
              <a:lstStyle/>
              <a:p>
                <a:pPr>
                  <a:defRPr sz="1400" b="1" i="0" u="none" strike="noStrike" baseline="0">
                    <a:solidFill>
                      <a:srgbClr val="000000"/>
                    </a:solidFill>
                    <a:latin typeface="Calibri"/>
                    <a:ea typeface="Calibri"/>
                    <a:cs typeface="Calibri"/>
                  </a:defRPr>
                </a:pPr>
                <a:r>
                  <a:rPr lang="en-CA"/>
                  <a:t>DPn</a:t>
                </a:r>
              </a:p>
            </c:rich>
          </c:tx>
          <c:overlay val="0"/>
        </c:title>
        <c:numFmt formatCode="0" sourceLinked="0"/>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3928"/>
        <c:crosses val="autoZero"/>
        <c:crossBetween val="midCat"/>
      </c:valAx>
    </c:plotArea>
    <c:legend>
      <c:legendPos val="r"/>
      <c:layout>
        <c:manualLayout>
          <c:xMode val="edge"/>
          <c:yMode val="edge"/>
          <c:x val="0.63779473377237972"/>
          <c:y val="0.18232187197621288"/>
          <c:w val="0.15370662929232917"/>
          <c:h val="7.8240179393035847E-2"/>
        </c:manualLayout>
      </c:layout>
      <c:overlay val="0"/>
      <c:txPr>
        <a:bodyPr/>
        <a:lstStyle/>
        <a:p>
          <a:pPr>
            <a:defRPr sz="1200" baseline="0"/>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4803149606299213" l="0.70866141732283472" r="0.70866141732283472" t="0.74803149606299213" header="0.31496062992125984" footer="0.31496062992125984"/>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12607885428467"/>
          <c:y val="0.10918676834779963"/>
          <c:w val="0.80518631375717842"/>
          <c:h val="0.76126698994131514"/>
        </c:manualLayout>
      </c:layout>
      <c:scatterChart>
        <c:scatterStyle val="lineMarker"/>
        <c:varyColors val="0"/>
        <c:ser>
          <c:idx val="1"/>
          <c:order val="0"/>
          <c:tx>
            <c:v>Model</c:v>
          </c:tx>
          <c:spPr>
            <a:ln w="38100"/>
          </c:spPr>
          <c:marker>
            <c:symbol val="none"/>
          </c:marker>
          <c:xVal>
            <c:numRef>
              <c:f>'BKP9.6sc2'!$X$6:$X$206</c:f>
              <c:numCache>
                <c:formatCode>General</c:formatCode>
                <c:ptCount val="20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pt idx="151">
                  <c:v>1510</c:v>
                </c:pt>
                <c:pt idx="152">
                  <c:v>1520</c:v>
                </c:pt>
                <c:pt idx="153">
                  <c:v>1530</c:v>
                </c:pt>
                <c:pt idx="154">
                  <c:v>1540</c:v>
                </c:pt>
                <c:pt idx="155">
                  <c:v>1550</c:v>
                </c:pt>
                <c:pt idx="156">
                  <c:v>1560</c:v>
                </c:pt>
                <c:pt idx="157">
                  <c:v>1570</c:v>
                </c:pt>
                <c:pt idx="158">
                  <c:v>1580</c:v>
                </c:pt>
                <c:pt idx="159">
                  <c:v>1590</c:v>
                </c:pt>
                <c:pt idx="160">
                  <c:v>1600</c:v>
                </c:pt>
                <c:pt idx="161">
                  <c:v>1610</c:v>
                </c:pt>
                <c:pt idx="162">
                  <c:v>1620</c:v>
                </c:pt>
                <c:pt idx="163">
                  <c:v>1630</c:v>
                </c:pt>
                <c:pt idx="164">
                  <c:v>1640</c:v>
                </c:pt>
                <c:pt idx="165">
                  <c:v>1650</c:v>
                </c:pt>
                <c:pt idx="166">
                  <c:v>1660</c:v>
                </c:pt>
                <c:pt idx="167">
                  <c:v>1670</c:v>
                </c:pt>
                <c:pt idx="168">
                  <c:v>1680</c:v>
                </c:pt>
                <c:pt idx="169">
                  <c:v>1690</c:v>
                </c:pt>
                <c:pt idx="170">
                  <c:v>1700</c:v>
                </c:pt>
                <c:pt idx="171">
                  <c:v>1710</c:v>
                </c:pt>
                <c:pt idx="172">
                  <c:v>1720</c:v>
                </c:pt>
                <c:pt idx="173">
                  <c:v>1730</c:v>
                </c:pt>
                <c:pt idx="174">
                  <c:v>1740</c:v>
                </c:pt>
                <c:pt idx="175">
                  <c:v>1750</c:v>
                </c:pt>
                <c:pt idx="176">
                  <c:v>1760</c:v>
                </c:pt>
                <c:pt idx="177">
                  <c:v>1770</c:v>
                </c:pt>
                <c:pt idx="178">
                  <c:v>1780</c:v>
                </c:pt>
                <c:pt idx="179">
                  <c:v>1790</c:v>
                </c:pt>
                <c:pt idx="180">
                  <c:v>1800</c:v>
                </c:pt>
                <c:pt idx="181">
                  <c:v>1810</c:v>
                </c:pt>
                <c:pt idx="182">
                  <c:v>1820</c:v>
                </c:pt>
                <c:pt idx="183">
                  <c:v>1830</c:v>
                </c:pt>
                <c:pt idx="184">
                  <c:v>1840</c:v>
                </c:pt>
                <c:pt idx="185">
                  <c:v>1850</c:v>
                </c:pt>
                <c:pt idx="186">
                  <c:v>1860</c:v>
                </c:pt>
                <c:pt idx="187">
                  <c:v>1870</c:v>
                </c:pt>
                <c:pt idx="188">
                  <c:v>1880</c:v>
                </c:pt>
                <c:pt idx="189">
                  <c:v>1890</c:v>
                </c:pt>
                <c:pt idx="190">
                  <c:v>1900</c:v>
                </c:pt>
                <c:pt idx="191">
                  <c:v>1910</c:v>
                </c:pt>
                <c:pt idx="192">
                  <c:v>1920</c:v>
                </c:pt>
                <c:pt idx="193">
                  <c:v>1930</c:v>
                </c:pt>
                <c:pt idx="194">
                  <c:v>1940</c:v>
                </c:pt>
                <c:pt idx="195">
                  <c:v>1950</c:v>
                </c:pt>
                <c:pt idx="196">
                  <c:v>1960</c:v>
                </c:pt>
                <c:pt idx="197">
                  <c:v>1970</c:v>
                </c:pt>
                <c:pt idx="198">
                  <c:v>1980</c:v>
                </c:pt>
                <c:pt idx="199">
                  <c:v>1990</c:v>
                </c:pt>
                <c:pt idx="200">
                  <c:v>2000</c:v>
                </c:pt>
              </c:numCache>
            </c:numRef>
          </c:xVal>
          <c:yVal>
            <c:numRef>
              <c:f>'BKP9.6sc2'!$Z$6:$Z$206</c:f>
              <c:numCache>
                <c:formatCode>0.0</c:formatCode>
                <c:ptCount val="201"/>
                <c:pt idx="0">
                  <c:v>14.110494736842105</c:v>
                </c:pt>
                <c:pt idx="1">
                  <c:v>14.103371440609545</c:v>
                </c:pt>
                <c:pt idx="2">
                  <c:v>14.096278767893965</c:v>
                </c:pt>
                <c:pt idx="3">
                  <c:v>14.089215768783282</c:v>
                </c:pt>
                <c:pt idx="4">
                  <c:v>14.082181513339986</c:v>
                </c:pt>
                <c:pt idx="5">
                  <c:v>14.075175090806631</c:v>
                </c:pt>
                <c:pt idx="6">
                  <c:v>14.068195608842935</c:v>
                </c:pt>
                <c:pt idx="7">
                  <c:v>14.061242192792879</c:v>
                </c:pt>
                <c:pt idx="8">
                  <c:v>14.054313984980274</c:v>
                </c:pt>
                <c:pt idx="9">
                  <c:v>14.047410144031359</c:v>
                </c:pt>
                <c:pt idx="10">
                  <c:v>14.040529844222963</c:v>
                </c:pt>
                <c:pt idx="11">
                  <c:v>14.0336722748551</c:v>
                </c:pt>
                <c:pt idx="12">
                  <c:v>14.026836639646584</c:v>
                </c:pt>
                <c:pt idx="13">
                  <c:v>14.020022156152635</c:v>
                </c:pt>
                <c:pt idx="14">
                  <c:v>14.013228055203323</c:v>
                </c:pt>
                <c:pt idx="15">
                  <c:v>14.006453580361843</c:v>
                </c:pt>
                <c:pt idx="16">
                  <c:v>13.999697987401573</c:v>
                </c:pt>
                <c:pt idx="17">
                  <c:v>13.992960543801088</c:v>
                </c:pt>
                <c:pt idx="18">
                  <c:v>13.986240528256117</c:v>
                </c:pt>
                <c:pt idx="19">
                  <c:v>13.979537230207717</c:v>
                </c:pt>
                <c:pt idx="20">
                  <c:v>13.972849949385811</c:v>
                </c:pt>
                <c:pt idx="21">
                  <c:v>13.966177995367353</c:v>
                </c:pt>
                <c:pt idx="22">
                  <c:v>13.959520687148368</c:v>
                </c:pt>
                <c:pt idx="23">
                  <c:v>13.952877352729242</c:v>
                </c:pt>
                <c:pt idx="24">
                  <c:v>13.946247328712571</c:v>
                </c:pt>
                <c:pt idx="25">
                  <c:v>13.939629959912969</c:v>
                </c:pt>
                <c:pt idx="26">
                  <c:v>13.93302459897823</c:v>
                </c:pt>
                <c:pt idx="27">
                  <c:v>13.926430606021301</c:v>
                </c:pt>
                <c:pt idx="28">
                  <c:v>13.919847348262543</c:v>
                </c:pt>
                <c:pt idx="29">
                  <c:v>13.913274199681753</c:v>
                </c:pt>
                <c:pt idx="30">
                  <c:v>13.906710540679438</c:v>
                </c:pt>
                <c:pt idx="31">
                  <c:v>13.900155757746958</c:v>
                </c:pt>
                <c:pt idx="32">
                  <c:v>13.893609243145013</c:v>
                </c:pt>
                <c:pt idx="33">
                  <c:v>13.887070394590078</c:v>
                </c:pt>
                <c:pt idx="34">
                  <c:v>13.88053861494844</c:v>
                </c:pt>
                <c:pt idx="35">
                  <c:v>13.874013311937359</c:v>
                </c:pt>
                <c:pt idx="36">
                  <c:v>13.867493897833043</c:v>
                </c:pt>
                <c:pt idx="37">
                  <c:v>13.860979789185102</c:v>
                </c:pt>
                <c:pt idx="38">
                  <c:v>13.854470406537059</c:v>
                </c:pt>
                <c:pt idx="39">
                  <c:v>13.847965174152728</c:v>
                </c:pt>
                <c:pt idx="40">
                  <c:v>13.841463519747997</c:v>
                </c:pt>
                <c:pt idx="41">
                  <c:v>13.834964874227873</c:v>
                </c:pt>
                <c:pt idx="42">
                  <c:v>13.828468671428411</c:v>
                </c:pt>
                <c:pt idx="43">
                  <c:v>13.821974347863224</c:v>
                </c:pt>
                <c:pt idx="44">
                  <c:v>13.815481342474461</c:v>
                </c:pt>
                <c:pt idx="45">
                  <c:v>13.808989096387869</c:v>
                </c:pt>
                <c:pt idx="46">
                  <c:v>13.802497052671722</c:v>
                </c:pt>
                <c:pt idx="47">
                  <c:v>13.79600465609948</c:v>
                </c:pt>
                <c:pt idx="48">
                  <c:v>13.789511352915813</c:v>
                </c:pt>
                <c:pt idx="49">
                  <c:v>13.783016590605934</c:v>
                </c:pt>
                <c:pt idx="50">
                  <c:v>13.776519817667914</c:v>
                </c:pt>
                <c:pt idx="51">
                  <c:v>13.770020483387885</c:v>
                </c:pt>
                <c:pt idx="52">
                  <c:v>13.763518037617859</c:v>
                </c:pt>
                <c:pt idx="53">
                  <c:v>13.757011930556089</c:v>
                </c:pt>
                <c:pt idx="54">
                  <c:v>13.750501612529693</c:v>
                </c:pt>
                <c:pt idx="55">
                  <c:v>13.74398653377949</c:v>
                </c:pt>
                <c:pt idx="56">
                  <c:v>13.737466144246795</c:v>
                </c:pt>
                <c:pt idx="57">
                  <c:v>13.730939893362157</c:v>
                </c:pt>
                <c:pt idx="58">
                  <c:v>13.724407229835734</c:v>
                </c:pt>
                <c:pt idx="59">
                  <c:v>13.717867601449347</c:v>
                </c:pt>
                <c:pt idx="60">
                  <c:v>13.711320454849986</c:v>
                </c:pt>
                <c:pt idx="61">
                  <c:v>13.704765235344675</c:v>
                </c:pt>
                <c:pt idx="62">
                  <c:v>13.698201386696638</c:v>
                </c:pt>
                <c:pt idx="63">
                  <c:v>13.691628350922565</c:v>
                </c:pt>
                <c:pt idx="64">
                  <c:v>13.685045568091052</c:v>
                </c:pt>
                <c:pt idx="65">
                  <c:v>13.678452476121919</c:v>
                </c:pt>
                <c:pt idx="66">
                  <c:v>13.671848510586546</c:v>
                </c:pt>
                <c:pt idx="67">
                  <c:v>13.665233104509001</c:v>
                </c:pt>
                <c:pt idx="68">
                  <c:v>13.658605688167999</c:v>
                </c:pt>
                <c:pt idx="69">
                  <c:v>13.651965688899587</c:v>
                </c:pt>
                <c:pt idx="70">
                  <c:v>13.645312530900561</c:v>
                </c:pt>
                <c:pt idx="71">
                  <c:v>13.638645635032553</c:v>
                </c:pt>
                <c:pt idx="72">
                  <c:v>13.631964418626772</c:v>
                </c:pt>
                <c:pt idx="73">
                  <c:v>13.625268295289423</c:v>
                </c:pt>
                <c:pt idx="74">
                  <c:v>13.618556674707767</c:v>
                </c:pt>
                <c:pt idx="75">
                  <c:v>13.611828962456869</c:v>
                </c:pt>
                <c:pt idx="76">
                  <c:v>13.605084559807029</c:v>
                </c:pt>
                <c:pt idx="77">
                  <c:v>13.598322863531967</c:v>
                </c:pt>
                <c:pt idx="78">
                  <c:v>13.591543265717815</c:v>
                </c:pt>
                <c:pt idx="79">
                  <c:v>13.584745153572944</c:v>
                </c:pt>
                <c:pt idx="80">
                  <c:v>13.577927909238785</c:v>
                </c:pt>
                <c:pt idx="81">
                  <c:v>13.571090909601661</c:v>
                </c:pt>
                <c:pt idx="82">
                  <c:v>13.564233526105831</c:v>
                </c:pt>
                <c:pt idx="83">
                  <c:v>13.55735512456781</c:v>
                </c:pt>
                <c:pt idx="84">
                  <c:v>13.550455064992185</c:v>
                </c:pt>
                <c:pt idx="85">
                  <c:v>13.543532701389093</c:v>
                </c:pt>
                <c:pt idx="86">
                  <c:v>13.536587381593492</c:v>
                </c:pt>
                <c:pt idx="87">
                  <c:v>13.529618447086602</c:v>
                </c:pt>
                <c:pt idx="88">
                  <c:v>13.522625232819614</c:v>
                </c:pt>
                <c:pt idx="89">
                  <c:v>13.515607067040051</c:v>
                </c:pt>
                <c:pt idx="90">
                  <c:v>13.508563271121025</c:v>
                </c:pt>
                <c:pt idx="91">
                  <c:v>13.501493159393821</c:v>
                </c:pt>
                <c:pt idx="92">
                  <c:v>13.494396038984059</c:v>
                </c:pt>
                <c:pt idx="93">
                  <c:v>13.487271209651988</c:v>
                </c:pt>
                <c:pt idx="94">
                  <c:v>13.48011796363723</c:v>
                </c:pt>
                <c:pt idx="95">
                  <c:v>13.472935585508573</c:v>
                </c:pt>
                <c:pt idx="96">
                  <c:v>13.465723352019275</c:v>
                </c:pt>
                <c:pt idx="97">
                  <c:v>13.458480531968528</c:v>
                </c:pt>
                <c:pt idx="98">
                  <c:v>13.451206386069616</c:v>
                </c:pt>
                <c:pt idx="99">
                  <c:v>13.44390016682558</c:v>
                </c:pt>
                <c:pt idx="100">
                  <c:v>13.436561118413016</c:v>
                </c:pt>
                <c:pt idx="101">
                  <c:v>13.429188476574874</c:v>
                </c:pt>
                <c:pt idx="102">
                  <c:v>13.421781468523095</c:v>
                </c:pt>
                <c:pt idx="103">
                  <c:v>13.414339312852025</c:v>
                </c:pt>
                <c:pt idx="104">
                  <c:v>13.406861219463602</c:v>
                </c:pt>
                <c:pt idx="105">
                  <c:v>13.399346389505395</c:v>
                </c:pt>
                <c:pt idx="106">
                  <c:v>13.391794015322676</c:v>
                </c:pt>
                <c:pt idx="107">
                  <c:v>13.384203280425716</c:v>
                </c:pt>
                <c:pt idx="108">
                  <c:v>13.37657335947368</c:v>
                </c:pt>
                <c:pt idx="109">
                  <c:v>13.368903418276531</c:v>
                </c:pt>
                <c:pt idx="110">
                  <c:v>13.361192613816465</c:v>
                </c:pt>
                <c:pt idx="111">
                  <c:v>13.353440094290532</c:v>
                </c:pt>
                <c:pt idx="112">
                  <c:v>13.345644999176114</c:v>
                </c:pt>
                <c:pt idx="113">
                  <c:v>13.337806459321179</c:v>
                </c:pt>
                <c:pt idx="114">
                  <c:v>13.329923597061287</c:v>
                </c:pt>
                <c:pt idx="115">
                  <c:v>13.321995526365383</c:v>
                </c:pt>
                <c:pt idx="116">
                  <c:v>13.314021353012652</c:v>
                </c:pt>
                <c:pt idx="117">
                  <c:v>13.306000174802829</c:v>
                </c:pt>
                <c:pt idx="118">
                  <c:v>13.297931081802378</c:v>
                </c:pt>
                <c:pt idx="119">
                  <c:v>13.289813156629307</c:v>
                </c:pt>
                <c:pt idx="120">
                  <c:v>13.281645474779324</c:v>
                </c:pt>
                <c:pt idx="121">
                  <c:v>13.273427104996349</c:v>
                </c:pt>
                <c:pt idx="122">
                  <c:v>13.265157109690477</c:v>
                </c:pt>
                <c:pt idx="123">
                  <c:v>13.256834545406653</c:v>
                </c:pt>
                <c:pt idx="124">
                  <c:v>13.248458463347539</c:v>
                </c:pt>
                <c:pt idx="125">
                  <c:v>13.240027909954108</c:v>
                </c:pt>
                <c:pt idx="126">
                  <c:v>13.231541927547779</c:v>
                </c:pt>
                <c:pt idx="127">
                  <c:v>13.222999555038037</c:v>
                </c:pt>
                <c:pt idx="128">
                  <c:v>13.214399828699532</c:v>
                </c:pt>
                <c:pt idx="129">
                  <c:v>13.205741783022978</c:v>
                </c:pt>
                <c:pt idx="130">
                  <c:v>13.197024451644234</c:v>
                </c:pt>
                <c:pt idx="131">
                  <c:v>13.188246868356023</c:v>
                </c:pt>
                <c:pt idx="132">
                  <c:v>13.179408068207017</c:v>
                </c:pt>
                <c:pt idx="133">
                  <c:v>13.170507088692986</c:v>
                </c:pt>
                <c:pt idx="134">
                  <c:v>13.161542971044881</c:v>
                </c:pt>
                <c:pt idx="135">
                  <c:v>13.152514761618797</c:v>
                </c:pt>
                <c:pt idx="136">
                  <c:v>13.143421513392736</c:v>
                </c:pt>
                <c:pt idx="137">
                  <c:v>13.134262287575174</c:v>
                </c:pt>
                <c:pt idx="138">
                  <c:v>13.125036155330363</c:v>
                </c:pt>
                <c:pt idx="139">
                  <c:v>13.115742199625267</c:v>
                </c:pt>
                <c:pt idx="140">
                  <c:v>13.1063795172029</c:v>
                </c:pt>
                <c:pt idx="141">
                  <c:v>13.09694722068669</c:v>
                </c:pt>
                <c:pt idx="142">
                  <c:v>13.087444440820176</c:v>
                </c:pt>
                <c:pt idx="143">
                  <c:v>13.077870328846197</c:v>
                </c:pt>
                <c:pt idx="144">
                  <c:v>13.068224059029243</c:v>
                </c:pt>
                <c:pt idx="145">
                  <c:v>13.058504831324187</c:v>
                </c:pt>
                <c:pt idx="146">
                  <c:v>13.048711874194133</c:v>
                </c:pt>
                <c:pt idx="147">
                  <c:v>13.038844447579406</c:v>
                </c:pt>
                <c:pt idx="148">
                  <c:v>13.028901846018982</c:v>
                </c:pt>
                <c:pt idx="149">
                  <c:v>13.018883401924748</c:v>
                </c:pt>
                <c:pt idx="150">
                  <c:v>13.00878848900798</c:v>
                </c:pt>
                <c:pt idx="151">
                  <c:v>12.99861652585634</c:v>
                </c:pt>
                <c:pt idx="152">
                  <c:v>12.988366979658371</c:v>
                </c:pt>
                <c:pt idx="153">
                  <c:v>12.978039370071011</c:v>
                </c:pt>
                <c:pt idx="154">
                  <c:v>12.967633273224173</c:v>
                </c:pt>
                <c:pt idx="155">
                  <c:v>12.9571483258546</c:v>
                </c:pt>
                <c:pt idx="156">
                  <c:v>12.946584229559431</c:v>
                </c:pt>
                <c:pt idx="157">
                  <c:v>12.935940755157764</c:v>
                </c:pt>
                <c:pt idx="158">
                  <c:v>12.925217747146471</c:v>
                </c:pt>
                <c:pt idx="159">
                  <c:v>12.91441512823398</c:v>
                </c:pt>
                <c:pt idx="160">
                  <c:v>12.903532903933606</c:v>
                </c:pt>
                <c:pt idx="161">
                  <c:v>12.892571167195127</c:v>
                </c:pt>
                <c:pt idx="162">
                  <c:v>12.881530103050917</c:v>
                </c:pt>
                <c:pt idx="163">
                  <c:v>12.870409993250078</c:v>
                </c:pt>
                <c:pt idx="164">
                  <c:v>12.859211220851392</c:v>
                </c:pt>
                <c:pt idx="165">
                  <c:v>12.847934274743075</c:v>
                </c:pt>
                <c:pt idx="166">
                  <c:v>12.836579754054743</c:v>
                </c:pt>
                <c:pt idx="167">
                  <c:v>12.825148372424376</c:v>
                </c:pt>
                <c:pt idx="168">
                  <c:v>12.81364096208061</c:v>
                </c:pt>
                <c:pt idx="169">
                  <c:v>12.802058477698576</c:v>
                </c:pt>
                <c:pt idx="170">
                  <c:v>12.790401999985468</c:v>
                </c:pt>
                <c:pt idx="171">
                  <c:v>12.778672738950556</c:v>
                </c:pt>
                <c:pt idx="172">
                  <c:v>12.766872036813163</c:v>
                </c:pt>
                <c:pt idx="173">
                  <c:v>12.755001370501423</c:v>
                </c:pt>
                <c:pt idx="174">
                  <c:v>12.74306235369461</c:v>
                </c:pt>
                <c:pt idx="175">
                  <c:v>12.731056738362371</c:v>
                </c:pt>
                <c:pt idx="176">
                  <c:v>12.718986415755344</c:v>
                </c:pt>
                <c:pt idx="177">
                  <c:v>12.706853416803696</c:v>
                </c:pt>
                <c:pt idx="178">
                  <c:v>12.694659911882965</c:v>
                </c:pt>
                <c:pt idx="179">
                  <c:v>12.682408209909978</c:v>
                </c:pt>
                <c:pt idx="180">
                  <c:v>12.670100756736346</c:v>
                </c:pt>
                <c:pt idx="181">
                  <c:v>12.65774013281214</c:v>
                </c:pt>
                <c:pt idx="182">
                  <c:v>12.645329050098551</c:v>
                </c:pt>
                <c:pt idx="183">
                  <c:v>12.632870348215201</c:v>
                </c:pt>
                <c:pt idx="184">
                  <c:v>12.620366989815434</c:v>
                </c:pt>
                <c:pt idx="185">
                  <c:v>12.607822055191052</c:v>
                </c:pt>
                <c:pt idx="186">
                  <c:v>12.595238736116739</c:v>
                </c:pt>
                <c:pt idx="187">
                  <c:v>12.582620328953476</c:v>
                </c:pt>
                <c:pt idx="188">
                  <c:v>12.569970227039599</c:v>
                </c:pt>
                <c:pt idx="189">
                  <c:v>12.557291912407358</c:v>
                </c:pt>
                <c:pt idx="190">
                  <c:v>12.544588946872143</c:v>
                </c:pt>
                <c:pt idx="191">
                  <c:v>12.531864962550209</c:v>
                </c:pt>
                <c:pt idx="192">
                  <c:v>12.519123651869203</c:v>
                </c:pt>
                <c:pt idx="193">
                  <c:v>12.506368757143081</c:v>
                </c:pt>
                <c:pt idx="194">
                  <c:v>12.493604059789819</c:v>
                </c:pt>
                <c:pt idx="195">
                  <c:v>12.480833369275681</c:v>
                </c:pt>
                <c:pt idx="196">
                  <c:v>12.468060511874263</c:v>
                </c:pt>
                <c:pt idx="197">
                  <c:v>12.4552893193312</c:v>
                </c:pt>
                <c:pt idx="198">
                  <c:v>12.442523617527254</c:v>
                </c:pt>
                <c:pt idx="199">
                  <c:v>12.429767215232195</c:v>
                </c:pt>
                <c:pt idx="200">
                  <c:v>12.417023893040755</c:v>
                </c:pt>
              </c:numCache>
            </c:numRef>
          </c:yVal>
          <c:smooth val="0"/>
          <c:extLst>
            <c:ext xmlns:c16="http://schemas.microsoft.com/office/drawing/2014/chart" uri="{C3380CC4-5D6E-409C-BE32-E72D297353CC}">
              <c16:uniqueId val="{00000000-94CE-4AA2-AA45-EAE031A784F8}"/>
            </c:ext>
          </c:extLst>
        </c:ser>
        <c:ser>
          <c:idx val="0"/>
          <c:order val="1"/>
          <c:tx>
            <c:v>data</c:v>
          </c:tx>
          <c:spPr>
            <a:ln w="28575">
              <a:noFill/>
            </a:ln>
          </c:spPr>
          <c:xVal>
            <c:numRef>
              <c:f>'BKP9.6sc2'!$P$2:$P$22</c:f>
              <c:numCache>
                <c:formatCode>0</c:formatCode>
                <c:ptCount val="21"/>
                <c:pt idx="0" formatCode="0.00">
                  <c:v>0</c:v>
                </c:pt>
                <c:pt idx="1">
                  <c:v>324.85429167388412</c:v>
                </c:pt>
                <c:pt idx="2">
                  <c:v>686.31188381806498</c:v>
                </c:pt>
                <c:pt idx="3">
                  <c:v>1377.1991801949173</c:v>
                </c:pt>
                <c:pt idx="4">
                  <c:v>2562.2310329207758</c:v>
                </c:pt>
                <c:pt idx="5">
                  <c:v>565.41480835073128</c:v>
                </c:pt>
                <c:pt idx="6">
                  <c:v>1195.4484519415462</c:v>
                </c:pt>
                <c:pt idx="7">
                  <c:v>2261.6592334029251</c:v>
                </c:pt>
                <c:pt idx="8">
                  <c:v>4087.1413289352859</c:v>
                </c:pt>
                <c:pt idx="9">
                  <c:v>798.15294959621554</c:v>
                </c:pt>
                <c:pt idx="10">
                  <c:v>1596.3058991924311</c:v>
                </c:pt>
                <c:pt idx="11">
                  <c:v>2660.5098319873855</c:v>
                </c:pt>
                <c:pt idx="12">
                  <c:v>3724.7137647823392</c:v>
                </c:pt>
                <c:pt idx="13">
                  <c:v>822.0784658903375</c:v>
                </c:pt>
                <c:pt idx="14">
                  <c:v>1644.156931780675</c:v>
                </c:pt>
                <c:pt idx="15">
                  <c:v>2630.65109084908</c:v>
                </c:pt>
                <c:pt idx="16">
                  <c:v>3781.5609430955524</c:v>
                </c:pt>
                <c:pt idx="17">
                  <c:v>5425.7178748762281</c:v>
                </c:pt>
                <c:pt idx="18">
                  <c:v>7234.2904998349704</c:v>
                </c:pt>
                <c:pt idx="19">
                  <c:v>9371.694511149848</c:v>
                </c:pt>
                <c:pt idx="20">
                  <c:v>11837.929908820861</c:v>
                </c:pt>
              </c:numCache>
            </c:numRef>
          </c:xVal>
          <c:yVal>
            <c:numRef>
              <c:f>'BKP9.6sc2'!$R$2:$R$22</c:f>
              <c:numCache>
                <c:formatCode>0.00</c:formatCode>
                <c:ptCount val="21"/>
                <c:pt idx="0">
                  <c:v>14.33</c:v>
                </c:pt>
                <c:pt idx="1">
                  <c:v>13.77</c:v>
                </c:pt>
                <c:pt idx="2">
                  <c:v>13.69</c:v>
                </c:pt>
                <c:pt idx="3">
                  <c:v>13.58</c:v>
                </c:pt>
                <c:pt idx="4">
                  <c:v>12.33</c:v>
                </c:pt>
                <c:pt idx="5">
                  <c:v>14.16</c:v>
                </c:pt>
                <c:pt idx="6">
                  <c:v>13.21</c:v>
                </c:pt>
                <c:pt idx="7">
                  <c:v>12.25</c:v>
                </c:pt>
                <c:pt idx="8">
                  <c:v>11.51</c:v>
                </c:pt>
                <c:pt idx="9">
                  <c:v>13.7</c:v>
                </c:pt>
                <c:pt idx="10">
                  <c:v>12.64</c:v>
                </c:pt>
                <c:pt idx="11">
                  <c:v>11.97</c:v>
                </c:pt>
                <c:pt idx="12">
                  <c:v>11.3</c:v>
                </c:pt>
                <c:pt idx="13">
                  <c:v>13.53</c:v>
                </c:pt>
                <c:pt idx="14">
                  <c:v>12.99</c:v>
                </c:pt>
                <c:pt idx="15">
                  <c:v>12</c:v>
                </c:pt>
                <c:pt idx="16">
                  <c:v>11.56</c:v>
                </c:pt>
                <c:pt idx="17">
                  <c:v>10.91</c:v>
                </c:pt>
                <c:pt idx="18">
                  <c:v>10.130000000000001</c:v>
                </c:pt>
                <c:pt idx="19">
                  <c:v>9.27</c:v>
                </c:pt>
                <c:pt idx="20">
                  <c:v>8.44</c:v>
                </c:pt>
              </c:numCache>
            </c:numRef>
          </c:yVal>
          <c:smooth val="0"/>
          <c:extLst>
            <c:ext xmlns:c16="http://schemas.microsoft.com/office/drawing/2014/chart" uri="{C3380CC4-5D6E-409C-BE32-E72D297353CC}">
              <c16:uniqueId val="{00000001-94CE-4AA2-AA45-EAE031A784F8}"/>
            </c:ext>
          </c:extLst>
        </c:ser>
        <c:dLbls>
          <c:showLegendKey val="0"/>
          <c:showVal val="0"/>
          <c:showCatName val="0"/>
          <c:showSerName val="0"/>
          <c:showPercent val="0"/>
          <c:showBubbleSize val="0"/>
        </c:dLbls>
        <c:axId val="244253928"/>
        <c:axId val="244254320"/>
      </c:scatterChart>
      <c:valAx>
        <c:axId val="244253928"/>
        <c:scaling>
          <c:orientation val="minMax"/>
          <c:max val="12000"/>
        </c:scaling>
        <c:delete val="0"/>
        <c:axPos val="b"/>
        <c:majorGridlines/>
        <c:title>
          <c:tx>
            <c:rich>
              <a:bodyPr/>
              <a:lstStyle/>
              <a:p>
                <a:pPr>
                  <a:defRPr sz="1200" b="1" i="0" u="none" strike="noStrike" baseline="0">
                    <a:solidFill>
                      <a:srgbClr val="000000"/>
                    </a:solidFill>
                    <a:latin typeface="Calibri"/>
                    <a:ea typeface="Calibri"/>
                    <a:cs typeface="Calibri"/>
                  </a:defRPr>
                </a:pPr>
                <a:r>
                  <a:rPr lang="en-CA"/>
                  <a:t>Time (years)</a:t>
                </a:r>
              </a:p>
            </c:rich>
          </c:tx>
          <c:overlay val="0"/>
        </c:title>
        <c:numFmt formatCode="General" sourceLinked="1"/>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4320"/>
        <c:crosses val="autoZero"/>
        <c:crossBetween val="midCat"/>
        <c:majorUnit val="1000"/>
      </c:valAx>
      <c:valAx>
        <c:axId val="244254320"/>
        <c:scaling>
          <c:orientation val="minMax"/>
          <c:min val="0"/>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ZSBL</a:t>
                </a:r>
              </a:p>
            </c:rich>
          </c:tx>
          <c:overlay val="0"/>
        </c:title>
        <c:numFmt formatCode="0" sourceLinked="0"/>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3928"/>
        <c:crosses val="autoZero"/>
        <c:crossBetween val="midCat"/>
      </c:valAx>
    </c:plotArea>
    <c:legend>
      <c:legendPos val="r"/>
      <c:layout>
        <c:manualLayout>
          <c:xMode val="edge"/>
          <c:yMode val="edge"/>
          <c:x val="0.63779473377237972"/>
          <c:y val="0.18232187197621288"/>
          <c:w val="0.10740387108214161"/>
          <c:h val="9.5333650386046465E-2"/>
        </c:manualLayout>
      </c:layout>
      <c:overlay val="0"/>
      <c:txPr>
        <a:bodyPr/>
        <a:lstStyle/>
        <a:p>
          <a:pPr>
            <a:defRPr sz="1200" baseline="0"/>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4803149606299213" l="0.70866141732283472" r="0.70866141732283472" t="0.74803149606299213" header="0.31496062992125984" footer="0.31496062992125984"/>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12607885428467"/>
          <c:y val="9.7713945117265805E-2"/>
          <c:w val="0.80518631375717842"/>
          <c:h val="0.78650720104848959"/>
        </c:manualLayout>
      </c:layout>
      <c:scatterChart>
        <c:scatterStyle val="lineMarker"/>
        <c:varyColors val="0"/>
        <c:ser>
          <c:idx val="1"/>
          <c:order val="0"/>
          <c:tx>
            <c:v>Model</c:v>
          </c:tx>
          <c:spPr>
            <a:ln w="38100"/>
          </c:spPr>
          <c:marker>
            <c:symbol val="none"/>
          </c:marker>
          <c:xVal>
            <c:numRef>
              <c:f>'BKP9.6sc3'!$X$6:$X$206</c:f>
              <c:numCache>
                <c:formatCode>General</c:formatCode>
                <c:ptCount val="20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pt idx="151">
                  <c:v>1510</c:v>
                </c:pt>
                <c:pt idx="152">
                  <c:v>1520</c:v>
                </c:pt>
                <c:pt idx="153">
                  <c:v>1530</c:v>
                </c:pt>
                <c:pt idx="154">
                  <c:v>1540</c:v>
                </c:pt>
                <c:pt idx="155">
                  <c:v>1550</c:v>
                </c:pt>
                <c:pt idx="156">
                  <c:v>1560</c:v>
                </c:pt>
                <c:pt idx="157">
                  <c:v>1570</c:v>
                </c:pt>
                <c:pt idx="158">
                  <c:v>1580</c:v>
                </c:pt>
                <c:pt idx="159">
                  <c:v>1590</c:v>
                </c:pt>
                <c:pt idx="160">
                  <c:v>1600</c:v>
                </c:pt>
                <c:pt idx="161">
                  <c:v>1610</c:v>
                </c:pt>
                <c:pt idx="162">
                  <c:v>1620</c:v>
                </c:pt>
                <c:pt idx="163">
                  <c:v>1630</c:v>
                </c:pt>
                <c:pt idx="164">
                  <c:v>1640</c:v>
                </c:pt>
                <c:pt idx="165">
                  <c:v>1650</c:v>
                </c:pt>
                <c:pt idx="166">
                  <c:v>1660</c:v>
                </c:pt>
                <c:pt idx="167">
                  <c:v>1670</c:v>
                </c:pt>
                <c:pt idx="168">
                  <c:v>1680</c:v>
                </c:pt>
                <c:pt idx="169">
                  <c:v>1690</c:v>
                </c:pt>
                <c:pt idx="170">
                  <c:v>1700</c:v>
                </c:pt>
                <c:pt idx="171">
                  <c:v>1710</c:v>
                </c:pt>
                <c:pt idx="172">
                  <c:v>1720</c:v>
                </c:pt>
                <c:pt idx="173">
                  <c:v>1730</c:v>
                </c:pt>
                <c:pt idx="174">
                  <c:v>1740</c:v>
                </c:pt>
                <c:pt idx="175">
                  <c:v>1750</c:v>
                </c:pt>
                <c:pt idx="176">
                  <c:v>1760</c:v>
                </c:pt>
                <c:pt idx="177">
                  <c:v>1770</c:v>
                </c:pt>
                <c:pt idx="178">
                  <c:v>1780</c:v>
                </c:pt>
                <c:pt idx="179">
                  <c:v>1790</c:v>
                </c:pt>
                <c:pt idx="180">
                  <c:v>1800</c:v>
                </c:pt>
                <c:pt idx="181">
                  <c:v>1810</c:v>
                </c:pt>
                <c:pt idx="182">
                  <c:v>1820</c:v>
                </c:pt>
                <c:pt idx="183">
                  <c:v>1830</c:v>
                </c:pt>
                <c:pt idx="184">
                  <c:v>1840</c:v>
                </c:pt>
                <c:pt idx="185">
                  <c:v>1850</c:v>
                </c:pt>
                <c:pt idx="186">
                  <c:v>1860</c:v>
                </c:pt>
                <c:pt idx="187">
                  <c:v>1870</c:v>
                </c:pt>
                <c:pt idx="188">
                  <c:v>1880</c:v>
                </c:pt>
                <c:pt idx="189">
                  <c:v>1890</c:v>
                </c:pt>
                <c:pt idx="190">
                  <c:v>1900</c:v>
                </c:pt>
                <c:pt idx="191">
                  <c:v>1910</c:v>
                </c:pt>
                <c:pt idx="192">
                  <c:v>1920</c:v>
                </c:pt>
                <c:pt idx="193">
                  <c:v>1930</c:v>
                </c:pt>
                <c:pt idx="194">
                  <c:v>1940</c:v>
                </c:pt>
                <c:pt idx="195">
                  <c:v>1950</c:v>
                </c:pt>
                <c:pt idx="196">
                  <c:v>1960</c:v>
                </c:pt>
                <c:pt idx="197">
                  <c:v>1970</c:v>
                </c:pt>
                <c:pt idx="198">
                  <c:v>1980</c:v>
                </c:pt>
                <c:pt idx="199">
                  <c:v>1990</c:v>
                </c:pt>
                <c:pt idx="200">
                  <c:v>2000</c:v>
                </c:pt>
              </c:numCache>
            </c:numRef>
          </c:xVal>
          <c:yVal>
            <c:numRef>
              <c:f>'BKP9.6sc3'!$Y$6:$Y$206</c:f>
              <c:numCache>
                <c:formatCode>0.0</c:formatCode>
                <c:ptCount val="201"/>
                <c:pt idx="0">
                  <c:v>2177.1</c:v>
                </c:pt>
                <c:pt idx="1">
                  <c:v>2161.4643269203084</c:v>
                </c:pt>
                <c:pt idx="2">
                  <c:v>2146.1610314334998</c:v>
                </c:pt>
                <c:pt idx="3">
                  <c:v>2131.1714040645275</c:v>
                </c:pt>
                <c:pt idx="4">
                  <c:v>2116.4779775913689</c:v>
                </c:pt>
                <c:pt idx="5">
                  <c:v>2102.0644159234507</c:v>
                </c:pt>
                <c:pt idx="6">
                  <c:v>2087.9154146460678</c:v>
                </c:pt>
                <c:pt idx="7">
                  <c:v>2074.016611803152</c:v>
                </c:pt>
                <c:pt idx="8">
                  <c:v>2060.3545076890741</c:v>
                </c:pt>
                <c:pt idx="9">
                  <c:v>2046.9163925877845</c:v>
                </c:pt>
                <c:pt idx="10">
                  <c:v>2033.6902815398921</c:v>
                </c:pt>
                <c:pt idx="11">
                  <c:v>2020.6648553396585</c:v>
                </c:pt>
                <c:pt idx="12">
                  <c:v>2007.8294070673057</c:v>
                </c:pt>
                <c:pt idx="13">
                  <c:v>1995.1737935509389</c:v>
                </c:pt>
                <c:pt idx="14">
                  <c:v>1982.6883912285839</c:v>
                </c:pt>
                <c:pt idx="15">
                  <c:v>1970.3640559468395</c:v>
                </c:pt>
                <c:pt idx="16">
                  <c:v>1958.1920862894037</c:v>
                </c:pt>
                <c:pt idx="17">
                  <c:v>1946.1641900784473</c:v>
                </c:pt>
                <c:pt idx="18">
                  <c:v>1934.2724537345412</c:v>
                </c:pt>
                <c:pt idx="19">
                  <c:v>1922.5093142188034</c:v>
                </c:pt>
                <c:pt idx="20">
                  <c:v>1910.8675333137664</c:v>
                </c:pt>
                <c:pt idx="21">
                  <c:v>1899.3401740285206</c:v>
                </c:pt>
                <c:pt idx="22">
                  <c:v>1887.9205789395915</c:v>
                </c:pt>
                <c:pt idx="23">
                  <c:v>1876.6023503016772</c:v>
                </c:pt>
                <c:pt idx="24">
                  <c:v>1865.3793317829568</c:v>
                </c:pt>
                <c:pt idx="25">
                  <c:v>1854.245591697952</c:v>
                </c:pt>
                <c:pt idx="26">
                  <c:v>1843.195407627644</c:v>
                </c:pt>
                <c:pt idx="27">
                  <c:v>1832.2232523316641</c:v>
                </c:pt>
                <c:pt idx="28">
                  <c:v>1821.3237808713302</c:v>
                </c:pt>
                <c:pt idx="29">
                  <c:v>1810.4918188753197</c:v>
                </c:pt>
                <c:pt idx="30">
                  <c:v>1799.7223518918079</c:v>
                </c:pt>
                <c:pt idx="31">
                  <c:v>1789.0105157825676</c:v>
                </c:pt>
                <c:pt idx="32">
                  <c:v>1778.351588125375</c:v>
                </c:pt>
                <c:pt idx="33">
                  <c:v>1767.7409806019457</c:v>
                </c:pt>
                <c:pt idx="34">
                  <c:v>1757.1742323589287</c:v>
                </c:pt>
                <c:pt idx="35">
                  <c:v>1746.64700434001</c:v>
                </c:pt>
                <c:pt idx="36">
                  <c:v>1736.1550745974159</c:v>
                </c:pt>
                <c:pt idx="37">
                  <c:v>1725.6943346015648</c:v>
                </c:pt>
                <c:pt idx="38">
                  <c:v>1715.2607865782736</c:v>
                </c:pt>
                <c:pt idx="39">
                  <c:v>1704.8505419134915</c:v>
                </c:pt>
                <c:pt idx="40">
                  <c:v>1694.4598206766664</c:v>
                </c:pt>
                <c:pt idx="41">
                  <c:v>1684.0849523248603</c:v>
                </c:pt>
                <c:pt idx="42">
                  <c:v>1673.722377661087</c:v>
                </c:pt>
                <c:pt idx="43">
                  <c:v>1663.3686521316067</c:v>
                </c:pt>
                <c:pt idx="44">
                  <c:v>1653.0204505582196</c:v>
                </c:pt>
                <c:pt idx="45">
                  <c:v>1642.6745734124579</c:v>
                </c:pt>
                <c:pt idx="46">
                  <c:v>1632.3279547488075</c:v>
                </c:pt>
                <c:pt idx="47">
                  <c:v>1621.9776719233303</c:v>
                </c:pt>
                <c:pt idx="48">
                  <c:v>1611.6209572315788</c:v>
                </c:pt>
                <c:pt idx="49">
                  <c:v>1601.2552116049117</c:v>
                </c:pt>
                <c:pt idx="50">
                  <c:v>1590.8780205063329</c:v>
                </c:pt>
                <c:pt idx="51">
                  <c:v>1580.4871721646034</c:v>
                </c:pt>
                <c:pt idx="52">
                  <c:v>1570.0806782773197</c:v>
                </c:pt>
                <c:pt idx="53">
                  <c:v>1559.6567972983835</c:v>
                </c:pt>
                <c:pt idx="54">
                  <c:v>1549.2140604008118</c:v>
                </c:pt>
                <c:pt idx="55">
                  <c:v>1538.7513001701259</c:v>
                </c:pt>
                <c:pt idx="56">
                  <c:v>1528.2676820342597</c:v>
                </c:pt>
                <c:pt idx="57">
                  <c:v>1517.762738370405</c:v>
                </c:pt>
                <c:pt idx="58">
                  <c:v>1507.2364051450579</c:v>
                </c:pt>
                <c:pt idx="59">
                  <c:v>1496.6890608379954</c:v>
                </c:pt>
                <c:pt idx="60">
                  <c:v>1486.1215672720789</c:v>
                </c:pt>
                <c:pt idx="61">
                  <c:v>1475.5353118170749</c:v>
                </c:pt>
                <c:pt idx="62">
                  <c:v>1464.9322502565913</c:v>
                </c:pt>
                <c:pt idx="63">
                  <c:v>1454.314949404257</c:v>
                </c:pt>
                <c:pt idx="64">
                  <c:v>1443.6866283317154</c:v>
                </c:pt>
                <c:pt idx="65">
                  <c:v>1433.0511968333062</c:v>
                </c:pt>
                <c:pt idx="66">
                  <c:v>1422.4132895107218</c:v>
                </c:pt>
                <c:pt idx="67">
                  <c:v>1411.7782936293631</c:v>
                </c:pt>
                <c:pt idx="68">
                  <c:v>1401.1523686957878</c:v>
                </c:pt>
                <c:pt idx="69">
                  <c:v>1390.542455555583</c:v>
                </c:pt>
                <c:pt idx="70">
                  <c:v>1379.9562727407556</c:v>
                </c:pt>
                <c:pt idx="71">
                  <c:v>1369.4022978348989</c:v>
                </c:pt>
                <c:pt idx="72">
                  <c:v>1358.889731802841</c:v>
                </c:pt>
                <c:pt idx="73">
                  <c:v>1348.4284445757105</c:v>
                </c:pt>
                <c:pt idx="74">
                  <c:v>1338.0289007108884</c:v>
                </c:pt>
                <c:pt idx="75">
                  <c:v>1327.7020646651006</c:v>
                </c:pt>
                <c:pt idx="76">
                  <c:v>1317.4592861158158</c:v>
                </c:pt>
                <c:pt idx="77">
                  <c:v>1307.3121668071944</c:v>
                </c:pt>
                <c:pt idx="78">
                  <c:v>1297.2724115239334</c:v>
                </c:pt>
                <c:pt idx="79">
                  <c:v>1287.3516669282826</c:v>
                </c:pt>
                <c:pt idx="80">
                  <c:v>1277.5613530329886</c:v>
                </c:pt>
                <c:pt idx="81">
                  <c:v>1267.912492918045</c:v>
                </c:pt>
                <c:pt idx="82">
                  <c:v>1258.4155468283311</c:v>
                </c:pt>
                <c:pt idx="83">
                  <c:v>1249.0802569287994</c:v>
                </c:pt>
                <c:pt idx="84">
                  <c:v>1239.9155086944897</c:v>
                </c:pt>
                <c:pt idx="85">
                  <c:v>1230.9292141711933</c:v>
                </c:pt>
                <c:pt idx="86">
                  <c:v>1222.128221207166</c:v>
                </c:pt>
                <c:pt idx="87">
                  <c:v>1213.5182513230086</c:v>
                </c:pt>
                <c:pt idx="88">
                  <c:v>1205.1038672887614</c:v>
                </c:pt>
                <c:pt idx="89">
                  <c:v>1196.8884698659326</c:v>
                </c:pt>
                <c:pt idx="90">
                  <c:v>1188.8743216959435</c:v>
                </c:pt>
                <c:pt idx="91">
                  <c:v>1181.062595100188</c:v>
                </c:pt>
                <c:pt idx="92">
                  <c:v>1173.4534396855709</c:v>
                </c:pt>
                <c:pt idx="93">
                  <c:v>1166.0460651608853</c:v>
                </c:pt>
                <c:pt idx="94">
                  <c:v>1158.8388346538936</c:v>
                </c:pt>
                <c:pt idx="95">
                  <c:v>1151.8293640284385</c:v>
                </c:pt>
                <c:pt idx="96">
                  <c:v>1145.0146231605952</c:v>
                </c:pt>
                <c:pt idx="97">
                  <c:v>1138.3910357567411</c:v>
                </c:pt>
                <c:pt idx="98">
                  <c:v>1131.9545750004474</c:v>
                </c:pt>
                <c:pt idx="99">
                  <c:v>1125.700853026507</c:v>
                </c:pt>
                <c:pt idx="100">
                  <c:v>1119.625202884245</c:v>
                </c:pt>
                <c:pt idx="101">
                  <c:v>1113.7227522324226</c:v>
                </c:pt>
                <c:pt idx="102">
                  <c:v>1107.9884884859507</c:v>
                </c:pt>
                <c:pt idx="103">
                  <c:v>1102.4173155062463</c:v>
                </c:pt>
                <c:pt idx="104">
                  <c:v>1097.0041021982429</c:v>
                </c:pt>
                <c:pt idx="105">
                  <c:v>1091.7437235600735</c:v>
                </c:pt>
                <c:pt idx="106">
                  <c:v>1086.6310948412865</c:v>
                </c:pt>
                <c:pt idx="107">
                  <c:v>1081.6611995179328</c:v>
                </c:pt>
                <c:pt idx="108">
                  <c:v>1076.8291118022419</c:v>
                </c:pt>
                <c:pt idx="109">
                  <c:v>1072.1300143837032</c:v>
                </c:pt>
                <c:pt idx="110">
                  <c:v>1067.5592120574165</c:v>
                </c:pt>
                <c:pt idx="111">
                  <c:v>1063.1121418425598</c:v>
                </c:pt>
                <c:pt idx="112">
                  <c:v>1058.784380135023</c:v>
                </c:pt>
                <c:pt idx="113">
                  <c:v>1054.5716473777957</c:v>
                </c:pt>
                <c:pt idx="114">
                  <c:v>1050.4698106737083</c:v>
                </c:pt>
                <c:pt idx="115">
                  <c:v>1046.4748847093742</c:v>
                </c:pt>
                <c:pt idx="116">
                  <c:v>1042.5830313079748</c:v>
                </c:pt>
                <c:pt idx="117">
                  <c:v>1038.7905578821214</c:v>
                </c:pt>
                <c:pt idx="118">
                  <c:v>1035.0939150168626</c:v>
                </c:pt>
                <c:pt idx="119">
                  <c:v>1031.4896933766254</c:v>
                </c:pt>
                <c:pt idx="120">
                  <c:v>1027.974620098307</c:v>
                </c:pt>
                <c:pt idx="121">
                  <c:v>1024.5455548054811</c:v>
                </c:pt>
                <c:pt idx="122">
                  <c:v>1021.1994853552814</c:v>
                </c:pt>
                <c:pt idx="123">
                  <c:v>1017.9335234095967</c:v>
                </c:pt>
                <c:pt idx="124">
                  <c:v>1014.7448999053011</c:v>
                </c:pt>
                <c:pt idx="125">
                  <c:v>1011.6309604839977</c:v>
                </c:pt>
                <c:pt idx="126">
                  <c:v>1008.5891609297231</c:v>
                </c:pt>
                <c:pt idx="127">
                  <c:v>1005.6170626530806</c:v>
                </c:pt>
                <c:pt idx="128">
                  <c:v>1002.7123282519193</c:v>
                </c:pt>
                <c:pt idx="129">
                  <c:v>999.87271717166209</c:v>
                </c:pt>
                <c:pt idx="130">
                  <c:v>997.0960814828012</c:v>
                </c:pt>
                <c:pt idx="131">
                  <c:v>994.38036178821619</c:v>
                </c:pt>
                <c:pt idx="132">
                  <c:v>991.72358326925701</c:v>
                </c:pt>
                <c:pt idx="133">
                  <c:v>989.12385187626751</c:v>
                </c:pt>
                <c:pt idx="134">
                  <c:v>986.57935066679499</c:v>
                </c:pt>
                <c:pt idx="135">
                  <c:v>984.08833629262574</c:v>
                </c:pt>
                <c:pt idx="136">
                  <c:v>981.64913563518871</c:v>
                </c:pt>
                <c:pt idx="137">
                  <c:v>979.26014258758278</c:v>
                </c:pt>
                <c:pt idx="138">
                  <c:v>976.91981498053235</c:v>
                </c:pt>
                <c:pt idx="139">
                  <c:v>974.62667164871959</c:v>
                </c:pt>
                <c:pt idx="140">
                  <c:v>972.37928963351601</c:v>
                </c:pt>
                <c:pt idx="141">
                  <c:v>970.17630151759624</c:v>
                </c:pt>
                <c:pt idx="142">
                  <c:v>968.01639288674028</c:v>
                </c:pt>
                <c:pt idx="143">
                  <c:v>965.89829991389684</c:v>
                </c:pt>
                <c:pt idx="144">
                  <c:v>963.82080706049499</c:v>
                </c:pt>
                <c:pt idx="145">
                  <c:v>961.7827448900432</c:v>
                </c:pt>
                <c:pt idx="146">
                  <c:v>959.78298798892968</c:v>
                </c:pt>
                <c:pt idx="147">
                  <c:v>957.82045298961145</c:v>
                </c:pt>
                <c:pt idx="148">
                  <c:v>955.89409669128429</c:v>
                </c:pt>
                <c:pt idx="149">
                  <c:v>954.00291427342324</c:v>
                </c:pt>
                <c:pt idx="150">
                  <c:v>952.14593759757668</c:v>
                </c:pt>
                <c:pt idx="151">
                  <c:v>950.32223359311945</c:v>
                </c:pt>
                <c:pt idx="152">
                  <c:v>948.53090272264217</c:v>
                </c:pt>
                <c:pt idx="153">
                  <c:v>946.77107752305142</c:v>
                </c:pt>
                <c:pt idx="154">
                  <c:v>945.04192121838832</c:v>
                </c:pt>
                <c:pt idx="155">
                  <c:v>943.34262640076884</c:v>
                </c:pt>
                <c:pt idx="156">
                  <c:v>941.67241377585833</c:v>
                </c:pt>
                <c:pt idx="157">
                  <c:v>940.03053096953454</c:v>
                </c:pt>
                <c:pt idx="158">
                  <c:v>938.41625139258906</c:v>
                </c:pt>
                <c:pt idx="159">
                  <c:v>936.82887316035021</c:v>
                </c:pt>
                <c:pt idx="160">
                  <c:v>935.2677180644547</c:v>
                </c:pt>
                <c:pt idx="161">
                  <c:v>933.73213059394072</c:v>
                </c:pt>
                <c:pt idx="162">
                  <c:v>932.22147700316032</c:v>
                </c:pt>
                <c:pt idx="163">
                  <c:v>930.73514442400631</c:v>
                </c:pt>
                <c:pt idx="164">
                  <c:v>929.27254002014365</c:v>
                </c:pt>
                <c:pt idx="165">
                  <c:v>927.83309018112163</c:v>
                </c:pt>
                <c:pt idx="166">
                  <c:v>926.41623975413438</c:v>
                </c:pt>
                <c:pt idx="167">
                  <c:v>925.02145131172119</c:v>
                </c:pt>
                <c:pt idx="168">
                  <c:v>923.64820445319162</c:v>
                </c:pt>
                <c:pt idx="169">
                  <c:v>922.29599513851508</c:v>
                </c:pt>
                <c:pt idx="170">
                  <c:v>920.96433505236541</c:v>
                </c:pt>
                <c:pt idx="171">
                  <c:v>919.65275099759913</c:v>
                </c:pt>
                <c:pt idx="172">
                  <c:v>918.36078431560509</c:v>
                </c:pt>
                <c:pt idx="173">
                  <c:v>917.08799033351215</c:v>
                </c:pt>
                <c:pt idx="174">
                  <c:v>915.83393783514953</c:v>
                </c:pt>
                <c:pt idx="175">
                  <c:v>914.59820855682347</c:v>
                </c:pt>
                <c:pt idx="176">
                  <c:v>913.38039670368903</c:v>
                </c:pt>
                <c:pt idx="177">
                  <c:v>912.18010848966185</c:v>
                </c:pt>
                <c:pt idx="178">
                  <c:v>910.9969616942866</c:v>
                </c:pt>
                <c:pt idx="179">
                  <c:v>909.83058524322394</c:v>
                </c:pt>
                <c:pt idx="180">
                  <c:v>908.68061880060657</c:v>
                </c:pt>
                <c:pt idx="181">
                  <c:v>907.54671238785204</c:v>
                </c:pt>
                <c:pt idx="182">
                  <c:v>906.42852600559559</c:v>
                </c:pt>
                <c:pt idx="183">
                  <c:v>905.32572929105243</c:v>
                </c:pt>
                <c:pt idx="184">
                  <c:v>904.23800116067798</c:v>
                </c:pt>
                <c:pt idx="185">
                  <c:v>903.16502951199163</c:v>
                </c:pt>
                <c:pt idx="186">
                  <c:v>902.10651086975736</c:v>
                </c:pt>
                <c:pt idx="187">
                  <c:v>901.06215015283169</c:v>
                </c:pt>
                <c:pt idx="188">
                  <c:v>900.0316602830751</c:v>
                </c:pt>
                <c:pt idx="189">
                  <c:v>899.01476207818303</c:v>
                </c:pt>
                <c:pt idx="190">
                  <c:v>898.01118371473081</c:v>
                </c:pt>
                <c:pt idx="191">
                  <c:v>897.02066092494704</c:v>
                </c:pt>
                <c:pt idx="192">
                  <c:v>896.04293600316612</c:v>
                </c:pt>
                <c:pt idx="193">
                  <c:v>895.07775883909903</c:v>
                </c:pt>
                <c:pt idx="194">
                  <c:v>894.12488453020546</c:v>
                </c:pt>
                <c:pt idx="195">
                  <c:v>893.18407690487766</c:v>
                </c:pt>
                <c:pt idx="196">
                  <c:v>892.255101779901</c:v>
                </c:pt>
                <c:pt idx="197">
                  <c:v>891.33773831791223</c:v>
                </c:pt>
                <c:pt idx="198">
                  <c:v>890.43175816987923</c:v>
                </c:pt>
                <c:pt idx="199">
                  <c:v>889.53696266294469</c:v>
                </c:pt>
                <c:pt idx="200">
                  <c:v>888.65311429343137</c:v>
                </c:pt>
              </c:numCache>
            </c:numRef>
          </c:yVal>
          <c:smooth val="0"/>
          <c:extLst>
            <c:ext xmlns:c16="http://schemas.microsoft.com/office/drawing/2014/chart" uri="{C3380CC4-5D6E-409C-BE32-E72D297353CC}">
              <c16:uniqueId val="{00000000-253C-4FEB-BE88-DFA7F90C6F31}"/>
            </c:ext>
          </c:extLst>
        </c:ser>
        <c:ser>
          <c:idx val="3"/>
          <c:order val="1"/>
          <c:tx>
            <c:v>data</c:v>
          </c:tx>
          <c:spPr>
            <a:ln w="28575">
              <a:noFill/>
            </a:ln>
          </c:spPr>
          <c:xVal>
            <c:numRef>
              <c:f>'BKP9.6sc3'!$P$2:$P$26</c:f>
              <c:numCache>
                <c:formatCode>0</c:formatCode>
                <c:ptCount val="25"/>
                <c:pt idx="0" formatCode="0.00">
                  <c:v>0</c:v>
                </c:pt>
                <c:pt idx="1">
                  <c:v>324.85429167388412</c:v>
                </c:pt>
                <c:pt idx="2">
                  <c:v>686.31188381806498</c:v>
                </c:pt>
                <c:pt idx="3">
                  <c:v>1377.1991801949173</c:v>
                </c:pt>
                <c:pt idx="4">
                  <c:v>2562.2310329207758</c:v>
                </c:pt>
                <c:pt idx="5">
                  <c:v>565.41480835073128</c:v>
                </c:pt>
                <c:pt idx="6">
                  <c:v>1195.4484519415462</c:v>
                </c:pt>
                <c:pt idx="7">
                  <c:v>2261.6592334029251</c:v>
                </c:pt>
                <c:pt idx="8">
                  <c:v>4087.1413289352859</c:v>
                </c:pt>
                <c:pt idx="9">
                  <c:v>798.15294959621554</c:v>
                </c:pt>
                <c:pt idx="10">
                  <c:v>1596.3058991924311</c:v>
                </c:pt>
                <c:pt idx="11">
                  <c:v>2660.5098319873855</c:v>
                </c:pt>
                <c:pt idx="12">
                  <c:v>3724.7137647823392</c:v>
                </c:pt>
                <c:pt idx="13">
                  <c:v>822.0784658903375</c:v>
                </c:pt>
                <c:pt idx="14">
                  <c:v>1644.156931780675</c:v>
                </c:pt>
                <c:pt idx="15">
                  <c:v>2630.65109084908</c:v>
                </c:pt>
                <c:pt idx="16">
                  <c:v>3781.5609430955524</c:v>
                </c:pt>
                <c:pt idx="17">
                  <c:v>5425.7178748762281</c:v>
                </c:pt>
                <c:pt idx="18">
                  <c:v>7234.2904998349704</c:v>
                </c:pt>
                <c:pt idx="19">
                  <c:v>9371.694511149848</c:v>
                </c:pt>
                <c:pt idx="20">
                  <c:v>11837.929908820861</c:v>
                </c:pt>
              </c:numCache>
            </c:numRef>
          </c:xVal>
          <c:yVal>
            <c:numRef>
              <c:f>'BKP9.6sc3'!$Q$2:$Q$26</c:f>
              <c:numCache>
                <c:formatCode>0</c:formatCode>
                <c:ptCount val="25"/>
                <c:pt idx="0">
                  <c:v>2419</c:v>
                </c:pt>
                <c:pt idx="1">
                  <c:v>2286</c:v>
                </c:pt>
                <c:pt idx="2">
                  <c:v>1985</c:v>
                </c:pt>
                <c:pt idx="3">
                  <c:v>1594</c:v>
                </c:pt>
                <c:pt idx="4">
                  <c:v>1248</c:v>
                </c:pt>
                <c:pt idx="5">
                  <c:v>2005</c:v>
                </c:pt>
                <c:pt idx="6">
                  <c:v>1692</c:v>
                </c:pt>
                <c:pt idx="7">
                  <c:v>1288</c:v>
                </c:pt>
                <c:pt idx="8">
                  <c:v>1098</c:v>
                </c:pt>
                <c:pt idx="9">
                  <c:v>1864</c:v>
                </c:pt>
                <c:pt idx="10">
                  <c:v>1479</c:v>
                </c:pt>
                <c:pt idx="11">
                  <c:v>1186</c:v>
                </c:pt>
                <c:pt idx="12">
                  <c:v>1049</c:v>
                </c:pt>
                <c:pt idx="13">
                  <c:v>1760</c:v>
                </c:pt>
                <c:pt idx="14">
                  <c:v>1406</c:v>
                </c:pt>
                <c:pt idx="15">
                  <c:v>1089</c:v>
                </c:pt>
                <c:pt idx="16">
                  <c:v>947</c:v>
                </c:pt>
                <c:pt idx="17">
                  <c:v>884</c:v>
                </c:pt>
                <c:pt idx="18">
                  <c:v>788</c:v>
                </c:pt>
                <c:pt idx="19">
                  <c:v>689</c:v>
                </c:pt>
                <c:pt idx="20">
                  <c:v>627</c:v>
                </c:pt>
              </c:numCache>
            </c:numRef>
          </c:yVal>
          <c:smooth val="0"/>
          <c:extLst>
            <c:ext xmlns:c16="http://schemas.microsoft.com/office/drawing/2014/chart" uri="{C3380CC4-5D6E-409C-BE32-E72D297353CC}">
              <c16:uniqueId val="{00000001-253C-4FEB-BE88-DFA7F90C6F31}"/>
            </c:ext>
          </c:extLst>
        </c:ser>
        <c:dLbls>
          <c:showLegendKey val="0"/>
          <c:showVal val="0"/>
          <c:showCatName val="0"/>
          <c:showSerName val="0"/>
          <c:showPercent val="0"/>
          <c:showBubbleSize val="0"/>
        </c:dLbls>
        <c:axId val="244253928"/>
        <c:axId val="244254320"/>
      </c:scatterChart>
      <c:valAx>
        <c:axId val="244253928"/>
        <c:scaling>
          <c:orientation val="minMax"/>
          <c:max val="1000"/>
        </c:scaling>
        <c:delete val="0"/>
        <c:axPos val="b"/>
        <c:majorGridlines/>
        <c:title>
          <c:tx>
            <c:rich>
              <a:bodyPr/>
              <a:lstStyle/>
              <a:p>
                <a:pPr>
                  <a:defRPr sz="1200" b="1" i="0" u="none" strike="noStrike" baseline="0">
                    <a:solidFill>
                      <a:srgbClr val="000000"/>
                    </a:solidFill>
                    <a:latin typeface="Calibri"/>
                    <a:ea typeface="Calibri"/>
                    <a:cs typeface="Calibri"/>
                  </a:defRPr>
                </a:pPr>
                <a:r>
                  <a:rPr lang="en-CA"/>
                  <a:t>Time (years)</a:t>
                </a:r>
              </a:p>
            </c:rich>
          </c:tx>
          <c:overlay val="0"/>
        </c:title>
        <c:numFmt formatCode="General" sourceLinked="1"/>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4320"/>
        <c:crosses val="autoZero"/>
        <c:crossBetween val="midCat"/>
      </c:valAx>
      <c:valAx>
        <c:axId val="244254320"/>
        <c:scaling>
          <c:orientation val="minMax"/>
          <c:max val="2500"/>
        </c:scaling>
        <c:delete val="0"/>
        <c:axPos val="l"/>
        <c:majorGridlines/>
        <c:title>
          <c:tx>
            <c:rich>
              <a:bodyPr/>
              <a:lstStyle/>
              <a:p>
                <a:pPr>
                  <a:defRPr sz="1400" b="1" i="0" u="none" strike="noStrike" baseline="0">
                    <a:solidFill>
                      <a:srgbClr val="000000"/>
                    </a:solidFill>
                    <a:latin typeface="Calibri"/>
                    <a:ea typeface="Calibri"/>
                    <a:cs typeface="Calibri"/>
                  </a:defRPr>
                </a:pPr>
                <a:r>
                  <a:rPr lang="en-CA"/>
                  <a:t>DPn</a:t>
                </a:r>
              </a:p>
            </c:rich>
          </c:tx>
          <c:overlay val="0"/>
        </c:title>
        <c:numFmt formatCode="0" sourceLinked="0"/>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3928"/>
        <c:crosses val="autoZero"/>
        <c:crossBetween val="midCat"/>
      </c:valAx>
    </c:plotArea>
    <c:legend>
      <c:legendPos val="r"/>
      <c:layout>
        <c:manualLayout>
          <c:xMode val="edge"/>
          <c:yMode val="edge"/>
          <c:x val="0.63779473377237972"/>
          <c:y val="0.18232187197621288"/>
          <c:w val="0.15370662929232917"/>
          <c:h val="7.8240179393035847E-2"/>
        </c:manualLayout>
      </c:layout>
      <c:overlay val="0"/>
      <c:txPr>
        <a:bodyPr/>
        <a:lstStyle/>
        <a:p>
          <a:pPr>
            <a:defRPr sz="1200" baseline="0"/>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4803149606299213" l="0.70866141732283472" r="0.70866141732283472" t="0.74803149606299213" header="0.31496062992125984" footer="0.31496062992125984"/>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12607885428467"/>
          <c:y val="0.10918676834779963"/>
          <c:w val="0.80518631375717842"/>
          <c:h val="0.76126698994131514"/>
        </c:manualLayout>
      </c:layout>
      <c:scatterChart>
        <c:scatterStyle val="lineMarker"/>
        <c:varyColors val="0"/>
        <c:ser>
          <c:idx val="1"/>
          <c:order val="0"/>
          <c:tx>
            <c:v>Model</c:v>
          </c:tx>
          <c:spPr>
            <a:ln w="38100"/>
          </c:spPr>
          <c:marker>
            <c:symbol val="none"/>
          </c:marker>
          <c:xVal>
            <c:numRef>
              <c:f>'BKP9.6sc3'!$X$6:$X$206</c:f>
              <c:numCache>
                <c:formatCode>General</c:formatCode>
                <c:ptCount val="20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pt idx="151">
                  <c:v>1510</c:v>
                </c:pt>
                <c:pt idx="152">
                  <c:v>1520</c:v>
                </c:pt>
                <c:pt idx="153">
                  <c:v>1530</c:v>
                </c:pt>
                <c:pt idx="154">
                  <c:v>1540</c:v>
                </c:pt>
                <c:pt idx="155">
                  <c:v>1550</c:v>
                </c:pt>
                <c:pt idx="156">
                  <c:v>1560</c:v>
                </c:pt>
                <c:pt idx="157">
                  <c:v>1570</c:v>
                </c:pt>
                <c:pt idx="158">
                  <c:v>1580</c:v>
                </c:pt>
                <c:pt idx="159">
                  <c:v>1590</c:v>
                </c:pt>
                <c:pt idx="160">
                  <c:v>1600</c:v>
                </c:pt>
                <c:pt idx="161">
                  <c:v>1610</c:v>
                </c:pt>
                <c:pt idx="162">
                  <c:v>1620</c:v>
                </c:pt>
                <c:pt idx="163">
                  <c:v>1630</c:v>
                </c:pt>
                <c:pt idx="164">
                  <c:v>1640</c:v>
                </c:pt>
                <c:pt idx="165">
                  <c:v>1650</c:v>
                </c:pt>
                <c:pt idx="166">
                  <c:v>1660</c:v>
                </c:pt>
                <c:pt idx="167">
                  <c:v>1670</c:v>
                </c:pt>
                <c:pt idx="168">
                  <c:v>1680</c:v>
                </c:pt>
                <c:pt idx="169">
                  <c:v>1690</c:v>
                </c:pt>
                <c:pt idx="170">
                  <c:v>1700</c:v>
                </c:pt>
                <c:pt idx="171">
                  <c:v>1710</c:v>
                </c:pt>
                <c:pt idx="172">
                  <c:v>1720</c:v>
                </c:pt>
                <c:pt idx="173">
                  <c:v>1730</c:v>
                </c:pt>
                <c:pt idx="174">
                  <c:v>1740</c:v>
                </c:pt>
                <c:pt idx="175">
                  <c:v>1750</c:v>
                </c:pt>
                <c:pt idx="176">
                  <c:v>1760</c:v>
                </c:pt>
                <c:pt idx="177">
                  <c:v>1770</c:v>
                </c:pt>
                <c:pt idx="178">
                  <c:v>1780</c:v>
                </c:pt>
                <c:pt idx="179">
                  <c:v>1790</c:v>
                </c:pt>
                <c:pt idx="180">
                  <c:v>1800</c:v>
                </c:pt>
                <c:pt idx="181">
                  <c:v>1810</c:v>
                </c:pt>
                <c:pt idx="182">
                  <c:v>1820</c:v>
                </c:pt>
                <c:pt idx="183">
                  <c:v>1830</c:v>
                </c:pt>
                <c:pt idx="184">
                  <c:v>1840</c:v>
                </c:pt>
                <c:pt idx="185">
                  <c:v>1850</c:v>
                </c:pt>
                <c:pt idx="186">
                  <c:v>1860</c:v>
                </c:pt>
                <c:pt idx="187">
                  <c:v>1870</c:v>
                </c:pt>
                <c:pt idx="188">
                  <c:v>1880</c:v>
                </c:pt>
                <c:pt idx="189">
                  <c:v>1890</c:v>
                </c:pt>
                <c:pt idx="190">
                  <c:v>1900</c:v>
                </c:pt>
                <c:pt idx="191">
                  <c:v>1910</c:v>
                </c:pt>
                <c:pt idx="192">
                  <c:v>1920</c:v>
                </c:pt>
                <c:pt idx="193">
                  <c:v>1930</c:v>
                </c:pt>
                <c:pt idx="194">
                  <c:v>1940</c:v>
                </c:pt>
                <c:pt idx="195">
                  <c:v>1950</c:v>
                </c:pt>
                <c:pt idx="196">
                  <c:v>1960</c:v>
                </c:pt>
                <c:pt idx="197">
                  <c:v>1970</c:v>
                </c:pt>
                <c:pt idx="198">
                  <c:v>1980</c:v>
                </c:pt>
                <c:pt idx="199">
                  <c:v>1990</c:v>
                </c:pt>
                <c:pt idx="200">
                  <c:v>2000</c:v>
                </c:pt>
              </c:numCache>
            </c:numRef>
          </c:xVal>
          <c:yVal>
            <c:numRef>
              <c:f>'BKP9.6sc3'!$Z$6:$Z$206</c:f>
              <c:numCache>
                <c:formatCode>0.0</c:formatCode>
                <c:ptCount val="201"/>
                <c:pt idx="0">
                  <c:v>13.994377777777778</c:v>
                </c:pt>
                <c:pt idx="1">
                  <c:v>13.978418333535194</c:v>
                </c:pt>
                <c:pt idx="2">
                  <c:v>13.962572969571724</c:v>
                </c:pt>
                <c:pt idx="3">
                  <c:v>13.946831771485158</c:v>
                </c:pt>
                <c:pt idx="4">
                  <c:v>13.931185221838129</c:v>
                </c:pt>
                <c:pt idx="5">
                  <c:v>13.915624162144937</c:v>
                </c:pt>
                <c:pt idx="6">
                  <c:v>13.900139758025013</c:v>
                </c:pt>
                <c:pt idx="7">
                  <c:v>13.884723467157709</c:v>
                </c:pt>
                <c:pt idx="8">
                  <c:v>13.869367009718484</c:v>
                </c:pt>
                <c:pt idx="9">
                  <c:v>13.854062341015469</c:v>
                </c:pt>
                <c:pt idx="10">
                  <c:v>13.838801626078929</c:v>
                </c:pt>
                <c:pt idx="11">
                  <c:v>13.823577215985367</c:v>
                </c:pt>
                <c:pt idx="12">
                  <c:v>13.808381625723051</c:v>
                </c:pt>
                <c:pt idx="13">
                  <c:v>13.793207513427943</c:v>
                </c:pt>
                <c:pt idx="14">
                  <c:v>13.778047660838075</c:v>
                </c:pt>
                <c:pt idx="15">
                  <c:v>13.762894954831641</c:v>
                </c:pt>
                <c:pt idx="16">
                  <c:v>13.747742369928803</c:v>
                </c:pt>
                <c:pt idx="17">
                  <c:v>13.732582951650965</c:v>
                </c:pt>
                <c:pt idx="18">
                  <c:v>13.717409800642912</c:v>
                </c:pt>
                <c:pt idx="19">
                  <c:v>13.702216057474484</c:v>
                </c:pt>
                <c:pt idx="20">
                  <c:v>13.686994888048309</c:v>
                </c:pt>
                <c:pt idx="21">
                  <c:v>13.671739469549347</c:v>
                </c:pt>
                <c:pt idx="22">
                  <c:v>13.656442976881026</c:v>
                </c:pt>
                <c:pt idx="23">
                  <c:v>13.641098569540928</c:v>
                </c:pt>
                <c:pt idx="24">
                  <c:v>13.625699378897339</c:v>
                </c:pt>
                <c:pt idx="25">
                  <c:v>13.610238495836093</c:v>
                </c:pt>
                <c:pt idx="26">
                  <c:v>13.594708958755437</c:v>
                </c:pt>
                <c:pt idx="27">
                  <c:v>13.579103741895235</c:v>
                </c:pt>
                <c:pt idx="28">
                  <c:v>13.563415743995753</c:v>
                </c:pt>
                <c:pt idx="29">
                  <c:v>13.54763777729096</c:v>
                </c:pt>
                <c:pt idx="30">
                  <c:v>13.531762556851577</c:v>
                </c:pt>
                <c:pt idx="31">
                  <c:v>13.515782690304674</c:v>
                </c:pt>
                <c:pt idx="32">
                  <c:v>13.499690667968986</c:v>
                </c:pt>
                <c:pt idx="33">
                  <c:v>13.483478853459379</c:v>
                </c:pt>
                <c:pt idx="34">
                  <c:v>13.467139474829446</c:v>
                </c:pt>
                <c:pt idx="35">
                  <c:v>13.450664616339047</c:v>
                </c:pt>
                <c:pt idx="36">
                  <c:v>13.43404621095338</c:v>
                </c:pt>
                <c:pt idx="37">
                  <c:v>13.417276033702704</c:v>
                </c:pt>
                <c:pt idx="38">
                  <c:v>13.400345696057272</c:v>
                </c:pt>
                <c:pt idx="39">
                  <c:v>13.383246641500305</c:v>
                </c:pt>
                <c:pt idx="40">
                  <c:v>13.365970142514266</c:v>
                </c:pt>
                <c:pt idx="41">
                  <c:v>13.348507299231382</c:v>
                </c:pt>
                <c:pt idx="42">
                  <c:v>13.330849040039665</c:v>
                </c:pt>
                <c:pt idx="43">
                  <c:v>13.312986124480137</c:v>
                </c:pt>
                <c:pt idx="44">
                  <c:v>13.294909148820278</c:v>
                </c:pt>
                <c:pt idx="45">
                  <c:v>13.276608554742525</c:v>
                </c:pt>
                <c:pt idx="46">
                  <c:v>13.258074641645074</c:v>
                </c:pt>
                <c:pt idx="47">
                  <c:v>13.239297583115039</c:v>
                </c:pt>
                <c:pt idx="48">
                  <c:v>13.220267448200218</c:v>
                </c:pt>
                <c:pt idx="49">
                  <c:v>13.200974228174491</c:v>
                </c:pt>
                <c:pt idx="50">
                  <c:v>13.181407869561689</c:v>
                </c:pt>
                <c:pt idx="51">
                  <c:v>13.161558314250865</c:v>
                </c:pt>
                <c:pt idx="52">
                  <c:v>13.14141554759976</c:v>
                </c:pt>
                <c:pt idx="53">
                  <c:v>13.120969655478063</c:v>
                </c:pt>
                <c:pt idx="54">
                  <c:v>13.100210891242927</c:v>
                </c:pt>
                <c:pt idx="55">
                  <c:v>13.079129753658725</c:v>
                </c:pt>
                <c:pt idx="56">
                  <c:v>13.057717076763307</c:v>
                </c:pt>
                <c:pt idx="57">
                  <c:v>13.035964132633092</c:v>
                </c:pt>
                <c:pt idx="58">
                  <c:v>13.013862747898038</c:v>
                </c:pt>
                <c:pt idx="59">
                  <c:v>12.991405434690149</c:v>
                </c:pt>
                <c:pt idx="60">
                  <c:v>12.968585536461408</c:v>
                </c:pt>
                <c:pt idx="61">
                  <c:v>12.945397388762554</c:v>
                </c:pt>
                <c:pt idx="62">
                  <c:v>12.921836494616937</c:v>
                </c:pt>
                <c:pt idx="63">
                  <c:v>12.897899713540344</c:v>
                </c:pt>
                <c:pt idx="64">
                  <c:v>12.873585462537388</c:v>
                </c:pt>
                <c:pt idx="65">
                  <c:v>12.848893926543708</c:v>
                </c:pt>
                <c:pt idx="66">
                  <c:v>12.823827274787217</c:v>
                </c:pt>
                <c:pt idx="67">
                  <c:v>12.798389878429038</c:v>
                </c:pt>
                <c:pt idx="68">
                  <c:v>12.77258852365296</c:v>
                </c:pt>
                <c:pt idx="69">
                  <c:v>12.746432613157486</c:v>
                </c:pt>
                <c:pt idx="70">
                  <c:v>12.719934347848323</c:v>
                </c:pt>
                <c:pt idx="71">
                  <c:v>12.693108879535201</c:v>
                </c:pt>
                <c:pt idx="72">
                  <c:v>12.665974424731555</c:v>
                </c:pt>
                <c:pt idx="73">
                  <c:v>12.638552329379007</c:v>
                </c:pt>
                <c:pt idx="74">
                  <c:v>12.610867074613934</c:v>
                </c:pt>
                <c:pt idx="75">
                  <c:v>12.582946214689702</c:v>
                </c:pt>
                <c:pt idx="76">
                  <c:v>12.554820239958321</c:v>
                </c:pt>
                <c:pt idx="77">
                  <c:v>12.526522360433152</c:v>
                </c:pt>
                <c:pt idx="78">
                  <c:v>12.498088208850739</c:v>
                </c:pt>
                <c:pt idx="79">
                  <c:v>12.469555466177541</c:v>
                </c:pt>
                <c:pt idx="80">
                  <c:v>12.440963416913743</c:v>
                </c:pt>
                <c:pt idx="81">
                  <c:v>12.412352445986455</c:v>
                </c:pt>
                <c:pt idx="82">
                  <c:v>12.383763493088001</c:v>
                </c:pt>
                <c:pt idx="83">
                  <c:v>12.355237483575412</c:v>
                </c:pt>
                <c:pt idx="84">
                  <c:v>12.326814757119003</c:v>
                </c:pt>
                <c:pt idx="85">
                  <c:v>12.298534515890047</c:v>
                </c:pt>
                <c:pt idx="86">
                  <c:v>12.270434313084074</c:v>
                </c:pt>
                <c:pt idx="87">
                  <c:v>12.242549600046422</c:v>
                </c:pt>
                <c:pt idx="88">
                  <c:v>12.214913346445275</c:v>
                </c:pt>
                <c:pt idx="89">
                  <c:v>12.187555743221406</c:v>
                </c:pt>
                <c:pt idx="90">
                  <c:v>12.160503992923132</c:v>
                </c:pt>
                <c:pt idx="91">
                  <c:v>12.133782187018163</c:v>
                </c:pt>
                <c:pt idx="92">
                  <c:v>12.107411265313587</c:v>
                </c:pt>
                <c:pt idx="93">
                  <c:v>12.081409049051349</c:v>
                </c:pt>
                <c:pt idx="94">
                  <c:v>12.055790336769698</c:v>
                </c:pt>
                <c:pt idx="95">
                  <c:v>12.030567050673827</c:v>
                </c:pt>
                <c:pt idx="96">
                  <c:v>12.005748420950491</c:v>
                </c:pt>
                <c:pt idx="97">
                  <c:v>11.981341196009934</c:v>
                </c:pt>
                <c:pt idx="98">
                  <c:v>11.95734986781329</c:v>
                </c:pt>
                <c:pt idx="99">
                  <c:v>11.933776903005421</c:v>
                </c:pt>
                <c:pt idx="100">
                  <c:v>11.910622972306577</c:v>
                </c:pt>
                <c:pt idx="101">
                  <c:v>11.887887172348591</c:v>
                </c:pt>
                <c:pt idx="102">
                  <c:v>11.865567235748582</c:v>
                </c:pt>
                <c:pt idx="103">
                  <c:v>11.843659726620572</c:v>
                </c:pt>
                <c:pt idx="104">
                  <c:v>11.822160219897878</c:v>
                </c:pt>
                <c:pt idx="105">
                  <c:v>11.801063463772131</c:v>
                </c:pt>
                <c:pt idx="106">
                  <c:v>11.780363525263787</c:v>
                </c:pt>
                <c:pt idx="107">
                  <c:v>11.76005391945219</c:v>
                </c:pt>
                <c:pt idx="108">
                  <c:v>11.740127723241851</c:v>
                </c:pt>
                <c:pt idx="109">
                  <c:v>11.720577674758948</c:v>
                </c:pt>
                <c:pt idx="110">
                  <c:v>11.701396259588016</c:v>
                </c:pt>
                <c:pt idx="111">
                  <c:v>11.682575785098955</c:v>
                </c:pt>
                <c:pt idx="112">
                  <c:v>11.664108444101272</c:v>
                </c:pt>
                <c:pt idx="113">
                  <c:v>11.645986369012359</c:v>
                </c:pt>
                <c:pt idx="114">
                  <c:v>11.628201677653603</c:v>
                </c:pt>
                <c:pt idx="115">
                  <c:v>11.610746511701588</c:v>
                </c:pt>
                <c:pt idx="116">
                  <c:v>11.593613068729713</c:v>
                </c:pt>
                <c:pt idx="117">
                  <c:v>11.576793628682321</c:v>
                </c:pt>
                <c:pt idx="118">
                  <c:v>11.56028057553333</c:v>
                </c:pt>
                <c:pt idx="119">
                  <c:v>11.544066414796031</c:v>
                </c:pt>
                <c:pt idx="120">
                  <c:v>11.528143787471461</c:v>
                </c:pt>
                <c:pt idx="121">
                  <c:v>11.512505480950601</c:v>
                </c:pt>
                <c:pt idx="122">
                  <c:v>11.497144437320244</c:v>
                </c:pt>
                <c:pt idx="123">
                  <c:v>11.482053759463918</c:v>
                </c:pt>
                <c:pt idx="124">
                  <c:v>11.467226715297366</c:v>
                </c:pt>
                <c:pt idx="125">
                  <c:v>11.452656740432294</c:v>
                </c:pt>
                <c:pt idx="126">
                  <c:v>11.438337439521543</c:v>
                </c:pt>
                <c:pt idx="127">
                  <c:v>11.424262586503861</c:v>
                </c:pt>
                <c:pt idx="128">
                  <c:v>11.410426123935654</c:v>
                </c:pt>
                <c:pt idx="129">
                  <c:v>11.396822161570018</c:v>
                </c:pt>
                <c:pt idx="130">
                  <c:v>11.383444974320714</c:v>
                </c:pt>
                <c:pt idx="131">
                  <c:v>11.370288999728071</c:v>
                </c:pt>
                <c:pt idx="132">
                  <c:v>11.357348835027027</c:v>
                </c:pt>
                <c:pt idx="133">
                  <c:v>11.344619233901922</c:v>
                </c:pt>
                <c:pt idx="134">
                  <c:v>11.332095103000377</c:v>
                </c:pt>
                <c:pt idx="135">
                  <c:v>11.319771498267057</c:v>
                </c:pt>
                <c:pt idx="136">
                  <c:v>11.307643621148763</c:v>
                </c:pt>
                <c:pt idx="137">
                  <c:v>11.295706814714032</c:v>
                </c:pt>
                <c:pt idx="138">
                  <c:v>11.28395655972367</c:v>
                </c:pt>
                <c:pt idx="139">
                  <c:v>11.272388470682049</c:v>
                </c:pt>
                <c:pt idx="140">
                  <c:v>11.260998291894632</c:v>
                </c:pt>
                <c:pt idx="141">
                  <c:v>11.249781893552072</c:v>
                </c:pt>
                <c:pt idx="142">
                  <c:v>11.238735267858031</c:v>
                </c:pt>
                <c:pt idx="143">
                  <c:v>11.227854525214333</c:v>
                </c:pt>
                <c:pt idx="144">
                  <c:v>11.217135890474374</c:v>
                </c:pt>
                <c:pt idx="145">
                  <c:v>11.206575699273824</c:v>
                </c:pt>
                <c:pt idx="146">
                  <c:v>11.196170394444831</c:v>
                </c:pt>
                <c:pt idx="147">
                  <c:v>11.185916522519388</c:v>
                </c:pt>
                <c:pt idx="148">
                  <c:v>11.175810730325043</c:v>
                </c:pt>
                <c:pt idx="149">
                  <c:v>11.165849761675904</c:v>
                </c:pt>
                <c:pt idx="150">
                  <c:v>11.156030454160009</c:v>
                </c:pt>
                <c:pt idx="151">
                  <c:v>11.146349736024302</c:v>
                </c:pt>
                <c:pt idx="152">
                  <c:v>11.136804623156612</c:v>
                </c:pt>
                <c:pt idx="153">
                  <c:v>11.127392216164782</c:v>
                </c:pt>
                <c:pt idx="154">
                  <c:v>11.118109697551244</c:v>
                </c:pt>
                <c:pt idx="155">
                  <c:v>11.108954328982238</c:v>
                </c:pt>
                <c:pt idx="156">
                  <c:v>11.099923448649655</c:v>
                </c:pt>
                <c:pt idx="157">
                  <c:v>11.091014468723605</c:v>
                </c:pt>
                <c:pt idx="158">
                  <c:v>11.082224872893871</c:v>
                </c:pt>
                <c:pt idx="159">
                  <c:v>11.073552213997491</c:v>
                </c:pt>
                <c:pt idx="160">
                  <c:v>11.064994111730705</c:v>
                </c:pt>
                <c:pt idx="161">
                  <c:v>11.056548250442299</c:v>
                </c:pt>
                <c:pt idx="162">
                  <c:v>11.048212377006287</c:v>
                </c:pt>
                <c:pt idx="163">
                  <c:v>11.039984298771181</c:v>
                </c:pt>
                <c:pt idx="164">
                  <c:v>11.031861881583326</c:v>
                </c:pt>
                <c:pt idx="165">
                  <c:v>11.023843047882266</c:v>
                </c:pt>
                <c:pt idx="166">
                  <c:v>11.015925774864726</c:v>
                </c:pt>
                <c:pt idx="167">
                  <c:v>11.008108092716229</c:v>
                </c:pt>
                <c:pt idx="168">
                  <c:v>11.00038808290596</c:v>
                </c:pt>
                <c:pt idx="169">
                  <c:v>10.992763876545256</c:v>
                </c:pt>
                <c:pt idx="170">
                  <c:v>10.985233652803835</c:v>
                </c:pt>
                <c:pt idx="171">
                  <c:v>10.977795637386247</c:v>
                </c:pt>
                <c:pt idx="172">
                  <c:v>10.970448101060315</c:v>
                </c:pt>
                <c:pt idx="173">
                  <c:v>10.963189358243302</c:v>
                </c:pt>
                <c:pt idx="174">
                  <c:v>10.956017765633652</c:v>
                </c:pt>
                <c:pt idx="175">
                  <c:v>10.948931720899514</c:v>
                </c:pt>
                <c:pt idx="176">
                  <c:v>10.941929661404806</c:v>
                </c:pt>
                <c:pt idx="177">
                  <c:v>10.935010062994223</c:v>
                </c:pt>
                <c:pt idx="178">
                  <c:v>10.928171438803709</c:v>
                </c:pt>
                <c:pt idx="179">
                  <c:v>10.921412338138781</c:v>
                </c:pt>
                <c:pt idx="180">
                  <c:v>10.914731345356703</c:v>
                </c:pt>
                <c:pt idx="181">
                  <c:v>10.90812707884054</c:v>
                </c:pt>
                <c:pt idx="182">
                  <c:v>10.901598189933015</c:v>
                </c:pt>
                <c:pt idx="183">
                  <c:v>10.895143362021434</c:v>
                </c:pt>
                <c:pt idx="184">
                  <c:v>10.888761309484156</c:v>
                </c:pt>
                <c:pt idx="185">
                  <c:v>10.882450776933535</c:v>
                </c:pt>
                <c:pt idx="186">
                  <c:v>10.876210538084829</c:v>
                </c:pt>
                <c:pt idx="187">
                  <c:v>10.870039395289968</c:v>
                </c:pt>
                <c:pt idx="188">
                  <c:v>10.863936178096976</c:v>
                </c:pt>
                <c:pt idx="189">
                  <c:v>10.857899743447048</c:v>
                </c:pt>
                <c:pt idx="190">
                  <c:v>10.851928973286139</c:v>
                </c:pt>
                <c:pt idx="191">
                  <c:v>10.846022776497367</c:v>
                </c:pt>
                <c:pt idx="192">
                  <c:v>10.840180083712609</c:v>
                </c:pt>
                <c:pt idx="193">
                  <c:v>10.834399854182918</c:v>
                </c:pt>
                <c:pt idx="194">
                  <c:v>10.82868106216203</c:v>
                </c:pt>
                <c:pt idx="195">
                  <c:v>10.8230227186805</c:v>
                </c:pt>
                <c:pt idx="196">
                  <c:v>10.817423831639092</c:v>
                </c:pt>
                <c:pt idx="197">
                  <c:v>10.811883474809118</c:v>
                </c:pt>
                <c:pt idx="198">
                  <c:v>10.80640066251002</c:v>
                </c:pt>
                <c:pt idx="199">
                  <c:v>10.800974575081067</c:v>
                </c:pt>
                <c:pt idx="200">
                  <c:v>10.79560414419973</c:v>
                </c:pt>
              </c:numCache>
            </c:numRef>
          </c:yVal>
          <c:smooth val="0"/>
          <c:extLst>
            <c:ext xmlns:c16="http://schemas.microsoft.com/office/drawing/2014/chart" uri="{C3380CC4-5D6E-409C-BE32-E72D297353CC}">
              <c16:uniqueId val="{00000000-7F69-4740-8AE1-DA589F49EE67}"/>
            </c:ext>
          </c:extLst>
        </c:ser>
        <c:ser>
          <c:idx val="0"/>
          <c:order val="1"/>
          <c:tx>
            <c:v>data</c:v>
          </c:tx>
          <c:spPr>
            <a:ln w="28575">
              <a:noFill/>
            </a:ln>
          </c:spPr>
          <c:xVal>
            <c:numRef>
              <c:f>'BKP9.6sc3'!$P$2:$P$22</c:f>
              <c:numCache>
                <c:formatCode>0</c:formatCode>
                <c:ptCount val="21"/>
                <c:pt idx="0" formatCode="0.00">
                  <c:v>0</c:v>
                </c:pt>
                <c:pt idx="1">
                  <c:v>324.85429167388412</c:v>
                </c:pt>
                <c:pt idx="2">
                  <c:v>686.31188381806498</c:v>
                </c:pt>
                <c:pt idx="3">
                  <c:v>1377.1991801949173</c:v>
                </c:pt>
                <c:pt idx="4">
                  <c:v>2562.2310329207758</c:v>
                </c:pt>
                <c:pt idx="5">
                  <c:v>565.41480835073128</c:v>
                </c:pt>
                <c:pt idx="6">
                  <c:v>1195.4484519415462</c:v>
                </c:pt>
                <c:pt idx="7">
                  <c:v>2261.6592334029251</c:v>
                </c:pt>
                <c:pt idx="8">
                  <c:v>4087.1413289352859</c:v>
                </c:pt>
                <c:pt idx="9">
                  <c:v>798.15294959621554</c:v>
                </c:pt>
                <c:pt idx="10">
                  <c:v>1596.3058991924311</c:v>
                </c:pt>
                <c:pt idx="11">
                  <c:v>2660.5098319873855</c:v>
                </c:pt>
                <c:pt idx="12">
                  <c:v>3724.7137647823392</c:v>
                </c:pt>
                <c:pt idx="13">
                  <c:v>822.0784658903375</c:v>
                </c:pt>
                <c:pt idx="14">
                  <c:v>1644.156931780675</c:v>
                </c:pt>
                <c:pt idx="15">
                  <c:v>2630.65109084908</c:v>
                </c:pt>
                <c:pt idx="16">
                  <c:v>3781.5609430955524</c:v>
                </c:pt>
                <c:pt idx="17">
                  <c:v>5425.7178748762281</c:v>
                </c:pt>
                <c:pt idx="18">
                  <c:v>7234.2904998349704</c:v>
                </c:pt>
                <c:pt idx="19">
                  <c:v>9371.694511149848</c:v>
                </c:pt>
                <c:pt idx="20">
                  <c:v>11837.929908820861</c:v>
                </c:pt>
              </c:numCache>
            </c:numRef>
          </c:xVal>
          <c:yVal>
            <c:numRef>
              <c:f>'BKP9.6sc3'!$R$2:$R$22</c:f>
              <c:numCache>
                <c:formatCode>0.00</c:formatCode>
                <c:ptCount val="21"/>
                <c:pt idx="0">
                  <c:v>14.33</c:v>
                </c:pt>
                <c:pt idx="1">
                  <c:v>13.77</c:v>
                </c:pt>
                <c:pt idx="2">
                  <c:v>13.69</c:v>
                </c:pt>
                <c:pt idx="3">
                  <c:v>13.58</c:v>
                </c:pt>
                <c:pt idx="4">
                  <c:v>12.33</c:v>
                </c:pt>
                <c:pt idx="5">
                  <c:v>14.16</c:v>
                </c:pt>
                <c:pt idx="6">
                  <c:v>13.21</c:v>
                </c:pt>
                <c:pt idx="7">
                  <c:v>12.25</c:v>
                </c:pt>
                <c:pt idx="8">
                  <c:v>11.51</c:v>
                </c:pt>
                <c:pt idx="9">
                  <c:v>13.7</c:v>
                </c:pt>
                <c:pt idx="10">
                  <c:v>12.64</c:v>
                </c:pt>
                <c:pt idx="11">
                  <c:v>11.97</c:v>
                </c:pt>
                <c:pt idx="12">
                  <c:v>11.3</c:v>
                </c:pt>
                <c:pt idx="13">
                  <c:v>13.53</c:v>
                </c:pt>
                <c:pt idx="14">
                  <c:v>12.99</c:v>
                </c:pt>
                <c:pt idx="15">
                  <c:v>12</c:v>
                </c:pt>
                <c:pt idx="16">
                  <c:v>11.56</c:v>
                </c:pt>
                <c:pt idx="17">
                  <c:v>10.91</c:v>
                </c:pt>
                <c:pt idx="18">
                  <c:v>10.130000000000001</c:v>
                </c:pt>
                <c:pt idx="19">
                  <c:v>9.27</c:v>
                </c:pt>
                <c:pt idx="20">
                  <c:v>8.44</c:v>
                </c:pt>
              </c:numCache>
            </c:numRef>
          </c:yVal>
          <c:smooth val="0"/>
          <c:extLst>
            <c:ext xmlns:c16="http://schemas.microsoft.com/office/drawing/2014/chart" uri="{C3380CC4-5D6E-409C-BE32-E72D297353CC}">
              <c16:uniqueId val="{00000001-7F69-4740-8AE1-DA589F49EE67}"/>
            </c:ext>
          </c:extLst>
        </c:ser>
        <c:dLbls>
          <c:showLegendKey val="0"/>
          <c:showVal val="0"/>
          <c:showCatName val="0"/>
          <c:showSerName val="0"/>
          <c:showPercent val="0"/>
          <c:showBubbleSize val="0"/>
        </c:dLbls>
        <c:axId val="244253928"/>
        <c:axId val="244254320"/>
      </c:scatterChart>
      <c:valAx>
        <c:axId val="244253928"/>
        <c:scaling>
          <c:orientation val="minMax"/>
          <c:max val="12000"/>
        </c:scaling>
        <c:delete val="0"/>
        <c:axPos val="b"/>
        <c:majorGridlines/>
        <c:title>
          <c:tx>
            <c:rich>
              <a:bodyPr/>
              <a:lstStyle/>
              <a:p>
                <a:pPr>
                  <a:defRPr sz="1200" b="1" i="0" u="none" strike="noStrike" baseline="0">
                    <a:solidFill>
                      <a:srgbClr val="000000"/>
                    </a:solidFill>
                    <a:latin typeface="Calibri"/>
                    <a:ea typeface="Calibri"/>
                    <a:cs typeface="Calibri"/>
                  </a:defRPr>
                </a:pPr>
                <a:r>
                  <a:rPr lang="en-CA"/>
                  <a:t>Time (years)</a:t>
                </a:r>
              </a:p>
            </c:rich>
          </c:tx>
          <c:overlay val="0"/>
        </c:title>
        <c:numFmt formatCode="General" sourceLinked="1"/>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4320"/>
        <c:crosses val="autoZero"/>
        <c:crossBetween val="midCat"/>
        <c:majorUnit val="1000"/>
      </c:valAx>
      <c:valAx>
        <c:axId val="244254320"/>
        <c:scaling>
          <c:orientation val="minMax"/>
          <c:min val="0"/>
        </c:scaling>
        <c:delete val="0"/>
        <c:axPos val="l"/>
        <c:majorGridlines/>
        <c:title>
          <c:tx>
            <c:rich>
              <a:bodyPr/>
              <a:lstStyle/>
              <a:p>
                <a:pPr>
                  <a:defRPr sz="1400" b="1" i="0" u="none" strike="noStrike" baseline="0">
                    <a:solidFill>
                      <a:srgbClr val="000000"/>
                    </a:solidFill>
                    <a:latin typeface="Calibri"/>
                    <a:ea typeface="Calibri"/>
                    <a:cs typeface="Calibri"/>
                  </a:defRPr>
                </a:pPr>
                <a:r>
                  <a:rPr lang="en-US"/>
                  <a:t>ZSBL</a:t>
                </a:r>
              </a:p>
            </c:rich>
          </c:tx>
          <c:overlay val="0"/>
        </c:title>
        <c:numFmt formatCode="0" sourceLinked="0"/>
        <c:majorTickMark val="in"/>
        <c:minorTickMark val="in"/>
        <c:tickLblPos val="nextTo"/>
        <c:spPr>
          <a:ln/>
        </c:spPr>
        <c:txPr>
          <a:bodyPr rot="0" vert="horz"/>
          <a:lstStyle/>
          <a:p>
            <a:pPr>
              <a:defRPr sz="1200" b="0" i="0" u="none" strike="noStrike" baseline="0">
                <a:solidFill>
                  <a:srgbClr val="000000"/>
                </a:solidFill>
                <a:latin typeface="Calibri"/>
                <a:ea typeface="Calibri"/>
                <a:cs typeface="Calibri"/>
              </a:defRPr>
            </a:pPr>
            <a:endParaRPr lang="en-US"/>
          </a:p>
        </c:txPr>
        <c:crossAx val="244253928"/>
        <c:crosses val="autoZero"/>
        <c:crossBetween val="midCat"/>
      </c:valAx>
    </c:plotArea>
    <c:legend>
      <c:legendPos val="r"/>
      <c:layout>
        <c:manualLayout>
          <c:xMode val="edge"/>
          <c:yMode val="edge"/>
          <c:x val="0.63779473377237972"/>
          <c:y val="0.18232187197621288"/>
          <c:w val="0.10740387108214161"/>
          <c:h val="9.5333650386046465E-2"/>
        </c:manualLayout>
      </c:layout>
      <c:overlay val="0"/>
      <c:txPr>
        <a:bodyPr/>
        <a:lstStyle/>
        <a:p>
          <a:pPr>
            <a:defRPr sz="1200" baseline="0"/>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4803149606299213" l="0.70866141732283472" r="0.70866141732283472" t="0.74803149606299213" header="0.31496062992125984" footer="0.3149606299212598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Degree of polymerization</a:t>
            </a:r>
          </a:p>
        </c:rich>
      </c:tx>
      <c:layout>
        <c:manualLayout>
          <c:xMode val="edge"/>
          <c:yMode val="edge"/>
          <c:x val="0.35390497526543241"/>
          <c:y val="4.541649174234445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5671018376523344"/>
          <c:y val="0.15341051577052925"/>
          <c:w val="0.74768956783027907"/>
          <c:h val="0.6629298929090427"/>
        </c:manualLayout>
      </c:layout>
      <c:scatterChart>
        <c:scatterStyle val="smoothMarker"/>
        <c:varyColors val="0"/>
        <c:ser>
          <c:idx val="1"/>
          <c:order val="0"/>
          <c:tx>
            <c:v>1</c:v>
          </c:tx>
          <c:spPr>
            <a:ln w="28575" cap="rnd">
              <a:solidFill>
                <a:schemeClr val="accent2"/>
              </a:solidFill>
              <a:round/>
            </a:ln>
            <a:effectLst/>
          </c:spPr>
          <c:marker>
            <c:symbol val="none"/>
          </c:marker>
          <c:xVal>
            <c:numRef>
              <c:f>'TMP4.7sc1'!$X$6:$X$173</c:f>
              <c:numCache>
                <c:formatCode>General</c:formatCode>
                <c:ptCount val="168"/>
                <c:pt idx="0">
                  <c:v>0</c:v>
                </c:pt>
                <c:pt idx="1">
                  <c:v>3</c:v>
                </c:pt>
                <c:pt idx="2">
                  <c:v>6</c:v>
                </c:pt>
                <c:pt idx="3">
                  <c:v>9</c:v>
                </c:pt>
                <c:pt idx="4">
                  <c:v>12</c:v>
                </c:pt>
                <c:pt idx="5">
                  <c:v>15</c:v>
                </c:pt>
                <c:pt idx="6">
                  <c:v>18</c:v>
                </c:pt>
                <c:pt idx="7">
                  <c:v>21</c:v>
                </c:pt>
                <c:pt idx="8">
                  <c:v>24</c:v>
                </c:pt>
                <c:pt idx="9">
                  <c:v>27</c:v>
                </c:pt>
                <c:pt idx="10">
                  <c:v>30</c:v>
                </c:pt>
                <c:pt idx="11">
                  <c:v>33</c:v>
                </c:pt>
                <c:pt idx="12">
                  <c:v>36</c:v>
                </c:pt>
                <c:pt idx="13">
                  <c:v>39</c:v>
                </c:pt>
                <c:pt idx="14">
                  <c:v>42</c:v>
                </c:pt>
                <c:pt idx="15">
                  <c:v>45</c:v>
                </c:pt>
                <c:pt idx="16">
                  <c:v>48</c:v>
                </c:pt>
                <c:pt idx="17">
                  <c:v>50</c:v>
                </c:pt>
                <c:pt idx="18">
                  <c:v>53</c:v>
                </c:pt>
                <c:pt idx="19">
                  <c:v>56</c:v>
                </c:pt>
                <c:pt idx="20">
                  <c:v>59</c:v>
                </c:pt>
                <c:pt idx="21">
                  <c:v>62</c:v>
                </c:pt>
                <c:pt idx="22">
                  <c:v>65</c:v>
                </c:pt>
                <c:pt idx="23">
                  <c:v>68</c:v>
                </c:pt>
                <c:pt idx="24">
                  <c:v>71</c:v>
                </c:pt>
                <c:pt idx="25">
                  <c:v>74</c:v>
                </c:pt>
                <c:pt idx="26">
                  <c:v>77</c:v>
                </c:pt>
                <c:pt idx="27">
                  <c:v>80</c:v>
                </c:pt>
                <c:pt idx="28">
                  <c:v>83</c:v>
                </c:pt>
                <c:pt idx="29">
                  <c:v>86</c:v>
                </c:pt>
                <c:pt idx="30">
                  <c:v>89</c:v>
                </c:pt>
                <c:pt idx="31">
                  <c:v>92</c:v>
                </c:pt>
                <c:pt idx="32">
                  <c:v>95</c:v>
                </c:pt>
                <c:pt idx="33">
                  <c:v>100</c:v>
                </c:pt>
                <c:pt idx="34">
                  <c:v>103</c:v>
                </c:pt>
                <c:pt idx="35">
                  <c:v>106</c:v>
                </c:pt>
                <c:pt idx="36">
                  <c:v>109</c:v>
                </c:pt>
                <c:pt idx="37">
                  <c:v>112</c:v>
                </c:pt>
                <c:pt idx="38">
                  <c:v>115</c:v>
                </c:pt>
                <c:pt idx="39">
                  <c:v>118</c:v>
                </c:pt>
                <c:pt idx="40">
                  <c:v>121</c:v>
                </c:pt>
                <c:pt idx="41">
                  <c:v>124</c:v>
                </c:pt>
                <c:pt idx="42">
                  <c:v>127</c:v>
                </c:pt>
                <c:pt idx="43">
                  <c:v>130</c:v>
                </c:pt>
                <c:pt idx="44">
                  <c:v>133</c:v>
                </c:pt>
                <c:pt idx="45">
                  <c:v>136</c:v>
                </c:pt>
                <c:pt idx="46">
                  <c:v>139</c:v>
                </c:pt>
                <c:pt idx="47">
                  <c:v>142</c:v>
                </c:pt>
                <c:pt idx="48">
                  <c:v>145</c:v>
                </c:pt>
                <c:pt idx="49">
                  <c:v>148</c:v>
                </c:pt>
                <c:pt idx="50">
                  <c:v>151</c:v>
                </c:pt>
                <c:pt idx="51">
                  <c:v>154</c:v>
                </c:pt>
                <c:pt idx="52">
                  <c:v>157</c:v>
                </c:pt>
                <c:pt idx="53">
                  <c:v>160</c:v>
                </c:pt>
                <c:pt idx="54">
                  <c:v>163</c:v>
                </c:pt>
                <c:pt idx="55">
                  <c:v>166</c:v>
                </c:pt>
                <c:pt idx="56">
                  <c:v>169</c:v>
                </c:pt>
                <c:pt idx="57">
                  <c:v>172</c:v>
                </c:pt>
                <c:pt idx="58">
                  <c:v>175</c:v>
                </c:pt>
                <c:pt idx="59">
                  <c:v>178</c:v>
                </c:pt>
                <c:pt idx="60">
                  <c:v>181</c:v>
                </c:pt>
                <c:pt idx="61">
                  <c:v>184</c:v>
                </c:pt>
                <c:pt idx="62">
                  <c:v>187</c:v>
                </c:pt>
                <c:pt idx="63">
                  <c:v>190</c:v>
                </c:pt>
                <c:pt idx="64">
                  <c:v>193</c:v>
                </c:pt>
                <c:pt idx="65">
                  <c:v>196</c:v>
                </c:pt>
                <c:pt idx="66">
                  <c:v>199</c:v>
                </c:pt>
                <c:pt idx="67">
                  <c:v>202</c:v>
                </c:pt>
                <c:pt idx="68">
                  <c:v>205</c:v>
                </c:pt>
                <c:pt idx="69">
                  <c:v>208</c:v>
                </c:pt>
                <c:pt idx="70">
                  <c:v>211</c:v>
                </c:pt>
                <c:pt idx="71">
                  <c:v>214</c:v>
                </c:pt>
                <c:pt idx="72">
                  <c:v>217</c:v>
                </c:pt>
                <c:pt idx="73">
                  <c:v>220</c:v>
                </c:pt>
                <c:pt idx="74">
                  <c:v>223</c:v>
                </c:pt>
                <c:pt idx="75">
                  <c:v>226</c:v>
                </c:pt>
                <c:pt idx="76">
                  <c:v>229</c:v>
                </c:pt>
                <c:pt idx="77">
                  <c:v>232</c:v>
                </c:pt>
                <c:pt idx="78">
                  <c:v>235</c:v>
                </c:pt>
                <c:pt idx="79">
                  <c:v>238</c:v>
                </c:pt>
                <c:pt idx="80">
                  <c:v>241</c:v>
                </c:pt>
                <c:pt idx="81">
                  <c:v>244</c:v>
                </c:pt>
                <c:pt idx="82">
                  <c:v>247</c:v>
                </c:pt>
                <c:pt idx="83">
                  <c:v>250</c:v>
                </c:pt>
                <c:pt idx="84">
                  <c:v>253</c:v>
                </c:pt>
                <c:pt idx="85">
                  <c:v>256</c:v>
                </c:pt>
                <c:pt idx="86">
                  <c:v>259</c:v>
                </c:pt>
                <c:pt idx="87">
                  <c:v>262</c:v>
                </c:pt>
                <c:pt idx="88">
                  <c:v>265</c:v>
                </c:pt>
                <c:pt idx="89">
                  <c:v>268</c:v>
                </c:pt>
                <c:pt idx="90">
                  <c:v>271</c:v>
                </c:pt>
                <c:pt idx="91">
                  <c:v>274</c:v>
                </c:pt>
                <c:pt idx="92">
                  <c:v>277</c:v>
                </c:pt>
                <c:pt idx="93">
                  <c:v>280</c:v>
                </c:pt>
                <c:pt idx="94">
                  <c:v>283</c:v>
                </c:pt>
                <c:pt idx="95">
                  <c:v>286</c:v>
                </c:pt>
                <c:pt idx="96">
                  <c:v>289</c:v>
                </c:pt>
                <c:pt idx="97">
                  <c:v>292</c:v>
                </c:pt>
                <c:pt idx="98">
                  <c:v>295</c:v>
                </c:pt>
                <c:pt idx="99">
                  <c:v>298</c:v>
                </c:pt>
                <c:pt idx="100">
                  <c:v>301</c:v>
                </c:pt>
                <c:pt idx="101">
                  <c:v>304</c:v>
                </c:pt>
                <c:pt idx="102">
                  <c:v>307</c:v>
                </c:pt>
                <c:pt idx="103">
                  <c:v>310</c:v>
                </c:pt>
                <c:pt idx="104">
                  <c:v>313</c:v>
                </c:pt>
                <c:pt idx="105">
                  <c:v>316</c:v>
                </c:pt>
                <c:pt idx="106">
                  <c:v>319</c:v>
                </c:pt>
                <c:pt idx="107">
                  <c:v>322</c:v>
                </c:pt>
                <c:pt idx="108">
                  <c:v>325</c:v>
                </c:pt>
                <c:pt idx="109">
                  <c:v>328</c:v>
                </c:pt>
                <c:pt idx="110">
                  <c:v>331</c:v>
                </c:pt>
                <c:pt idx="111">
                  <c:v>334</c:v>
                </c:pt>
                <c:pt idx="112">
                  <c:v>337</c:v>
                </c:pt>
                <c:pt idx="113">
                  <c:v>340</c:v>
                </c:pt>
                <c:pt idx="114">
                  <c:v>343</c:v>
                </c:pt>
                <c:pt idx="115">
                  <c:v>346</c:v>
                </c:pt>
                <c:pt idx="116">
                  <c:v>349</c:v>
                </c:pt>
                <c:pt idx="117">
                  <c:v>352</c:v>
                </c:pt>
                <c:pt idx="118">
                  <c:v>355</c:v>
                </c:pt>
                <c:pt idx="119">
                  <c:v>358</c:v>
                </c:pt>
                <c:pt idx="120">
                  <c:v>361</c:v>
                </c:pt>
                <c:pt idx="121">
                  <c:v>364</c:v>
                </c:pt>
                <c:pt idx="122">
                  <c:v>367</c:v>
                </c:pt>
                <c:pt idx="123">
                  <c:v>370</c:v>
                </c:pt>
                <c:pt idx="124">
                  <c:v>373</c:v>
                </c:pt>
                <c:pt idx="125">
                  <c:v>376</c:v>
                </c:pt>
                <c:pt idx="126">
                  <c:v>379</c:v>
                </c:pt>
                <c:pt idx="127">
                  <c:v>382</c:v>
                </c:pt>
                <c:pt idx="128">
                  <c:v>385</c:v>
                </c:pt>
                <c:pt idx="129">
                  <c:v>388</c:v>
                </c:pt>
                <c:pt idx="130">
                  <c:v>391</c:v>
                </c:pt>
                <c:pt idx="131">
                  <c:v>394</c:v>
                </c:pt>
                <c:pt idx="132">
                  <c:v>397</c:v>
                </c:pt>
                <c:pt idx="133">
                  <c:v>400</c:v>
                </c:pt>
                <c:pt idx="134">
                  <c:v>403</c:v>
                </c:pt>
                <c:pt idx="135">
                  <c:v>406</c:v>
                </c:pt>
                <c:pt idx="136">
                  <c:v>409</c:v>
                </c:pt>
                <c:pt idx="137">
                  <c:v>412</c:v>
                </c:pt>
                <c:pt idx="138">
                  <c:v>415</c:v>
                </c:pt>
                <c:pt idx="139">
                  <c:v>418</c:v>
                </c:pt>
                <c:pt idx="140">
                  <c:v>421</c:v>
                </c:pt>
                <c:pt idx="141">
                  <c:v>424</c:v>
                </c:pt>
                <c:pt idx="142">
                  <c:v>427</c:v>
                </c:pt>
                <c:pt idx="143">
                  <c:v>430</c:v>
                </c:pt>
                <c:pt idx="144">
                  <c:v>433</c:v>
                </c:pt>
                <c:pt idx="145">
                  <c:v>436</c:v>
                </c:pt>
                <c:pt idx="146">
                  <c:v>439</c:v>
                </c:pt>
                <c:pt idx="147">
                  <c:v>442</c:v>
                </c:pt>
                <c:pt idx="148">
                  <c:v>445</c:v>
                </c:pt>
                <c:pt idx="149">
                  <c:v>448</c:v>
                </c:pt>
                <c:pt idx="150">
                  <c:v>451</c:v>
                </c:pt>
                <c:pt idx="151">
                  <c:v>454</c:v>
                </c:pt>
                <c:pt idx="152">
                  <c:v>457</c:v>
                </c:pt>
                <c:pt idx="153">
                  <c:v>460</c:v>
                </c:pt>
                <c:pt idx="154">
                  <c:v>463</c:v>
                </c:pt>
                <c:pt idx="155">
                  <c:v>466</c:v>
                </c:pt>
                <c:pt idx="156">
                  <c:v>469</c:v>
                </c:pt>
                <c:pt idx="157">
                  <c:v>472</c:v>
                </c:pt>
                <c:pt idx="158">
                  <c:v>475</c:v>
                </c:pt>
                <c:pt idx="159">
                  <c:v>478</c:v>
                </c:pt>
                <c:pt idx="160">
                  <c:v>481</c:v>
                </c:pt>
                <c:pt idx="161">
                  <c:v>484</c:v>
                </c:pt>
                <c:pt idx="162">
                  <c:v>487</c:v>
                </c:pt>
                <c:pt idx="163">
                  <c:v>490</c:v>
                </c:pt>
                <c:pt idx="164">
                  <c:v>493</c:v>
                </c:pt>
                <c:pt idx="165">
                  <c:v>496</c:v>
                </c:pt>
                <c:pt idx="166">
                  <c:v>500</c:v>
                </c:pt>
                <c:pt idx="167">
                  <c:v>503</c:v>
                </c:pt>
              </c:numCache>
            </c:numRef>
          </c:xVal>
          <c:yVal>
            <c:numRef>
              <c:f>'TMP4.7sc1'!$AC$6:$AC$173</c:f>
              <c:numCache>
                <c:formatCode>0.0</c:formatCode>
                <c:ptCount val="168"/>
                <c:pt idx="0">
                  <c:v>100</c:v>
                </c:pt>
                <c:pt idx="1">
                  <c:v>98.025670688556374</c:v>
                </c:pt>
                <c:pt idx="2">
                  <c:v>95.882535050248364</c:v>
                </c:pt>
                <c:pt idx="3">
                  <c:v>93.571215671101314</c:v>
                </c:pt>
                <c:pt idx="4">
                  <c:v>91.099950756327658</c:v>
                </c:pt>
                <c:pt idx="5">
                  <c:v>88.4864009728051</c:v>
                </c:pt>
                <c:pt idx="6">
                  <c:v>85.758671898443723</c:v>
                </c:pt>
                <c:pt idx="7">
                  <c:v>82.954918549412042</c:v>
                </c:pt>
                <c:pt idx="8">
                  <c:v>80.121066351592731</c:v>
                </c:pt>
                <c:pt idx="9">
                  <c:v>77.306665707229811</c:v>
                </c:pt>
                <c:pt idx="10">
                  <c:v>74.559584866370301</c:v>
                </c:pt>
                <c:pt idx="11">
                  <c:v>71.92081591050578</c:v>
                </c:pt>
                <c:pt idx="12">
                  <c:v>69.420752045357744</c:v>
                </c:pt>
                <c:pt idx="13">
                  <c:v>67.077767037398075</c:v>
                </c:pt>
                <c:pt idx="14">
                  <c:v>64.899062042443489</c:v>
                </c:pt>
                <c:pt idx="15">
                  <c:v>62.883026204592802</c:v>
                </c:pt>
                <c:pt idx="16">
                  <c:v>61.02211488290272</c:v>
                </c:pt>
                <c:pt idx="17">
                  <c:v>59.770365233042185</c:v>
                </c:pt>
                <c:pt idx="18">
                  <c:v>58.223047037828906</c:v>
                </c:pt>
                <c:pt idx="19">
                  <c:v>56.730335928114961</c:v>
                </c:pt>
                <c:pt idx="20">
                  <c:v>55.339800500170888</c:v>
                </c:pt>
                <c:pt idx="21">
                  <c:v>54.048832654771076</c:v>
                </c:pt>
                <c:pt idx="22">
                  <c:v>52.848347493627784</c:v>
                </c:pt>
                <c:pt idx="23">
                  <c:v>51.729418060891334</c:v>
                </c:pt>
                <c:pt idx="24">
                  <c:v>50.68404104711869</c:v>
                </c:pt>
                <c:pt idx="25">
                  <c:v>49.705127870617673</c:v>
                </c:pt>
                <c:pt idx="26">
                  <c:v>48.786412153651689</c:v>
                </c:pt>
                <c:pt idx="27">
                  <c:v>47.922353360980452</c:v>
                </c:pt>
                <c:pt idx="28">
                  <c:v>47.108047094486942</c:v>
                </c:pt>
                <c:pt idx="29">
                  <c:v>46.339144459747963</c:v>
                </c:pt>
                <c:pt idx="30">
                  <c:v>45.611780946741405</c:v>
                </c:pt>
                <c:pt idx="31">
                  <c:v>44.922514395060659</c:v>
                </c:pt>
                <c:pt idx="32">
                  <c:v>44.268271229289503</c:v>
                </c:pt>
                <c:pt idx="33">
                  <c:v>43.174630785132408</c:v>
                </c:pt>
                <c:pt idx="34">
                  <c:v>42.689433052303741</c:v>
                </c:pt>
                <c:pt idx="35">
                  <c:v>42.124371371167967</c:v>
                </c:pt>
                <c:pt idx="36">
                  <c:v>41.605205273234176</c:v>
                </c:pt>
                <c:pt idx="37">
                  <c:v>41.104004942703121</c:v>
                </c:pt>
                <c:pt idx="38">
                  <c:v>40.625006757471695</c:v>
                </c:pt>
                <c:pt idx="39">
                  <c:v>40.165451319318493</c:v>
                </c:pt>
                <c:pt idx="40">
                  <c:v>39.724400419105713</c:v>
                </c:pt>
                <c:pt idx="41">
                  <c:v>39.30059771004926</c:v>
                </c:pt>
                <c:pt idx="42">
                  <c:v>38.892999654889437</c:v>
                </c:pt>
                <c:pt idx="43">
                  <c:v>38.500619111952581</c:v>
                </c:pt>
                <c:pt idx="44">
                  <c:v>38.122557717960845</c:v>
                </c:pt>
                <c:pt idx="45">
                  <c:v>37.757985689830889</c:v>
                </c:pt>
                <c:pt idx="46">
                  <c:v>37.406138621495273</c:v>
                </c:pt>
                <c:pt idx="47">
                  <c:v>37.066310064988713</c:v>
                </c:pt>
                <c:pt idx="48">
                  <c:v>36.737846444465468</c:v>
                </c:pt>
                <c:pt idx="49">
                  <c:v>36.420142029353407</c:v>
                </c:pt>
                <c:pt idx="50">
                  <c:v>36.11263463339948</c:v>
                </c:pt>
                <c:pt idx="51">
                  <c:v>35.814801710940571</c:v>
                </c:pt>
                <c:pt idx="52">
                  <c:v>35.526156888864001</c:v>
                </c:pt>
                <c:pt idx="53">
                  <c:v>35.246246848939009</c:v>
                </c:pt>
                <c:pt idx="54">
                  <c:v>34.974648531698286</c:v>
                </c:pt>
                <c:pt idx="55">
                  <c:v>34.710966619242853</c:v>
                </c:pt>
                <c:pt idx="56">
                  <c:v>34.454831266990475</c:v>
                </c:pt>
                <c:pt idx="57">
                  <c:v>34.20589605531746</c:v>
                </c:pt>
                <c:pt idx="58">
                  <c:v>33.963836136962549</c:v>
                </c:pt>
                <c:pt idx="59">
                  <c:v>33.728346558540764</c:v>
                </c:pt>
                <c:pt idx="60">
                  <c:v>33.499140737417783</c:v>
                </c:pt>
                <c:pt idx="61">
                  <c:v>33.275949077364459</c:v>
                </c:pt>
                <c:pt idx="62">
                  <c:v>33.058517708444548</c:v>
                </c:pt>
                <c:pt idx="63">
                  <c:v>32.846607338282077</c:v>
                </c:pt>
                <c:pt idx="64">
                  <c:v>32.639992203361459</c:v>
                </c:pt>
                <c:pt idx="65">
                  <c:v>32.438459110309509</c:v>
                </c:pt>
                <c:pt idx="66">
                  <c:v>32.241806558249486</c:v>
                </c:pt>
                <c:pt idx="67">
                  <c:v>32.049843934309756</c:v>
                </c:pt>
                <c:pt idx="68">
                  <c:v>31.862390775242883</c:v>
                </c:pt>
                <c:pt idx="69">
                  <c:v>31.679276088875476</c:v>
                </c:pt>
                <c:pt idx="70">
                  <c:v>31.500337729783705</c:v>
                </c:pt>
                <c:pt idx="71">
                  <c:v>31.325421824180513</c:v>
                </c:pt>
                <c:pt idx="72">
                  <c:v>31.154382239526669</c:v>
                </c:pt>
                <c:pt idx="73">
                  <c:v>30.987080094838909</c:v>
                </c:pt>
                <c:pt idx="74">
                  <c:v>30.823383308078224</c:v>
                </c:pt>
                <c:pt idx="75">
                  <c:v>30.66316617736685</c:v>
                </c:pt>
                <c:pt idx="76">
                  <c:v>30.506308993102497</c:v>
                </c:pt>
                <c:pt idx="77">
                  <c:v>30.352697678328457</c:v>
                </c:pt>
                <c:pt idx="78">
                  <c:v>30.202223454971641</c:v>
                </c:pt>
                <c:pt idx="79">
                  <c:v>30.054782533791617</c:v>
                </c:pt>
                <c:pt idx="80">
                  <c:v>29.910275826084867</c:v>
                </c:pt>
                <c:pt idx="81">
                  <c:v>29.768608675373848</c:v>
                </c:pt>
                <c:pt idx="82">
                  <c:v>29.629690607471588</c:v>
                </c:pt>
                <c:pt idx="83">
                  <c:v>29.493435097461401</c:v>
                </c:pt>
                <c:pt idx="84">
                  <c:v>29.359759352261328</c:v>
                </c:pt>
                <c:pt idx="85">
                  <c:v>29.228584107563144</c:v>
                </c:pt>
                <c:pt idx="86">
                  <c:v>29.099833438040491</c:v>
                </c:pt>
                <c:pt idx="87">
                  <c:v>28.973434579820232</c:v>
                </c:pt>
                <c:pt idx="88">
                  <c:v>28.849317764293463</c:v>
                </c:pt>
                <c:pt idx="89">
                  <c:v>28.727416062426219</c:v>
                </c:pt>
                <c:pt idx="90">
                  <c:v>28.607665238796812</c:v>
                </c:pt>
                <c:pt idx="91">
                  <c:v>28.490003614653542</c:v>
                </c:pt>
                <c:pt idx="92">
                  <c:v>28.374371939344449</c:v>
                </c:pt>
                <c:pt idx="93">
                  <c:v>28.260713269522522</c:v>
                </c:pt>
                <c:pt idx="94">
                  <c:v>28.148972855580556</c:v>
                </c:pt>
                <c:pt idx="95">
                  <c:v>28.039098034810113</c:v>
                </c:pt>
                <c:pt idx="96">
                  <c:v>27.931038130823062</c:v>
                </c:pt>
                <c:pt idx="97">
                  <c:v>27.824744358805962</c:v>
                </c:pt>
                <c:pt idx="98">
                  <c:v>27.72016973621573</c:v>
                </c:pt>
                <c:pt idx="99">
                  <c:v>27.617268998550212</c:v>
                </c:pt>
                <c:pt idx="100">
                  <c:v>27.515998519859775</c:v>
                </c:pt>
                <c:pt idx="101">
                  <c:v>27.416316237686942</c:v>
                </c:pt>
                <c:pt idx="102">
                  <c:v>27.318181582148682</c:v>
                </c:pt>
                <c:pt idx="103">
                  <c:v>27.221555408892844</c:v>
                </c:pt>
                <c:pt idx="104">
                  <c:v>27.126399935683423</c:v>
                </c:pt>
                <c:pt idx="105">
                  <c:v>27.032678682385153</c:v>
                </c:pt>
                <c:pt idx="106">
                  <c:v>26.940356414134715</c:v>
                </c:pt>
                <c:pt idx="107">
                  <c:v>26.849399087501812</c:v>
                </c:pt>
                <c:pt idx="108">
                  <c:v>26.759773799455775</c:v>
                </c:pt>
                <c:pt idx="109">
                  <c:v>26.671448738968273</c:v>
                </c:pt>
                <c:pt idx="110">
                  <c:v>26.584393141092157</c:v>
                </c:pt>
                <c:pt idx="111">
                  <c:v>26.498577243369528</c:v>
                </c:pt>
                <c:pt idx="112">
                  <c:v>26.413972244430024</c:v>
                </c:pt>
                <c:pt idx="113">
                  <c:v>26.330550264652818</c:v>
                </c:pt>
                <c:pt idx="114">
                  <c:v>26.248284308769605</c:v>
                </c:pt>
                <c:pt idx="115">
                  <c:v>26.167148230299453</c:v>
                </c:pt>
                <c:pt idx="116">
                  <c:v>26.087116697708616</c:v>
                </c:pt>
                <c:pt idx="117">
                  <c:v>26.008165162199099</c:v>
                </c:pt>
                <c:pt idx="118">
                  <c:v>25.930269827033559</c:v>
                </c:pt>
                <c:pt idx="119">
                  <c:v>25.853407618311227</c:v>
                </c:pt>
                <c:pt idx="120">
                  <c:v>25.777556157115022</c:v>
                </c:pt>
                <c:pt idx="121">
                  <c:v>25.702693732953851</c:v>
                </c:pt>
                <c:pt idx="122">
                  <c:v>25.628799278431</c:v>
                </c:pt>
                <c:pt idx="123">
                  <c:v>25.5558523450708</c:v>
                </c:pt>
                <c:pt idx="124">
                  <c:v>25.483833080243741</c:v>
                </c:pt>
                <c:pt idx="125">
                  <c:v>25.412722205129537</c:v>
                </c:pt>
                <c:pt idx="126">
                  <c:v>25.342500993665624</c:v>
                </c:pt>
                <c:pt idx="127">
                  <c:v>25.273151252427549</c:v>
                </c:pt>
                <c:pt idx="128">
                  <c:v>25.204655301395317</c:v>
                </c:pt>
                <c:pt idx="129">
                  <c:v>25.136995955557644</c:v>
                </c:pt>
                <c:pt idx="130">
                  <c:v>25.070156507313563</c:v>
                </c:pt>
                <c:pt idx="131">
                  <c:v>25.004120709629611</c:v>
                </c:pt>
                <c:pt idx="132">
                  <c:v>24.938872759915263</c:v>
                </c:pt>
                <c:pt idx="133">
                  <c:v>24.874397284580585</c:v>
                </c:pt>
                <c:pt idx="134">
                  <c:v>24.810679324242667</c:v>
                </c:pt>
                <c:pt idx="135">
                  <c:v>24.747704319548234</c:v>
                </c:pt>
                <c:pt idx="136">
                  <c:v>24.685458097583481</c:v>
                </c:pt>
                <c:pt idx="137">
                  <c:v>24.6239268588415</c:v>
                </c:pt>
                <c:pt idx="138">
                  <c:v>24.563097164721817</c:v>
                </c:pt>
                <c:pt idx="139">
                  <c:v>24.502955925535119</c:v>
                </c:pt>
                <c:pt idx="140">
                  <c:v>24.443490388990856</c:v>
                </c:pt>
                <c:pt idx="141">
                  <c:v>24.384688129143772</c:v>
                </c:pt>
                <c:pt idx="142">
                  <c:v>24.326537035778465</c:v>
                </c:pt>
                <c:pt idx="143">
                  <c:v>24.269025304211947</c:v>
                </c:pt>
                <c:pt idx="144">
                  <c:v>24.212141425493748</c:v>
                </c:pt>
                <c:pt idx="145">
                  <c:v>24.15587417698767</c:v>
                </c:pt>
                <c:pt idx="146">
                  <c:v>24.100212613314525</c:v>
                </c:pt>
                <c:pt idx="147">
                  <c:v>24.045146057643805</c:v>
                </c:pt>
                <c:pt idx="148">
                  <c:v>23.990664093313697</c:v>
                </c:pt>
                <c:pt idx="149">
                  <c:v>23.936756555770273</c:v>
                </c:pt>
                <c:pt idx="150">
                  <c:v>23.883413524806102</c:v>
                </c:pt>
                <c:pt idx="151">
                  <c:v>23.830625317090735</c:v>
                </c:pt>
                <c:pt idx="152">
                  <c:v>23.778382478975157</c:v>
                </c:pt>
                <c:pt idx="153">
                  <c:v>23.726675779562616</c:v>
                </c:pt>
                <c:pt idx="154">
                  <c:v>23.67549620403118</c:v>
                </c:pt>
                <c:pt idx="155">
                  <c:v>23.624834947199496</c:v>
                </c:pt>
                <c:pt idx="156">
                  <c:v>23.574683407323977</c:v>
                </c:pt>
                <c:pt idx="157">
                  <c:v>23.525033180118289</c:v>
                </c:pt>
                <c:pt idx="158">
                  <c:v>23.475876052985782</c:v>
                </c:pt>
                <c:pt idx="159">
                  <c:v>23.427203999455799</c:v>
                </c:pt>
                <c:pt idx="160">
                  <c:v>23.379009173815479</c:v>
                </c:pt>
                <c:pt idx="161">
                  <c:v>23.331283905929372</c:v>
                </c:pt>
                <c:pt idx="162">
                  <c:v>23.284020696237896</c:v>
                </c:pt>
                <c:pt idx="163">
                  <c:v>23.237212210930171</c:v>
                </c:pt>
                <c:pt idx="164">
                  <c:v>23.190851277279595</c:v>
                </c:pt>
                <c:pt idx="165">
                  <c:v>23.144930879141626</c:v>
                </c:pt>
                <c:pt idx="166">
                  <c:v>23.06866690998741</c:v>
                </c:pt>
                <c:pt idx="167">
                  <c:v>23.055775118465522</c:v>
                </c:pt>
              </c:numCache>
            </c:numRef>
          </c:yVal>
          <c:smooth val="1"/>
          <c:extLst>
            <c:ext xmlns:c16="http://schemas.microsoft.com/office/drawing/2014/chart" uri="{C3380CC4-5D6E-409C-BE32-E72D297353CC}">
              <c16:uniqueId val="{00000000-E5F2-4325-839C-FF4B8F921A24}"/>
            </c:ext>
          </c:extLst>
        </c:ser>
        <c:ser>
          <c:idx val="0"/>
          <c:order val="1"/>
          <c:tx>
            <c:v>2</c:v>
          </c:tx>
          <c:spPr>
            <a:ln w="28575" cap="rnd">
              <a:solidFill>
                <a:schemeClr val="accent1"/>
              </a:solidFill>
              <a:round/>
            </a:ln>
            <a:effectLst/>
          </c:spPr>
          <c:marker>
            <c:symbol val="none"/>
          </c:marker>
          <c:xVal>
            <c:numRef>
              <c:f>'TMP4.7sc2'!$X$6:$X$173</c:f>
              <c:numCache>
                <c:formatCode>General</c:formatCode>
                <c:ptCount val="168"/>
                <c:pt idx="0">
                  <c:v>0</c:v>
                </c:pt>
                <c:pt idx="1">
                  <c:v>3</c:v>
                </c:pt>
                <c:pt idx="2">
                  <c:v>6</c:v>
                </c:pt>
                <c:pt idx="3">
                  <c:v>9</c:v>
                </c:pt>
                <c:pt idx="4">
                  <c:v>12</c:v>
                </c:pt>
                <c:pt idx="5">
                  <c:v>15</c:v>
                </c:pt>
                <c:pt idx="6">
                  <c:v>18</c:v>
                </c:pt>
                <c:pt idx="7">
                  <c:v>21</c:v>
                </c:pt>
                <c:pt idx="8">
                  <c:v>24</c:v>
                </c:pt>
                <c:pt idx="9">
                  <c:v>27</c:v>
                </c:pt>
                <c:pt idx="10">
                  <c:v>30</c:v>
                </c:pt>
                <c:pt idx="11">
                  <c:v>33</c:v>
                </c:pt>
                <c:pt idx="12">
                  <c:v>36</c:v>
                </c:pt>
                <c:pt idx="13">
                  <c:v>39</c:v>
                </c:pt>
                <c:pt idx="14">
                  <c:v>42</c:v>
                </c:pt>
                <c:pt idx="15">
                  <c:v>45</c:v>
                </c:pt>
                <c:pt idx="16">
                  <c:v>48</c:v>
                </c:pt>
                <c:pt idx="17">
                  <c:v>50</c:v>
                </c:pt>
                <c:pt idx="18">
                  <c:v>53</c:v>
                </c:pt>
                <c:pt idx="19">
                  <c:v>56</c:v>
                </c:pt>
                <c:pt idx="20">
                  <c:v>59</c:v>
                </c:pt>
                <c:pt idx="21">
                  <c:v>62</c:v>
                </c:pt>
                <c:pt idx="22">
                  <c:v>65</c:v>
                </c:pt>
                <c:pt idx="23">
                  <c:v>68</c:v>
                </c:pt>
                <c:pt idx="24">
                  <c:v>71</c:v>
                </c:pt>
                <c:pt idx="25">
                  <c:v>74</c:v>
                </c:pt>
                <c:pt idx="26">
                  <c:v>77</c:v>
                </c:pt>
                <c:pt idx="27">
                  <c:v>80</c:v>
                </c:pt>
                <c:pt idx="28">
                  <c:v>83</c:v>
                </c:pt>
                <c:pt idx="29">
                  <c:v>86</c:v>
                </c:pt>
                <c:pt idx="30">
                  <c:v>89</c:v>
                </c:pt>
                <c:pt idx="31">
                  <c:v>92</c:v>
                </c:pt>
                <c:pt idx="32">
                  <c:v>95</c:v>
                </c:pt>
                <c:pt idx="33">
                  <c:v>100</c:v>
                </c:pt>
                <c:pt idx="34">
                  <c:v>103</c:v>
                </c:pt>
                <c:pt idx="35">
                  <c:v>106</c:v>
                </c:pt>
                <c:pt idx="36">
                  <c:v>109</c:v>
                </c:pt>
                <c:pt idx="37">
                  <c:v>112</c:v>
                </c:pt>
                <c:pt idx="38">
                  <c:v>115</c:v>
                </c:pt>
                <c:pt idx="39">
                  <c:v>118</c:v>
                </c:pt>
                <c:pt idx="40">
                  <c:v>121</c:v>
                </c:pt>
                <c:pt idx="41">
                  <c:v>124</c:v>
                </c:pt>
                <c:pt idx="42">
                  <c:v>127</c:v>
                </c:pt>
                <c:pt idx="43">
                  <c:v>130</c:v>
                </c:pt>
                <c:pt idx="44">
                  <c:v>133</c:v>
                </c:pt>
                <c:pt idx="45">
                  <c:v>136</c:v>
                </c:pt>
                <c:pt idx="46">
                  <c:v>139</c:v>
                </c:pt>
                <c:pt idx="47">
                  <c:v>142</c:v>
                </c:pt>
                <c:pt idx="48">
                  <c:v>145</c:v>
                </c:pt>
                <c:pt idx="49">
                  <c:v>148</c:v>
                </c:pt>
                <c:pt idx="50">
                  <c:v>151</c:v>
                </c:pt>
                <c:pt idx="51">
                  <c:v>154</c:v>
                </c:pt>
                <c:pt idx="52">
                  <c:v>157</c:v>
                </c:pt>
                <c:pt idx="53">
                  <c:v>160</c:v>
                </c:pt>
                <c:pt idx="54">
                  <c:v>163</c:v>
                </c:pt>
                <c:pt idx="55">
                  <c:v>166</c:v>
                </c:pt>
                <c:pt idx="56">
                  <c:v>169</c:v>
                </c:pt>
                <c:pt idx="57">
                  <c:v>172</c:v>
                </c:pt>
                <c:pt idx="58">
                  <c:v>175</c:v>
                </c:pt>
                <c:pt idx="59">
                  <c:v>178</c:v>
                </c:pt>
                <c:pt idx="60">
                  <c:v>181</c:v>
                </c:pt>
                <c:pt idx="61">
                  <c:v>184</c:v>
                </c:pt>
                <c:pt idx="62">
                  <c:v>187</c:v>
                </c:pt>
                <c:pt idx="63">
                  <c:v>190</c:v>
                </c:pt>
                <c:pt idx="64">
                  <c:v>193</c:v>
                </c:pt>
                <c:pt idx="65">
                  <c:v>196</c:v>
                </c:pt>
                <c:pt idx="66">
                  <c:v>199</c:v>
                </c:pt>
                <c:pt idx="67">
                  <c:v>202</c:v>
                </c:pt>
                <c:pt idx="68">
                  <c:v>205</c:v>
                </c:pt>
                <c:pt idx="69">
                  <c:v>208</c:v>
                </c:pt>
                <c:pt idx="70">
                  <c:v>211</c:v>
                </c:pt>
                <c:pt idx="71">
                  <c:v>214</c:v>
                </c:pt>
                <c:pt idx="72">
                  <c:v>217</c:v>
                </c:pt>
                <c:pt idx="73">
                  <c:v>220</c:v>
                </c:pt>
                <c:pt idx="74">
                  <c:v>223</c:v>
                </c:pt>
                <c:pt idx="75">
                  <c:v>226</c:v>
                </c:pt>
                <c:pt idx="76">
                  <c:v>229</c:v>
                </c:pt>
                <c:pt idx="77">
                  <c:v>232</c:v>
                </c:pt>
                <c:pt idx="78">
                  <c:v>235</c:v>
                </c:pt>
                <c:pt idx="79">
                  <c:v>238</c:v>
                </c:pt>
                <c:pt idx="80">
                  <c:v>241</c:v>
                </c:pt>
                <c:pt idx="81">
                  <c:v>244</c:v>
                </c:pt>
                <c:pt idx="82">
                  <c:v>247</c:v>
                </c:pt>
                <c:pt idx="83">
                  <c:v>250</c:v>
                </c:pt>
                <c:pt idx="84">
                  <c:v>253</c:v>
                </c:pt>
                <c:pt idx="85">
                  <c:v>256</c:v>
                </c:pt>
                <c:pt idx="86">
                  <c:v>259</c:v>
                </c:pt>
                <c:pt idx="87">
                  <c:v>262</c:v>
                </c:pt>
                <c:pt idx="88">
                  <c:v>265</c:v>
                </c:pt>
                <c:pt idx="89">
                  <c:v>268</c:v>
                </c:pt>
                <c:pt idx="90">
                  <c:v>271</c:v>
                </c:pt>
                <c:pt idx="91">
                  <c:v>274</c:v>
                </c:pt>
                <c:pt idx="92">
                  <c:v>277</c:v>
                </c:pt>
                <c:pt idx="93">
                  <c:v>280</c:v>
                </c:pt>
                <c:pt idx="94">
                  <c:v>283</c:v>
                </c:pt>
                <c:pt idx="95">
                  <c:v>286</c:v>
                </c:pt>
                <c:pt idx="96">
                  <c:v>289</c:v>
                </c:pt>
                <c:pt idx="97">
                  <c:v>292</c:v>
                </c:pt>
                <c:pt idx="98">
                  <c:v>295</c:v>
                </c:pt>
                <c:pt idx="99">
                  <c:v>298</c:v>
                </c:pt>
                <c:pt idx="100">
                  <c:v>301</c:v>
                </c:pt>
                <c:pt idx="101">
                  <c:v>304</c:v>
                </c:pt>
                <c:pt idx="102">
                  <c:v>307</c:v>
                </c:pt>
                <c:pt idx="103">
                  <c:v>310</c:v>
                </c:pt>
                <c:pt idx="104">
                  <c:v>313</c:v>
                </c:pt>
                <c:pt idx="105">
                  <c:v>316</c:v>
                </c:pt>
                <c:pt idx="106">
                  <c:v>319</c:v>
                </c:pt>
                <c:pt idx="107">
                  <c:v>322</c:v>
                </c:pt>
                <c:pt idx="108">
                  <c:v>325</c:v>
                </c:pt>
                <c:pt idx="109">
                  <c:v>328</c:v>
                </c:pt>
                <c:pt idx="110">
                  <c:v>331</c:v>
                </c:pt>
                <c:pt idx="111">
                  <c:v>334</c:v>
                </c:pt>
                <c:pt idx="112">
                  <c:v>337</c:v>
                </c:pt>
                <c:pt idx="113">
                  <c:v>340</c:v>
                </c:pt>
                <c:pt idx="114">
                  <c:v>343</c:v>
                </c:pt>
                <c:pt idx="115">
                  <c:v>346</c:v>
                </c:pt>
                <c:pt idx="116">
                  <c:v>349</c:v>
                </c:pt>
                <c:pt idx="117">
                  <c:v>352</c:v>
                </c:pt>
                <c:pt idx="118">
                  <c:v>355</c:v>
                </c:pt>
                <c:pt idx="119">
                  <c:v>358</c:v>
                </c:pt>
                <c:pt idx="120">
                  <c:v>361</c:v>
                </c:pt>
                <c:pt idx="121">
                  <c:v>364</c:v>
                </c:pt>
                <c:pt idx="122">
                  <c:v>367</c:v>
                </c:pt>
                <c:pt idx="123">
                  <c:v>370</c:v>
                </c:pt>
                <c:pt idx="124">
                  <c:v>373</c:v>
                </c:pt>
                <c:pt idx="125">
                  <c:v>376</c:v>
                </c:pt>
                <c:pt idx="126">
                  <c:v>379</c:v>
                </c:pt>
                <c:pt idx="127">
                  <c:v>382</c:v>
                </c:pt>
                <c:pt idx="128">
                  <c:v>385</c:v>
                </c:pt>
                <c:pt idx="129">
                  <c:v>388</c:v>
                </c:pt>
                <c:pt idx="130">
                  <c:v>391</c:v>
                </c:pt>
                <c:pt idx="131">
                  <c:v>394</c:v>
                </c:pt>
                <c:pt idx="132">
                  <c:v>397</c:v>
                </c:pt>
                <c:pt idx="133">
                  <c:v>400</c:v>
                </c:pt>
                <c:pt idx="134">
                  <c:v>403</c:v>
                </c:pt>
                <c:pt idx="135">
                  <c:v>406</c:v>
                </c:pt>
                <c:pt idx="136">
                  <c:v>409</c:v>
                </c:pt>
                <c:pt idx="137">
                  <c:v>412</c:v>
                </c:pt>
                <c:pt idx="138">
                  <c:v>415</c:v>
                </c:pt>
                <c:pt idx="139">
                  <c:v>418</c:v>
                </c:pt>
                <c:pt idx="140">
                  <c:v>421</c:v>
                </c:pt>
                <c:pt idx="141">
                  <c:v>424</c:v>
                </c:pt>
                <c:pt idx="142">
                  <c:v>427</c:v>
                </c:pt>
                <c:pt idx="143">
                  <c:v>430</c:v>
                </c:pt>
                <c:pt idx="144">
                  <c:v>433</c:v>
                </c:pt>
                <c:pt idx="145">
                  <c:v>436</c:v>
                </c:pt>
                <c:pt idx="146">
                  <c:v>439</c:v>
                </c:pt>
                <c:pt idx="147">
                  <c:v>442</c:v>
                </c:pt>
                <c:pt idx="148">
                  <c:v>445</c:v>
                </c:pt>
                <c:pt idx="149">
                  <c:v>448</c:v>
                </c:pt>
                <c:pt idx="150">
                  <c:v>451</c:v>
                </c:pt>
                <c:pt idx="151">
                  <c:v>454</c:v>
                </c:pt>
                <c:pt idx="152">
                  <c:v>457</c:v>
                </c:pt>
                <c:pt idx="153">
                  <c:v>460</c:v>
                </c:pt>
                <c:pt idx="154">
                  <c:v>463</c:v>
                </c:pt>
                <c:pt idx="155">
                  <c:v>466</c:v>
                </c:pt>
                <c:pt idx="156">
                  <c:v>469</c:v>
                </c:pt>
                <c:pt idx="157">
                  <c:v>472</c:v>
                </c:pt>
                <c:pt idx="158">
                  <c:v>475</c:v>
                </c:pt>
                <c:pt idx="159">
                  <c:v>478</c:v>
                </c:pt>
                <c:pt idx="160">
                  <c:v>481</c:v>
                </c:pt>
                <c:pt idx="161">
                  <c:v>484</c:v>
                </c:pt>
                <c:pt idx="162">
                  <c:v>487</c:v>
                </c:pt>
                <c:pt idx="163">
                  <c:v>490</c:v>
                </c:pt>
                <c:pt idx="164">
                  <c:v>493</c:v>
                </c:pt>
                <c:pt idx="165">
                  <c:v>496</c:v>
                </c:pt>
                <c:pt idx="166">
                  <c:v>500</c:v>
                </c:pt>
                <c:pt idx="167">
                  <c:v>503</c:v>
                </c:pt>
              </c:numCache>
            </c:numRef>
          </c:xVal>
          <c:yVal>
            <c:numRef>
              <c:f>'TMP4.7sc2'!$AC$6:$AC$173</c:f>
              <c:numCache>
                <c:formatCode>0.0</c:formatCode>
                <c:ptCount val="168"/>
                <c:pt idx="0">
                  <c:v>95</c:v>
                </c:pt>
                <c:pt idx="1">
                  <c:v>89.715873223061465</c:v>
                </c:pt>
                <c:pt idx="2">
                  <c:v>83.708207278600739</c:v>
                </c:pt>
                <c:pt idx="3">
                  <c:v>77.245677656638279</c:v>
                </c:pt>
                <c:pt idx="4">
                  <c:v>70.781049349882196</c:v>
                </c:pt>
                <c:pt idx="5">
                  <c:v>64.815374179194748</c:v>
                </c:pt>
                <c:pt idx="6">
                  <c:v>59.692048678232062</c:v>
                </c:pt>
                <c:pt idx="7">
                  <c:v>55.487813721672666</c:v>
                </c:pt>
                <c:pt idx="8">
                  <c:v>52.080080658321222</c:v>
                </c:pt>
                <c:pt idx="9">
                  <c:v>49.286793117374593</c:v>
                </c:pt>
                <c:pt idx="10">
                  <c:v>46.95289670934519</c:v>
                </c:pt>
                <c:pt idx="11">
                  <c:v>44.967315097348006</c:v>
                </c:pt>
                <c:pt idx="12">
                  <c:v>43.252441830664544</c:v>
                </c:pt>
                <c:pt idx="13">
                  <c:v>41.75270956287288</c:v>
                </c:pt>
                <c:pt idx="14">
                  <c:v>40.427193522663977</c:v>
                </c:pt>
                <c:pt idx="15">
                  <c:v>39.245021595665264</c:v>
                </c:pt>
                <c:pt idx="16">
                  <c:v>38.182421840087791</c:v>
                </c:pt>
                <c:pt idx="17">
                  <c:v>37.641917604839968</c:v>
                </c:pt>
                <c:pt idx="18">
                  <c:v>36.589895172287768</c:v>
                </c:pt>
                <c:pt idx="19">
                  <c:v>35.817839908528683</c:v>
                </c:pt>
                <c:pt idx="20">
                  <c:v>35.03993025916683</c:v>
                </c:pt>
                <c:pt idx="21">
                  <c:v>34.349583804479742</c:v>
                </c:pt>
                <c:pt idx="22">
                  <c:v>33.698843378493656</c:v>
                </c:pt>
                <c:pt idx="23">
                  <c:v>33.099140289429421</c:v>
                </c:pt>
                <c:pt idx="24">
                  <c:v>32.537513936322505</c:v>
                </c:pt>
                <c:pt idx="25">
                  <c:v>32.013410177543022</c:v>
                </c:pt>
                <c:pt idx="26">
                  <c:v>31.521237136550031</c:v>
                </c:pt>
                <c:pt idx="27">
                  <c:v>31.058780081746878</c:v>
                </c:pt>
                <c:pt idx="28">
                  <c:v>30.622723236160489</c:v>
                </c:pt>
                <c:pt idx="29">
                  <c:v>30.210942723071536</c:v>
                </c:pt>
                <c:pt idx="30">
                  <c:v>29.821132202971846</c:v>
                </c:pt>
                <c:pt idx="31">
                  <c:v>29.451521298956784</c:v>
                </c:pt>
                <c:pt idx="32">
                  <c:v>29.100381787124505</c:v>
                </c:pt>
                <c:pt idx="33">
                  <c:v>28.401484505326685</c:v>
                </c:pt>
                <c:pt idx="34">
                  <c:v>28.349595467869321</c:v>
                </c:pt>
                <c:pt idx="35">
                  <c:v>27.874123980739846</c:v>
                </c:pt>
                <c:pt idx="36">
                  <c:v>27.721457884381255</c:v>
                </c:pt>
                <c:pt idx="37">
                  <c:v>27.35666531476501</c:v>
                </c:pt>
                <c:pt idx="38">
                  <c:v>27.168303881742947</c:v>
                </c:pt>
                <c:pt idx="39">
                  <c:v>26.86606074623467</c:v>
                </c:pt>
                <c:pt idx="40">
                  <c:v>26.668670880782862</c:v>
                </c:pt>
                <c:pt idx="41">
                  <c:v>26.406265219739122</c:v>
                </c:pt>
                <c:pt idx="42">
                  <c:v>26.211116860392693</c:v>
                </c:pt>
                <c:pt idx="43">
                  <c:v>25.97673174569875</c:v>
                </c:pt>
                <c:pt idx="44">
                  <c:v>25.788551493099636</c:v>
                </c:pt>
                <c:pt idx="45">
                  <c:v>25.575428917827431</c:v>
                </c:pt>
                <c:pt idx="46">
                  <c:v>25.396034502420893</c:v>
                </c:pt>
                <c:pt idx="47">
                  <c:v>25.199951999568178</c:v>
                </c:pt>
                <c:pt idx="48">
                  <c:v>25.029830996334017</c:v>
                </c:pt>
                <c:pt idx="49">
                  <c:v>24.847933959323626</c:v>
                </c:pt>
                <c:pt idx="50">
                  <c:v>24.686962999466356</c:v>
                </c:pt>
                <c:pt idx="51">
                  <c:v>24.517188360887701</c:v>
                </c:pt>
                <c:pt idx="52">
                  <c:v>24.364973641936363</c:v>
                </c:pt>
                <c:pt idx="53">
                  <c:v>24.205747074714978</c:v>
                </c:pt>
                <c:pt idx="54">
                  <c:v>24.061790343993479</c:v>
                </c:pt>
                <c:pt idx="55">
                  <c:v>23.91185701483105</c:v>
                </c:pt>
                <c:pt idx="56">
                  <c:v>23.775638141243885</c:v>
                </c:pt>
                <c:pt idx="57">
                  <c:v>23.633961972274463</c:v>
                </c:pt>
                <c:pt idx="58">
                  <c:v>23.504980655975757</c:v>
                </c:pt>
                <c:pt idx="59">
                  <c:v>23.370680244229217</c:v>
                </c:pt>
                <c:pt idx="60">
                  <c:v>23.248477627857849</c:v>
                </c:pt>
                <c:pt idx="61">
                  <c:v>23.120782340842595</c:v>
                </c:pt>
                <c:pt idx="62">
                  <c:v>23.004953172642978</c:v>
                </c:pt>
                <c:pt idx="63">
                  <c:v>22.88317029782543</c:v>
                </c:pt>
                <c:pt idx="64">
                  <c:v>22.77337152781659</c:v>
                </c:pt>
                <c:pt idx="65">
                  <c:v>22.65685890872188</c:v>
                </c:pt>
                <c:pt idx="66">
                  <c:v>22.55281842964618</c:v>
                </c:pt>
                <c:pt idx="67">
                  <c:v>22.440958623403656</c:v>
                </c:pt>
                <c:pt idx="68">
                  <c:v>22.342487097434546</c:v>
                </c:pt>
                <c:pt idx="69">
                  <c:v>22.234659539908048</c:v>
                </c:pt>
                <c:pt idx="70">
                  <c:v>22.141668395656719</c:v>
                </c:pt>
                <c:pt idx="71">
                  <c:v>22.037215643957474</c:v>
                </c:pt>
                <c:pt idx="72">
                  <c:v>21.949745287886348</c:v>
                </c:pt>
                <c:pt idx="73">
                  <c:v>21.847928091355055</c:v>
                </c:pt>
                <c:pt idx="74">
                  <c:v>21.766192335446135</c:v>
                </c:pt>
                <c:pt idx="75">
                  <c:v>21.666125749419304</c:v>
                </c:pt>
                <c:pt idx="76">
                  <c:v>21.590581899634373</c:v>
                </c:pt>
                <c:pt idx="77">
                  <c:v>21.491140226498814</c:v>
                </c:pt>
                <c:pt idx="78">
                  <c:v>21.422600135692221</c:v>
                </c:pt>
                <c:pt idx="79">
                  <c:v>21.322270913251014</c:v>
                </c:pt>
                <c:pt idx="80">
                  <c:v>21.262078252547962</c:v>
                </c:pt>
                <c:pt idx="81">
                  <c:v>21.158732595757481</c:v>
                </c:pt>
                <c:pt idx="82">
                  <c:v>21.109048624677982</c:v>
                </c:pt>
                <c:pt idx="83">
                  <c:v>20.999573019455848</c:v>
                </c:pt>
                <c:pt idx="84">
                  <c:v>20.963842587857474</c:v>
                </c:pt>
                <c:pt idx="85">
                  <c:v>20.843538666490577</c:v>
                </c:pt>
                <c:pt idx="86">
                  <c:v>20.827259755897032</c:v>
                </c:pt>
                <c:pt idx="87">
                  <c:v>20.68885087549836</c:v>
                </c:pt>
                <c:pt idx="88">
                  <c:v>20.68885087549836</c:v>
                </c:pt>
                <c:pt idx="89">
                  <c:v>20.547391008788562</c:v>
                </c:pt>
                <c:pt idx="90">
                  <c:v>20.547391008788562</c:v>
                </c:pt>
                <c:pt idx="91">
                  <c:v>20.420288768453158</c:v>
                </c:pt>
                <c:pt idx="92">
                  <c:v>20.420288768453158</c:v>
                </c:pt>
                <c:pt idx="93">
                  <c:v>20.285662000724621</c:v>
                </c:pt>
                <c:pt idx="94">
                  <c:v>20.285662000724621</c:v>
                </c:pt>
                <c:pt idx="95">
                  <c:v>20.170005119656686</c:v>
                </c:pt>
                <c:pt idx="96">
                  <c:v>20.170005119656686</c:v>
                </c:pt>
                <c:pt idx="97">
                  <c:v>20.039713407175906</c:v>
                </c:pt>
                <c:pt idx="98">
                  <c:v>20.039713407175906</c:v>
                </c:pt>
                <c:pt idx="99">
                  <c:v>19.936706151788012</c:v>
                </c:pt>
                <c:pt idx="100">
                  <c:v>19.936706151788012</c:v>
                </c:pt>
                <c:pt idx="101">
                  <c:v>19.807121884231751</c:v>
                </c:pt>
                <c:pt idx="102">
                  <c:v>19.807121884231751</c:v>
                </c:pt>
                <c:pt idx="103">
                  <c:v>19.719836972412988</c:v>
                </c:pt>
                <c:pt idx="104">
                  <c:v>19.708874017945082</c:v>
                </c:pt>
                <c:pt idx="105">
                  <c:v>19.599401055172496</c:v>
                </c:pt>
                <c:pt idx="106">
                  <c:v>19.599401055172496</c:v>
                </c:pt>
                <c:pt idx="107">
                  <c:v>19.50091761147992</c:v>
                </c:pt>
                <c:pt idx="108">
                  <c:v>19.50091761147992</c:v>
                </c:pt>
                <c:pt idx="109">
                  <c:v>19.39482122362282</c:v>
                </c:pt>
                <c:pt idx="110">
                  <c:v>19.39482122362282</c:v>
                </c:pt>
                <c:pt idx="111">
                  <c:v>19.305602819981576</c:v>
                </c:pt>
                <c:pt idx="112">
                  <c:v>19.305602819981576</c:v>
                </c:pt>
                <c:pt idx="113">
                  <c:v>19.200006249276054</c:v>
                </c:pt>
                <c:pt idx="114">
                  <c:v>19.200006249276054</c:v>
                </c:pt>
                <c:pt idx="115">
                  <c:v>19.122863488222588</c:v>
                </c:pt>
                <c:pt idx="116">
                  <c:v>19.12032191709401</c:v>
                </c:pt>
                <c:pt idx="117">
                  <c:v>19.016086890704525</c:v>
                </c:pt>
                <c:pt idx="118">
                  <c:v>19.016086890704525</c:v>
                </c:pt>
                <c:pt idx="119">
                  <c:v>18.948939075395607</c:v>
                </c:pt>
                <c:pt idx="120">
                  <c:v>18.938699488656081</c:v>
                </c:pt>
                <c:pt idx="121">
                  <c:v>18.849900820783962</c:v>
                </c:pt>
                <c:pt idx="122">
                  <c:v>18.849900820783962</c:v>
                </c:pt>
                <c:pt idx="123">
                  <c:v>18.772074552351604</c:v>
                </c:pt>
                <c:pt idx="124">
                  <c:v>18.772074552351604</c:v>
                </c:pt>
                <c:pt idx="125">
                  <c:v>18.68378526750751</c:v>
                </c:pt>
                <c:pt idx="126">
                  <c:v>18.68378526750751</c:v>
                </c:pt>
                <c:pt idx="127">
                  <c:v>18.615297384015889</c:v>
                </c:pt>
                <c:pt idx="128">
                  <c:v>18.615297384015889</c:v>
                </c:pt>
                <c:pt idx="129">
                  <c:v>18.5230842276193</c:v>
                </c:pt>
                <c:pt idx="130">
                  <c:v>18.5230842276193</c:v>
                </c:pt>
                <c:pt idx="131">
                  <c:v>18.469729018399569</c:v>
                </c:pt>
                <c:pt idx="132">
                  <c:v>18.455485006637147</c:v>
                </c:pt>
                <c:pt idx="133">
                  <c:v>18.38501120892245</c:v>
                </c:pt>
                <c:pt idx="134">
                  <c:v>18.38501120892245</c:v>
                </c:pt>
                <c:pt idx="135">
                  <c:v>18.308642834161414</c:v>
                </c:pt>
                <c:pt idx="136">
                  <c:v>18.308642834161414</c:v>
                </c:pt>
                <c:pt idx="137">
                  <c:v>18.245069177753027</c:v>
                </c:pt>
                <c:pt idx="138">
                  <c:v>18.245069177753027</c:v>
                </c:pt>
                <c:pt idx="139">
                  <c:v>18.166445473952191</c:v>
                </c:pt>
                <c:pt idx="140">
                  <c:v>18.166445473952191</c:v>
                </c:pt>
                <c:pt idx="141">
                  <c:v>18.114158333873952</c:v>
                </c:pt>
                <c:pt idx="142">
                  <c:v>18.109150318592562</c:v>
                </c:pt>
                <c:pt idx="143">
                  <c:v>18.033511159828318</c:v>
                </c:pt>
                <c:pt idx="144">
                  <c:v>18.033511159828318</c:v>
                </c:pt>
                <c:pt idx="145">
                  <c:v>17.984201352531286</c:v>
                </c:pt>
                <c:pt idx="146">
                  <c:v>17.978558119588083</c:v>
                </c:pt>
                <c:pt idx="147">
                  <c:v>17.906882688095546</c:v>
                </c:pt>
                <c:pt idx="148">
                  <c:v>17.906882688095546</c:v>
                </c:pt>
                <c:pt idx="149">
                  <c:v>17.85853408497406</c:v>
                </c:pt>
                <c:pt idx="150">
                  <c:v>17.855071381007512</c:v>
                </c:pt>
                <c:pt idx="151">
                  <c:v>17.782840582594954</c:v>
                </c:pt>
                <c:pt idx="152">
                  <c:v>17.782840582594954</c:v>
                </c:pt>
                <c:pt idx="153">
                  <c:v>17.741973288396228</c:v>
                </c:pt>
                <c:pt idx="154">
                  <c:v>17.730259417187124</c:v>
                </c:pt>
                <c:pt idx="155">
                  <c:v>17.673589525870849</c:v>
                </c:pt>
                <c:pt idx="156">
                  <c:v>17.673589525870849</c:v>
                </c:pt>
                <c:pt idx="157">
                  <c:v>17.614535675201161</c:v>
                </c:pt>
                <c:pt idx="158">
                  <c:v>17.614535675201161</c:v>
                </c:pt>
                <c:pt idx="159">
                  <c:v>17.562143153616706</c:v>
                </c:pt>
                <c:pt idx="160">
                  <c:v>17.562143153616706</c:v>
                </c:pt>
                <c:pt idx="161">
                  <c:v>17.501997739976307</c:v>
                </c:pt>
                <c:pt idx="162">
                  <c:v>17.501997739976307</c:v>
                </c:pt>
                <c:pt idx="163">
                  <c:v>17.456960321359777</c:v>
                </c:pt>
                <c:pt idx="164">
                  <c:v>17.456960321359777</c:v>
                </c:pt>
                <c:pt idx="165">
                  <c:v>17.390351891140799</c:v>
                </c:pt>
                <c:pt idx="166">
                  <c:v>17.390351891140799</c:v>
                </c:pt>
                <c:pt idx="167">
                  <c:v>17.338515110229284</c:v>
                </c:pt>
              </c:numCache>
            </c:numRef>
          </c:yVal>
          <c:smooth val="1"/>
          <c:extLst>
            <c:ext xmlns:c16="http://schemas.microsoft.com/office/drawing/2014/chart" uri="{C3380CC4-5D6E-409C-BE32-E72D297353CC}">
              <c16:uniqueId val="{00000000-347C-47DC-A801-19E2211E9507}"/>
            </c:ext>
          </c:extLst>
        </c:ser>
        <c:ser>
          <c:idx val="2"/>
          <c:order val="2"/>
          <c:tx>
            <c:v>3</c:v>
          </c:tx>
          <c:spPr>
            <a:ln w="28575" cap="rnd">
              <a:solidFill>
                <a:srgbClr val="00B050"/>
              </a:solidFill>
              <a:round/>
            </a:ln>
            <a:effectLst/>
          </c:spPr>
          <c:marker>
            <c:symbol val="none"/>
          </c:marker>
          <c:xVal>
            <c:numRef>
              <c:f>'TMP4.7sc3'!$X$6:$X$173</c:f>
              <c:numCache>
                <c:formatCode>General</c:formatCode>
                <c:ptCount val="168"/>
                <c:pt idx="0">
                  <c:v>0</c:v>
                </c:pt>
                <c:pt idx="1">
                  <c:v>3</c:v>
                </c:pt>
                <c:pt idx="2">
                  <c:v>6</c:v>
                </c:pt>
                <c:pt idx="3">
                  <c:v>9</c:v>
                </c:pt>
                <c:pt idx="4">
                  <c:v>12</c:v>
                </c:pt>
                <c:pt idx="5">
                  <c:v>15</c:v>
                </c:pt>
                <c:pt idx="6">
                  <c:v>18</c:v>
                </c:pt>
                <c:pt idx="7">
                  <c:v>21</c:v>
                </c:pt>
                <c:pt idx="8">
                  <c:v>24</c:v>
                </c:pt>
                <c:pt idx="9">
                  <c:v>27</c:v>
                </c:pt>
                <c:pt idx="10">
                  <c:v>30</c:v>
                </c:pt>
                <c:pt idx="11">
                  <c:v>33</c:v>
                </c:pt>
                <c:pt idx="12">
                  <c:v>36</c:v>
                </c:pt>
                <c:pt idx="13">
                  <c:v>39</c:v>
                </c:pt>
                <c:pt idx="14">
                  <c:v>42</c:v>
                </c:pt>
                <c:pt idx="15">
                  <c:v>45</c:v>
                </c:pt>
                <c:pt idx="16">
                  <c:v>48</c:v>
                </c:pt>
                <c:pt idx="17">
                  <c:v>50</c:v>
                </c:pt>
                <c:pt idx="18">
                  <c:v>53</c:v>
                </c:pt>
                <c:pt idx="19">
                  <c:v>56</c:v>
                </c:pt>
                <c:pt idx="20">
                  <c:v>59</c:v>
                </c:pt>
                <c:pt idx="21">
                  <c:v>62</c:v>
                </c:pt>
                <c:pt idx="22">
                  <c:v>65</c:v>
                </c:pt>
                <c:pt idx="23">
                  <c:v>68</c:v>
                </c:pt>
                <c:pt idx="24">
                  <c:v>71</c:v>
                </c:pt>
                <c:pt idx="25">
                  <c:v>74</c:v>
                </c:pt>
                <c:pt idx="26">
                  <c:v>77</c:v>
                </c:pt>
                <c:pt idx="27">
                  <c:v>80</c:v>
                </c:pt>
                <c:pt idx="28">
                  <c:v>83</c:v>
                </c:pt>
                <c:pt idx="29">
                  <c:v>86</c:v>
                </c:pt>
                <c:pt idx="30">
                  <c:v>89</c:v>
                </c:pt>
                <c:pt idx="31">
                  <c:v>92</c:v>
                </c:pt>
                <c:pt idx="32">
                  <c:v>95</c:v>
                </c:pt>
                <c:pt idx="33">
                  <c:v>100</c:v>
                </c:pt>
                <c:pt idx="34">
                  <c:v>103</c:v>
                </c:pt>
                <c:pt idx="35">
                  <c:v>106</c:v>
                </c:pt>
                <c:pt idx="36">
                  <c:v>109</c:v>
                </c:pt>
                <c:pt idx="37">
                  <c:v>112</c:v>
                </c:pt>
                <c:pt idx="38">
                  <c:v>115</c:v>
                </c:pt>
                <c:pt idx="39">
                  <c:v>118</c:v>
                </c:pt>
                <c:pt idx="40">
                  <c:v>121</c:v>
                </c:pt>
                <c:pt idx="41">
                  <c:v>124</c:v>
                </c:pt>
                <c:pt idx="42">
                  <c:v>127</c:v>
                </c:pt>
                <c:pt idx="43">
                  <c:v>130</c:v>
                </c:pt>
                <c:pt idx="44">
                  <c:v>133</c:v>
                </c:pt>
                <c:pt idx="45">
                  <c:v>136</c:v>
                </c:pt>
                <c:pt idx="46">
                  <c:v>139</c:v>
                </c:pt>
                <c:pt idx="47">
                  <c:v>142</c:v>
                </c:pt>
                <c:pt idx="48">
                  <c:v>145</c:v>
                </c:pt>
                <c:pt idx="49">
                  <c:v>148</c:v>
                </c:pt>
                <c:pt idx="50">
                  <c:v>151</c:v>
                </c:pt>
                <c:pt idx="51">
                  <c:v>154</c:v>
                </c:pt>
                <c:pt idx="52">
                  <c:v>157</c:v>
                </c:pt>
                <c:pt idx="53">
                  <c:v>160</c:v>
                </c:pt>
                <c:pt idx="54">
                  <c:v>163</c:v>
                </c:pt>
                <c:pt idx="55">
                  <c:v>166</c:v>
                </c:pt>
                <c:pt idx="56">
                  <c:v>169</c:v>
                </c:pt>
                <c:pt idx="57">
                  <c:v>172</c:v>
                </c:pt>
                <c:pt idx="58">
                  <c:v>175</c:v>
                </c:pt>
                <c:pt idx="59">
                  <c:v>178</c:v>
                </c:pt>
                <c:pt idx="60">
                  <c:v>181</c:v>
                </c:pt>
                <c:pt idx="61">
                  <c:v>184</c:v>
                </c:pt>
                <c:pt idx="62">
                  <c:v>187</c:v>
                </c:pt>
                <c:pt idx="63">
                  <c:v>190</c:v>
                </c:pt>
                <c:pt idx="64">
                  <c:v>193</c:v>
                </c:pt>
                <c:pt idx="65">
                  <c:v>196</c:v>
                </c:pt>
                <c:pt idx="66">
                  <c:v>199</c:v>
                </c:pt>
                <c:pt idx="67">
                  <c:v>202</c:v>
                </c:pt>
                <c:pt idx="68">
                  <c:v>205</c:v>
                </c:pt>
                <c:pt idx="69">
                  <c:v>208</c:v>
                </c:pt>
                <c:pt idx="70">
                  <c:v>211</c:v>
                </c:pt>
                <c:pt idx="71">
                  <c:v>214</c:v>
                </c:pt>
                <c:pt idx="72">
                  <c:v>217</c:v>
                </c:pt>
                <c:pt idx="73">
                  <c:v>220</c:v>
                </c:pt>
                <c:pt idx="74">
                  <c:v>223</c:v>
                </c:pt>
                <c:pt idx="75">
                  <c:v>226</c:v>
                </c:pt>
                <c:pt idx="76">
                  <c:v>229</c:v>
                </c:pt>
                <c:pt idx="77">
                  <c:v>232</c:v>
                </c:pt>
                <c:pt idx="78">
                  <c:v>235</c:v>
                </c:pt>
                <c:pt idx="79">
                  <c:v>238</c:v>
                </c:pt>
                <c:pt idx="80">
                  <c:v>241</c:v>
                </c:pt>
                <c:pt idx="81">
                  <c:v>244</c:v>
                </c:pt>
                <c:pt idx="82">
                  <c:v>247</c:v>
                </c:pt>
                <c:pt idx="83">
                  <c:v>250</c:v>
                </c:pt>
                <c:pt idx="84">
                  <c:v>253</c:v>
                </c:pt>
                <c:pt idx="85">
                  <c:v>256</c:v>
                </c:pt>
                <c:pt idx="86">
                  <c:v>259</c:v>
                </c:pt>
                <c:pt idx="87">
                  <c:v>262</c:v>
                </c:pt>
                <c:pt idx="88">
                  <c:v>265</c:v>
                </c:pt>
                <c:pt idx="89">
                  <c:v>268</c:v>
                </c:pt>
                <c:pt idx="90">
                  <c:v>271</c:v>
                </c:pt>
                <c:pt idx="91">
                  <c:v>274</c:v>
                </c:pt>
                <c:pt idx="92">
                  <c:v>277</c:v>
                </c:pt>
                <c:pt idx="93">
                  <c:v>280</c:v>
                </c:pt>
                <c:pt idx="94">
                  <c:v>283</c:v>
                </c:pt>
                <c:pt idx="95">
                  <c:v>286</c:v>
                </c:pt>
                <c:pt idx="96">
                  <c:v>289</c:v>
                </c:pt>
                <c:pt idx="97">
                  <c:v>292</c:v>
                </c:pt>
                <c:pt idx="98">
                  <c:v>295</c:v>
                </c:pt>
                <c:pt idx="99">
                  <c:v>298</c:v>
                </c:pt>
                <c:pt idx="100">
                  <c:v>301</c:v>
                </c:pt>
                <c:pt idx="101">
                  <c:v>304</c:v>
                </c:pt>
                <c:pt idx="102">
                  <c:v>307</c:v>
                </c:pt>
                <c:pt idx="103">
                  <c:v>310</c:v>
                </c:pt>
                <c:pt idx="104">
                  <c:v>313</c:v>
                </c:pt>
                <c:pt idx="105">
                  <c:v>316</c:v>
                </c:pt>
                <c:pt idx="106">
                  <c:v>319</c:v>
                </c:pt>
                <c:pt idx="107">
                  <c:v>322</c:v>
                </c:pt>
                <c:pt idx="108">
                  <c:v>325</c:v>
                </c:pt>
                <c:pt idx="109">
                  <c:v>328</c:v>
                </c:pt>
                <c:pt idx="110">
                  <c:v>331</c:v>
                </c:pt>
                <c:pt idx="111">
                  <c:v>334</c:v>
                </c:pt>
                <c:pt idx="112">
                  <c:v>337</c:v>
                </c:pt>
                <c:pt idx="113">
                  <c:v>340</c:v>
                </c:pt>
                <c:pt idx="114">
                  <c:v>343</c:v>
                </c:pt>
                <c:pt idx="115">
                  <c:v>346</c:v>
                </c:pt>
                <c:pt idx="116">
                  <c:v>349</c:v>
                </c:pt>
                <c:pt idx="117">
                  <c:v>352</c:v>
                </c:pt>
                <c:pt idx="118">
                  <c:v>355</c:v>
                </c:pt>
                <c:pt idx="119">
                  <c:v>358</c:v>
                </c:pt>
                <c:pt idx="120">
                  <c:v>361</c:v>
                </c:pt>
                <c:pt idx="121">
                  <c:v>364</c:v>
                </c:pt>
                <c:pt idx="122">
                  <c:v>367</c:v>
                </c:pt>
                <c:pt idx="123">
                  <c:v>370</c:v>
                </c:pt>
                <c:pt idx="124">
                  <c:v>373</c:v>
                </c:pt>
                <c:pt idx="125">
                  <c:v>376</c:v>
                </c:pt>
                <c:pt idx="126">
                  <c:v>379</c:v>
                </c:pt>
                <c:pt idx="127">
                  <c:v>382</c:v>
                </c:pt>
                <c:pt idx="128">
                  <c:v>385</c:v>
                </c:pt>
                <c:pt idx="129">
                  <c:v>388</c:v>
                </c:pt>
                <c:pt idx="130">
                  <c:v>391</c:v>
                </c:pt>
                <c:pt idx="131">
                  <c:v>394</c:v>
                </c:pt>
                <c:pt idx="132">
                  <c:v>397</c:v>
                </c:pt>
                <c:pt idx="133">
                  <c:v>400</c:v>
                </c:pt>
                <c:pt idx="134">
                  <c:v>403</c:v>
                </c:pt>
                <c:pt idx="135">
                  <c:v>406</c:v>
                </c:pt>
                <c:pt idx="136">
                  <c:v>409</c:v>
                </c:pt>
                <c:pt idx="137">
                  <c:v>412</c:v>
                </c:pt>
                <c:pt idx="138">
                  <c:v>415</c:v>
                </c:pt>
                <c:pt idx="139">
                  <c:v>418</c:v>
                </c:pt>
                <c:pt idx="140">
                  <c:v>421</c:v>
                </c:pt>
                <c:pt idx="141">
                  <c:v>424</c:v>
                </c:pt>
                <c:pt idx="142">
                  <c:v>427</c:v>
                </c:pt>
                <c:pt idx="143">
                  <c:v>430</c:v>
                </c:pt>
                <c:pt idx="144">
                  <c:v>433</c:v>
                </c:pt>
                <c:pt idx="145">
                  <c:v>436</c:v>
                </c:pt>
                <c:pt idx="146">
                  <c:v>439</c:v>
                </c:pt>
                <c:pt idx="147">
                  <c:v>442</c:v>
                </c:pt>
                <c:pt idx="148">
                  <c:v>445</c:v>
                </c:pt>
                <c:pt idx="149">
                  <c:v>448</c:v>
                </c:pt>
                <c:pt idx="150">
                  <c:v>451</c:v>
                </c:pt>
                <c:pt idx="151">
                  <c:v>454</c:v>
                </c:pt>
                <c:pt idx="152">
                  <c:v>457</c:v>
                </c:pt>
                <c:pt idx="153">
                  <c:v>460</c:v>
                </c:pt>
                <c:pt idx="154">
                  <c:v>463</c:v>
                </c:pt>
                <c:pt idx="155">
                  <c:v>466</c:v>
                </c:pt>
                <c:pt idx="156">
                  <c:v>469</c:v>
                </c:pt>
                <c:pt idx="157">
                  <c:v>472</c:v>
                </c:pt>
                <c:pt idx="158">
                  <c:v>475</c:v>
                </c:pt>
                <c:pt idx="159">
                  <c:v>478</c:v>
                </c:pt>
                <c:pt idx="160">
                  <c:v>481</c:v>
                </c:pt>
                <c:pt idx="161">
                  <c:v>484</c:v>
                </c:pt>
                <c:pt idx="162">
                  <c:v>487</c:v>
                </c:pt>
                <c:pt idx="163">
                  <c:v>490</c:v>
                </c:pt>
                <c:pt idx="164">
                  <c:v>493</c:v>
                </c:pt>
                <c:pt idx="165">
                  <c:v>496</c:v>
                </c:pt>
                <c:pt idx="166">
                  <c:v>500</c:v>
                </c:pt>
                <c:pt idx="167">
                  <c:v>503</c:v>
                </c:pt>
              </c:numCache>
            </c:numRef>
          </c:xVal>
          <c:yVal>
            <c:numRef>
              <c:f>'TMP4.7sc3'!$AC$6:$AC$173</c:f>
              <c:numCache>
                <c:formatCode>0.0</c:formatCode>
                <c:ptCount val="168"/>
                <c:pt idx="0">
                  <c:v>90</c:v>
                </c:pt>
                <c:pt idx="1">
                  <c:v>79.971954489981016</c:v>
                </c:pt>
                <c:pt idx="2">
                  <c:v>68.896858118706689</c:v>
                </c:pt>
                <c:pt idx="3">
                  <c:v>58.727385312517157</c:v>
                </c:pt>
                <c:pt idx="4">
                  <c:v>51.057909768883292</c:v>
                </c:pt>
                <c:pt idx="5">
                  <c:v>45.895684705553492</c:v>
                </c:pt>
                <c:pt idx="6">
                  <c:v>42.316920128137028</c:v>
                </c:pt>
                <c:pt idx="7">
                  <c:v>39.620622187443082</c:v>
                </c:pt>
                <c:pt idx="8">
                  <c:v>37.482735896377704</c:v>
                </c:pt>
                <c:pt idx="9">
                  <c:v>35.732552450170296</c:v>
                </c:pt>
                <c:pt idx="10">
                  <c:v>34.264861773796412</c:v>
                </c:pt>
                <c:pt idx="11">
                  <c:v>33.011042117147596</c:v>
                </c:pt>
                <c:pt idx="12">
                  <c:v>31.923786623948494</c:v>
                </c:pt>
                <c:pt idx="13">
                  <c:v>30.969318734093275</c:v>
                </c:pt>
                <c:pt idx="14">
                  <c:v>30.122731339703936</c:v>
                </c:pt>
                <c:pt idx="15">
                  <c:v>29.365211779920426</c:v>
                </c:pt>
                <c:pt idx="16">
                  <c:v>28.682235622746308</c:v>
                </c:pt>
                <c:pt idx="17">
                  <c:v>28.409193629350661</c:v>
                </c:pt>
                <c:pt idx="18">
                  <c:v>27.579541334583961</c:v>
                </c:pt>
                <c:pt idx="19">
                  <c:v>27.217941080892935</c:v>
                </c:pt>
                <c:pt idx="20">
                  <c:v>26.600510627559249</c:v>
                </c:pt>
                <c:pt idx="21">
                  <c:v>26.241375596230238</c:v>
                </c:pt>
                <c:pt idx="22">
                  <c:v>25.745212434143205</c:v>
                </c:pt>
                <c:pt idx="23">
                  <c:v>25.412846405322686</c:v>
                </c:pt>
                <c:pt idx="24">
                  <c:v>24.996020719419413</c:v>
                </c:pt>
                <c:pt idx="25">
                  <c:v>24.695250506180837</c:v>
                </c:pt>
                <c:pt idx="26">
                  <c:v>24.334957478616733</c:v>
                </c:pt>
                <c:pt idx="27">
                  <c:v>24.064738266278425</c:v>
                </c:pt>
                <c:pt idx="28">
                  <c:v>23.746897679638209</c:v>
                </c:pt>
                <c:pt idx="29">
                  <c:v>23.504648089841243</c:v>
                </c:pt>
                <c:pt idx="30">
                  <c:v>23.219664522637849</c:v>
                </c:pt>
                <c:pt idx="31">
                  <c:v>23.00274363034908</c:v>
                </c:pt>
                <c:pt idx="32">
                  <c:v>22.743509149523248</c:v>
                </c:pt>
                <c:pt idx="33">
                  <c:v>22.256155027368099</c:v>
                </c:pt>
                <c:pt idx="34">
                  <c:v>22.256155027368099</c:v>
                </c:pt>
                <c:pt idx="35">
                  <c:v>21.923302305498215</c:v>
                </c:pt>
                <c:pt idx="36">
                  <c:v>21.883330729245298</c:v>
                </c:pt>
                <c:pt idx="37">
                  <c:v>21.543353120138264</c:v>
                </c:pt>
                <c:pt idx="38">
                  <c:v>21.543353120138264</c:v>
                </c:pt>
                <c:pt idx="39">
                  <c:v>21.190005501724478</c:v>
                </c:pt>
                <c:pt idx="40">
                  <c:v>21.190005501724478</c:v>
                </c:pt>
                <c:pt idx="41">
                  <c:v>20.907678590463021</c:v>
                </c:pt>
                <c:pt idx="42">
                  <c:v>20.907678590463021</c:v>
                </c:pt>
                <c:pt idx="43">
                  <c:v>20.594280385451292</c:v>
                </c:pt>
                <c:pt idx="44">
                  <c:v>20.594280385451292</c:v>
                </c:pt>
                <c:pt idx="45">
                  <c:v>20.362184608204473</c:v>
                </c:pt>
                <c:pt idx="46">
                  <c:v>20.354853055738491</c:v>
                </c:pt>
                <c:pt idx="47">
                  <c:v>20.082076080547132</c:v>
                </c:pt>
                <c:pt idx="48">
                  <c:v>20.082076080547132</c:v>
                </c:pt>
                <c:pt idx="49">
                  <c:v>19.879316523112699</c:v>
                </c:pt>
                <c:pt idx="50">
                  <c:v>19.875972765562498</c:v>
                </c:pt>
                <c:pt idx="51">
                  <c:v>19.626581872521403</c:v>
                </c:pt>
                <c:pt idx="52">
                  <c:v>19.626581872521403</c:v>
                </c:pt>
                <c:pt idx="53">
                  <c:v>19.459402289101565</c:v>
                </c:pt>
                <c:pt idx="54">
                  <c:v>19.443375214875786</c:v>
                </c:pt>
                <c:pt idx="55">
                  <c:v>19.234384737691236</c:v>
                </c:pt>
                <c:pt idx="56">
                  <c:v>19.234384737691236</c:v>
                </c:pt>
                <c:pt idx="57">
                  <c:v>19.068779833584159</c:v>
                </c:pt>
                <c:pt idx="58">
                  <c:v>19.068779833584159</c:v>
                </c:pt>
                <c:pt idx="59">
                  <c:v>18.86842792589135</c:v>
                </c:pt>
                <c:pt idx="60">
                  <c:v>18.86842792589135</c:v>
                </c:pt>
                <c:pt idx="61">
                  <c:v>18.73739552148491</c:v>
                </c:pt>
                <c:pt idx="62">
                  <c:v>18.723610776859548</c:v>
                </c:pt>
                <c:pt idx="63">
                  <c:v>18.549677175662545</c:v>
                </c:pt>
                <c:pt idx="64">
                  <c:v>18.549677175662545</c:v>
                </c:pt>
                <c:pt idx="65">
                  <c:v>18.421573024111581</c:v>
                </c:pt>
                <c:pt idx="66">
                  <c:v>18.421573024111581</c:v>
                </c:pt>
                <c:pt idx="67">
                  <c:v>18.245442130249078</c:v>
                </c:pt>
                <c:pt idx="68">
                  <c:v>18.245442130249078</c:v>
                </c:pt>
                <c:pt idx="69">
                  <c:v>18.155289952780215</c:v>
                </c:pt>
                <c:pt idx="70">
                  <c:v>18.119773330346074</c:v>
                </c:pt>
                <c:pt idx="71">
                  <c:v>18.006722347379014</c:v>
                </c:pt>
                <c:pt idx="72">
                  <c:v>18.006722347379014</c:v>
                </c:pt>
                <c:pt idx="73">
                  <c:v>17.853197142698445</c:v>
                </c:pt>
                <c:pt idx="74">
                  <c:v>17.853197142698445</c:v>
                </c:pt>
                <c:pt idx="75">
                  <c:v>17.774136264802106</c:v>
                </c:pt>
                <c:pt idx="76">
                  <c:v>17.743467273145502</c:v>
                </c:pt>
                <c:pt idx="77">
                  <c:v>17.641243794914004</c:v>
                </c:pt>
                <c:pt idx="78">
                  <c:v>17.641243794914004</c:v>
                </c:pt>
                <c:pt idx="79">
                  <c:v>17.508275802119822</c:v>
                </c:pt>
                <c:pt idx="80">
                  <c:v>17.508275802119822</c:v>
                </c:pt>
                <c:pt idx="81">
                  <c:v>17.434565561422698</c:v>
                </c:pt>
                <c:pt idx="82">
                  <c:v>17.413640245471978</c:v>
                </c:pt>
                <c:pt idx="83">
                  <c:v>17.311142576278613</c:v>
                </c:pt>
                <c:pt idx="84">
                  <c:v>17.311142576278613</c:v>
                </c:pt>
                <c:pt idx="85">
                  <c:v>17.210063670172264</c:v>
                </c:pt>
                <c:pt idx="86">
                  <c:v>17.210063670172264</c:v>
                </c:pt>
                <c:pt idx="87">
                  <c:v>17.11620192623694</c:v>
                </c:pt>
                <c:pt idx="88">
                  <c:v>17.11620192623694</c:v>
                </c:pt>
                <c:pt idx="89">
                  <c:v>17.0195922893163</c:v>
                </c:pt>
                <c:pt idx="90">
                  <c:v>17.0195922893163</c:v>
                </c:pt>
                <c:pt idx="91">
                  <c:v>16.936073018045835</c:v>
                </c:pt>
                <c:pt idx="92">
                  <c:v>16.936073018045835</c:v>
                </c:pt>
                <c:pt idx="93">
                  <c:v>16.838931238086868</c:v>
                </c:pt>
                <c:pt idx="94">
                  <c:v>16.838931238086868</c:v>
                </c:pt>
                <c:pt idx="95">
                  <c:v>16.772417138222856</c:v>
                </c:pt>
                <c:pt idx="96">
                  <c:v>16.772417138222856</c:v>
                </c:pt>
                <c:pt idx="97">
                  <c:v>16.661401022643453</c:v>
                </c:pt>
                <c:pt idx="98">
                  <c:v>16.661401022643453</c:v>
                </c:pt>
                <c:pt idx="99">
                  <c:v>16.633578969415812</c:v>
                </c:pt>
                <c:pt idx="100">
                  <c:v>16.574573957955618</c:v>
                </c:pt>
                <c:pt idx="101">
                  <c:v>16.571443938148047</c:v>
                </c:pt>
                <c:pt idx="102">
                  <c:v>16.472420849762397</c:v>
                </c:pt>
                <c:pt idx="103">
                  <c:v>16.472420849762397</c:v>
                </c:pt>
                <c:pt idx="104">
                  <c:v>16.441045124235281</c:v>
                </c:pt>
                <c:pt idx="105">
                  <c:v>16.395805719073703</c:v>
                </c:pt>
                <c:pt idx="106">
                  <c:v>16.37665821118161</c:v>
                </c:pt>
                <c:pt idx="107">
                  <c:v>16.312447251564215</c:v>
                </c:pt>
                <c:pt idx="108">
                  <c:v>16.312447251564215</c:v>
                </c:pt>
                <c:pt idx="109">
                  <c:v>16.234245092239455</c:v>
                </c:pt>
                <c:pt idx="110">
                  <c:v>16.234245092239455</c:v>
                </c:pt>
                <c:pt idx="111">
                  <c:v>16.18664083773028</c:v>
                </c:pt>
                <c:pt idx="112">
                  <c:v>16.180474021352833</c:v>
                </c:pt>
                <c:pt idx="113">
                  <c:v>16.09996891696122</c:v>
                </c:pt>
                <c:pt idx="114">
                  <c:v>16.09996891696122</c:v>
                </c:pt>
                <c:pt idx="115">
                  <c:v>16.067122119864123</c:v>
                </c:pt>
                <c:pt idx="116">
                  <c:v>16.039016763231515</c:v>
                </c:pt>
                <c:pt idx="117">
                  <c:v>16.003298586797865</c:v>
                </c:pt>
                <c:pt idx="118">
                  <c:v>15.98289772671615</c:v>
                </c:pt>
                <c:pt idx="119">
                  <c:v>15.935032812734574</c:v>
                </c:pt>
                <c:pt idx="120">
                  <c:v>15.935032812734574</c:v>
                </c:pt>
                <c:pt idx="121">
                  <c:v>15.855612310351779</c:v>
                </c:pt>
                <c:pt idx="122">
                  <c:v>15.855612310351779</c:v>
                </c:pt>
                <c:pt idx="123">
                  <c:v>15.839928157871777</c:v>
                </c:pt>
                <c:pt idx="124">
                  <c:v>15.788142015068104</c:v>
                </c:pt>
                <c:pt idx="125">
                  <c:v>15.788142015068104</c:v>
                </c:pt>
                <c:pt idx="126">
                  <c:v>15.726265718371513</c:v>
                </c:pt>
                <c:pt idx="127">
                  <c:v>15.726265718371513</c:v>
                </c:pt>
                <c:pt idx="128">
                  <c:v>15.687637693348899</c:v>
                </c:pt>
                <c:pt idx="129">
                  <c:v>15.68476570005976</c:v>
                </c:pt>
                <c:pt idx="130">
                  <c:v>15.613483085836762</c:v>
                </c:pt>
                <c:pt idx="131">
                  <c:v>15.613483085836762</c:v>
                </c:pt>
                <c:pt idx="132">
                  <c:v>15.600840973113044</c:v>
                </c:pt>
                <c:pt idx="133">
                  <c:v>15.550922692936002</c:v>
                </c:pt>
                <c:pt idx="134">
                  <c:v>15.550922692936002</c:v>
                </c:pt>
                <c:pt idx="135">
                  <c:v>15.501844307059624</c:v>
                </c:pt>
                <c:pt idx="136">
                  <c:v>15.501844307059624</c:v>
                </c:pt>
                <c:pt idx="137">
                  <c:v>15.454450771577802</c:v>
                </c:pt>
                <c:pt idx="138">
                  <c:v>15.454450771577802</c:v>
                </c:pt>
                <c:pt idx="139">
                  <c:v>15.406943316687959</c:v>
                </c:pt>
                <c:pt idx="140">
                  <c:v>15.406943316687959</c:v>
                </c:pt>
                <c:pt idx="141">
                  <c:v>15.362795144664718</c:v>
                </c:pt>
                <c:pt idx="142">
                  <c:v>15.362795144664718</c:v>
                </c:pt>
                <c:pt idx="143">
                  <c:v>15.314918529933149</c:v>
                </c:pt>
                <c:pt idx="144">
                  <c:v>15.314918529933149</c:v>
                </c:pt>
                <c:pt idx="145">
                  <c:v>15.27753145776343</c:v>
                </c:pt>
                <c:pt idx="146">
                  <c:v>15.27753145776343</c:v>
                </c:pt>
                <c:pt idx="147">
                  <c:v>15.221625602448269</c:v>
                </c:pt>
                <c:pt idx="148">
                  <c:v>15.221625602448269</c:v>
                </c:pt>
                <c:pt idx="149">
                  <c:v>15.206454880249847</c:v>
                </c:pt>
                <c:pt idx="150">
                  <c:v>15.173582725669965</c:v>
                </c:pt>
                <c:pt idx="151">
                  <c:v>15.173582725669965</c:v>
                </c:pt>
                <c:pt idx="152">
                  <c:v>15.114916375089283</c:v>
                </c:pt>
                <c:pt idx="153">
                  <c:v>15.114916375089283</c:v>
                </c:pt>
                <c:pt idx="154">
                  <c:v>15.112492270910176</c:v>
                </c:pt>
                <c:pt idx="155">
                  <c:v>15.055976792686828</c:v>
                </c:pt>
                <c:pt idx="156">
                  <c:v>15.055976792686828</c:v>
                </c:pt>
                <c:pt idx="157">
                  <c:v>15.053062879622946</c:v>
                </c:pt>
                <c:pt idx="158">
                  <c:v>14.999086838240533</c:v>
                </c:pt>
                <c:pt idx="159">
                  <c:v>14.999086838240533</c:v>
                </c:pt>
                <c:pt idx="160">
                  <c:v>14.994643404985002</c:v>
                </c:pt>
                <c:pt idx="161">
                  <c:v>14.945372929064677</c:v>
                </c:pt>
                <c:pt idx="162">
                  <c:v>14.945372929064677</c:v>
                </c:pt>
                <c:pt idx="163">
                  <c:v>14.934544825188297</c:v>
                </c:pt>
                <c:pt idx="164">
                  <c:v>14.900393117006729</c:v>
                </c:pt>
                <c:pt idx="165">
                  <c:v>14.900393117006729</c:v>
                </c:pt>
                <c:pt idx="166">
                  <c:v>14.841742362286022</c:v>
                </c:pt>
                <c:pt idx="167">
                  <c:v>14.841742362286022</c:v>
                </c:pt>
              </c:numCache>
            </c:numRef>
          </c:yVal>
          <c:smooth val="1"/>
          <c:extLst>
            <c:ext xmlns:c16="http://schemas.microsoft.com/office/drawing/2014/chart" uri="{C3380CC4-5D6E-409C-BE32-E72D297353CC}">
              <c16:uniqueId val="{00000001-347C-47DC-A801-19E2211E9507}"/>
            </c:ext>
          </c:extLst>
        </c:ser>
        <c:dLbls>
          <c:showLegendKey val="0"/>
          <c:showVal val="0"/>
          <c:showCatName val="0"/>
          <c:showSerName val="0"/>
          <c:showPercent val="0"/>
          <c:showBubbleSize val="0"/>
        </c:dLbls>
        <c:axId val="1507595807"/>
        <c:axId val="1507591647"/>
      </c:scatterChart>
      <c:valAx>
        <c:axId val="1507595807"/>
        <c:scaling>
          <c:orientation val="minMax"/>
          <c:max val="25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 (years)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7591647"/>
        <c:crosses val="autoZero"/>
        <c:crossBetween val="midCat"/>
      </c:valAx>
      <c:valAx>
        <c:axId val="1507591647"/>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DP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7595807"/>
        <c:crosses val="autoZero"/>
        <c:crossBetween val="midCat"/>
      </c:valAx>
      <c:spPr>
        <a:noFill/>
        <a:ln>
          <a:noFill/>
        </a:ln>
        <a:effectLst/>
      </c:spPr>
    </c:plotArea>
    <c:legend>
      <c:legendPos val="r"/>
      <c:layout>
        <c:manualLayout>
          <c:xMode val="edge"/>
          <c:yMode val="edge"/>
          <c:x val="0.71442697003185851"/>
          <c:y val="0.20339839798423384"/>
          <c:w val="0.12895901655403033"/>
          <c:h val="0.206215107854136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Degree of polymerization</a:t>
            </a:r>
          </a:p>
        </c:rich>
      </c:tx>
      <c:layout>
        <c:manualLayout>
          <c:xMode val="edge"/>
          <c:yMode val="edge"/>
          <c:x val="0.3546805306036393"/>
          <c:y val="3.2586866804642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scatterChart>
        <c:scatterStyle val="smoothMarker"/>
        <c:varyColors val="0"/>
        <c:ser>
          <c:idx val="1"/>
          <c:order val="0"/>
          <c:tx>
            <c:v>1</c:v>
          </c:tx>
          <c:spPr>
            <a:ln w="28575" cap="rnd">
              <a:solidFill>
                <a:schemeClr val="accent2"/>
              </a:solidFill>
              <a:round/>
            </a:ln>
            <a:effectLst/>
          </c:spPr>
          <c:marker>
            <c:symbol val="none"/>
          </c:marker>
          <c:xVal>
            <c:numRef>
              <c:f>'BKP5.1sc1'!$X$6:$X$156</c:f>
              <c:numCache>
                <c:formatCode>General</c:formatCode>
                <c:ptCount val="15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numCache>
            </c:numRef>
          </c:xVal>
          <c:yVal>
            <c:numRef>
              <c:f>'BKP5.1sc1'!$AC$6:$AC$156</c:f>
              <c:numCache>
                <c:formatCode>0.0</c:formatCode>
                <c:ptCount val="151"/>
                <c:pt idx="0">
                  <c:v>100</c:v>
                </c:pt>
                <c:pt idx="1">
                  <c:v>99.559436989283995</c:v>
                </c:pt>
                <c:pt idx="2">
                  <c:v>99.115700767125702</c:v>
                </c:pt>
                <c:pt idx="3">
                  <c:v>98.668895186421324</c:v>
                </c:pt>
                <c:pt idx="4">
                  <c:v>98.219130857435772</c:v>
                </c:pt>
                <c:pt idx="5">
                  <c:v>97.766525138448856</c:v>
                </c:pt>
                <c:pt idx="6">
                  <c:v>97.311202095438517</c:v>
                </c:pt>
                <c:pt idx="7">
                  <c:v>96.853292429098076</c:v>
                </c:pt>
                <c:pt idx="8">
                  <c:v>96.392933367683</c:v>
                </c:pt>
                <c:pt idx="9">
                  <c:v>95.93026852441848</c:v>
                </c:pt>
                <c:pt idx="10">
                  <c:v>95.465447718476725</c:v>
                </c:pt>
                <c:pt idx="11">
                  <c:v>94.998626758838753</c:v>
                </c:pt>
                <c:pt idx="12">
                  <c:v>94.529967190705463</c:v>
                </c:pt>
                <c:pt idx="13">
                  <c:v>94.059636004488354</c:v>
                </c:pt>
                <c:pt idx="14">
                  <c:v>93.587805307816538</c:v>
                </c:pt>
                <c:pt idx="15">
                  <c:v>93.11465196140945</c:v>
                </c:pt>
                <c:pt idx="16">
                  <c:v>92.64035718010183</c:v>
                </c:pt>
                <c:pt idx="17">
                  <c:v>92.16510610074198</c:v>
                </c:pt>
                <c:pt idx="18">
                  <c:v>91.689087319124297</c:v>
                </c:pt>
                <c:pt idx="19">
                  <c:v>91.212492398542224</c:v>
                </c:pt>
                <c:pt idx="20">
                  <c:v>90.735515352956511</c:v>
                </c:pt>
                <c:pt idx="21">
                  <c:v>90.258352108153062</c:v>
                </c:pt>
                <c:pt idx="22">
                  <c:v>89.781199944609583</c:v>
                </c:pt>
                <c:pt idx="23">
                  <c:v>89.304256926088712</c:v>
                </c:pt>
                <c:pt idx="24">
                  <c:v>88.827721318222814</c:v>
                </c:pt>
                <c:pt idx="25">
                  <c:v>88.35179100154491</c:v>
                </c:pt>
                <c:pt idx="26">
                  <c:v>87.876662883544711</c:v>
                </c:pt>
                <c:pt idx="27">
                  <c:v>87.402532314386789</c:v>
                </c:pt>
                <c:pt idx="28">
                  <c:v>86.929592510914361</c:v>
                </c:pt>
                <c:pt idx="29">
                  <c:v>86.458033993482701</c:v>
                </c:pt>
                <c:pt idx="30">
                  <c:v>85.988044040010919</c:v>
                </c:pt>
                <c:pt idx="31">
                  <c:v>85.519806161426175</c:v>
                </c:pt>
                <c:pt idx="32">
                  <c:v>85.053499602392563</c:v>
                </c:pt>
                <c:pt idx="33">
                  <c:v>84.589298870884619</c:v>
                </c:pt>
                <c:pt idx="34">
                  <c:v>84.127373299779237</c:v>
                </c:pt>
                <c:pt idx="35">
                  <c:v>83.667886643220029</c:v>
                </c:pt>
                <c:pt idx="36">
                  <c:v>83.210996710051532</c:v>
                </c:pt>
                <c:pt idx="37">
                  <c:v>82.756855036148508</c:v>
                </c:pt>
                <c:pt idx="38">
                  <c:v>82.30560659697862</c:v>
                </c:pt>
                <c:pt idx="39">
                  <c:v>81.857389561250358</c:v>
                </c:pt>
                <c:pt idx="40">
                  <c:v>81.4123350860187</c:v>
                </c:pt>
                <c:pt idx="41">
                  <c:v>80.97056715315864</c:v>
                </c:pt>
                <c:pt idx="42">
                  <c:v>80.532202446680117</c:v>
                </c:pt>
                <c:pt idx="43">
                  <c:v>80.097350269948478</c:v>
                </c:pt>
                <c:pt idx="44">
                  <c:v>79.666112501509019</c:v>
                </c:pt>
                <c:pt idx="45">
                  <c:v>79.238583587880825</c:v>
                </c:pt>
                <c:pt idx="46">
                  <c:v>78.814850571405756</c:v>
                </c:pt>
                <c:pt idx="47">
                  <c:v>78.394993150995973</c:v>
                </c:pt>
                <c:pt idx="48">
                  <c:v>77.979083773436059</c:v>
                </c:pt>
                <c:pt idx="49">
                  <c:v>77.567187752747586</c:v>
                </c:pt>
                <c:pt idx="50">
                  <c:v>77.159363415026334</c:v>
                </c:pt>
                <c:pt idx="51">
                  <c:v>76.755662266102959</c:v>
                </c:pt>
                <c:pt idx="52">
                  <c:v>76.356129179361773</c:v>
                </c:pt>
                <c:pt idx="53">
                  <c:v>75.960802601069744</c:v>
                </c:pt>
                <c:pt idx="54">
                  <c:v>75.569714770617523</c:v>
                </c:pt>
                <c:pt idx="55">
                  <c:v>75.182891953154481</c:v>
                </c:pt>
                <c:pt idx="56">
                  <c:v>74.800354682201046</c:v>
                </c:pt>
                <c:pt idx="57">
                  <c:v>74.422118009943773</c:v>
                </c:pt>
                <c:pt idx="58">
                  <c:v>74.04819176305611</c:v>
                </c:pt>
                <c:pt idx="59">
                  <c:v>73.678580802037246</c:v>
                </c:pt>
                <c:pt idx="60">
                  <c:v>73.313285282217876</c:v>
                </c:pt>
                <c:pt idx="61">
                  <c:v>72.952300914744086</c:v>
                </c:pt>
                <c:pt idx="62">
                  <c:v>72.59561922601327</c:v>
                </c:pt>
                <c:pt idx="63">
                  <c:v>72.24322781419913</c:v>
                </c:pt>
                <c:pt idx="64">
                  <c:v>71.8951106016616</c:v>
                </c:pt>
                <c:pt idx="65">
                  <c:v>71.551248082191364</c:v>
                </c:pt>
                <c:pt idx="66">
                  <c:v>71.211617562188167</c:v>
                </c:pt>
                <c:pt idx="67">
                  <c:v>70.876193395009295</c:v>
                </c:pt>
                <c:pt idx="68">
                  <c:v>70.544947207858741</c:v>
                </c:pt>
                <c:pt idx="69">
                  <c:v>70.217848120707814</c:v>
                </c:pt>
                <c:pt idx="70">
                  <c:v>69.894862956851171</c:v>
                </c:pt>
                <c:pt idx="71">
                  <c:v>69.575956444805556</c:v>
                </c:pt>
                <c:pt idx="72">
                  <c:v>69.261091411350705</c:v>
                </c:pt>
                <c:pt idx="73">
                  <c:v>68.950228965596452</c:v>
                </c:pt>
                <c:pt idx="74">
                  <c:v>68.643328674032716</c:v>
                </c:pt>
                <c:pt idx="75">
                  <c:v>68.340348726587592</c:v>
                </c:pt>
                <c:pt idx="76">
                  <c:v>68.041246093772131</c:v>
                </c:pt>
                <c:pt idx="77">
                  <c:v>67.745976675042471</c:v>
                </c:pt>
                <c:pt idx="78">
                  <c:v>67.454495438550467</c:v>
                </c:pt>
                <c:pt idx="79">
                  <c:v>67.1667565524899</c:v>
                </c:pt>
                <c:pt idx="80">
                  <c:v>66.882713508273142</c:v>
                </c:pt>
                <c:pt idx="81">
                  <c:v>66.602319235797836</c:v>
                </c:pt>
                <c:pt idx="82">
                  <c:v>66.325526211080614</c:v>
                </c:pt>
                <c:pt idx="83">
                  <c:v>66.052286556548395</c:v>
                </c:pt>
                <c:pt idx="84">
                  <c:v>65.782552134289034</c:v>
                </c:pt>
                <c:pt idx="85">
                  <c:v>65.516274632566152</c:v>
                </c:pt>
                <c:pt idx="86">
                  <c:v>65.253405645910206</c:v>
                </c:pt>
                <c:pt idx="87">
                  <c:v>64.993896749094219</c:v>
                </c:pt>
                <c:pt idx="88">
                  <c:v>64.737699565303572</c:v>
                </c:pt>
                <c:pt idx="89">
                  <c:v>64.484765828803717</c:v>
                </c:pt>
                <c:pt idx="90">
                  <c:v>64.235047442404792</c:v>
                </c:pt>
                <c:pt idx="91">
                  <c:v>63.988496530015183</c:v>
                </c:pt>
                <c:pt idx="92">
                  <c:v>63.745065484567952</c:v>
                </c:pt>
                <c:pt idx="93">
                  <c:v>63.504707011595222</c:v>
                </c:pt>
                <c:pt idx="94">
                  <c:v>63.267374168716131</c:v>
                </c:pt>
                <c:pt idx="95">
                  <c:v>63.033020401293996</c:v>
                </c:pt>
                <c:pt idx="96">
                  <c:v>62.80159957450774</c:v>
                </c:pt>
                <c:pt idx="97">
                  <c:v>62.573066002071926</c:v>
                </c:pt>
                <c:pt idx="98">
                  <c:v>62.347374471829816</c:v>
                </c:pt>
                <c:pt idx="99">
                  <c:v>62.124480268431945</c:v>
                </c:pt>
                <c:pt idx="100">
                  <c:v>61.904339193303301</c:v>
                </c:pt>
                <c:pt idx="101">
                  <c:v>61.686907582090917</c:v>
                </c:pt>
                <c:pt idx="102">
                  <c:v>61.472142319773745</c:v>
                </c:pt>
                <c:pt idx="103">
                  <c:v>61.2600008536063</c:v>
                </c:pt>
                <c:pt idx="104">
                  <c:v>61.050441204059261</c:v>
                </c:pt>
                <c:pt idx="105">
                  <c:v>60.843421973908008</c:v>
                </c:pt>
                <c:pt idx="106">
                  <c:v>60.638902355614221</c:v>
                </c:pt>
                <c:pt idx="107">
                  <c:v>60.436842137134867</c:v>
                </c:pt>
                <c:pt idx="108">
                  <c:v>60.2372017062848</c:v>
                </c:pt>
                <c:pt idx="109">
                  <c:v>60.039942053772428</c:v>
                </c:pt>
                <c:pt idx="110">
                  <c:v>59.845024775018679</c:v>
                </c:pt>
                <c:pt idx="111">
                  <c:v>59.652412070863356</c:v>
                </c:pt>
                <c:pt idx="112">
                  <c:v>59.46206674725596</c:v>
                </c:pt>
                <c:pt idx="113">
                  <c:v>59.273952214020852</c:v>
                </c:pt>
                <c:pt idx="114">
                  <c:v>59.088032482781678</c:v>
                </c:pt>
                <c:pt idx="115">
                  <c:v>58.90427216412283</c:v>
                </c:pt>
                <c:pt idx="116">
                  <c:v>58.72263646406126</c:v>
                </c:pt>
                <c:pt idx="117">
                  <c:v>58.543091179896521</c:v>
                </c:pt>
                <c:pt idx="118">
                  <c:v>58.365602695500954</c:v>
                </c:pt>
                <c:pt idx="119">
                  <c:v>58.1901379761103</c:v>
                </c:pt>
                <c:pt idx="120">
                  <c:v>58.016664562666342</c:v>
                </c:pt>
                <c:pt idx="121">
                  <c:v>57.845150565763575</c:v>
                </c:pt>
                <c:pt idx="122">
                  <c:v>57.675564659244976</c:v>
                </c:pt>
                <c:pt idx="123">
                  <c:v>57.507876073490259</c:v>
                </c:pt>
                <c:pt idx="124">
                  <c:v>57.34205458843536</c:v>
                </c:pt>
                <c:pt idx="125">
                  <c:v>57.17807052636001</c:v>
                </c:pt>
                <c:pt idx="126">
                  <c:v>57.01589474447686</c:v>
                </c:pt>
                <c:pt idx="127">
                  <c:v>56.855498627352098</c:v>
                </c:pt>
                <c:pt idx="128">
                  <c:v>56.696854079187311</c:v>
                </c:pt>
                <c:pt idx="129">
                  <c:v>56.539933515986704</c:v>
                </c:pt>
                <c:pt idx="130">
                  <c:v>56.384709857634967</c:v>
                </c:pt>
                <c:pt idx="131">
                  <c:v>56.231156519906826</c:v>
                </c:pt>
                <c:pt idx="132">
                  <c:v>56.079247406428003</c:v>
                </c:pt>
                <c:pt idx="133">
                  <c:v>55.928956900606082</c:v>
                </c:pt>
                <c:pt idx="134">
                  <c:v>55.780259857547819</c:v>
                </c:pt>
                <c:pt idx="135">
                  <c:v>55.633131595977297</c:v>
                </c:pt>
                <c:pt idx="136">
                  <c:v>55.487547890169445</c:v>
                </c:pt>
                <c:pt idx="137">
                  <c:v>55.343484961910413</c:v>
                </c:pt>
                <c:pt idx="138">
                  <c:v>55.200919472496494</c:v>
                </c:pt>
                <c:pt idx="139">
                  <c:v>55.059828514781366</c:v>
                </c:pt>
                <c:pt idx="140">
                  <c:v>54.920189605280896</c:v>
                </c:pt>
                <c:pt idx="141">
                  <c:v>54.781980676343132</c:v>
                </c:pt>
                <c:pt idx="142">
                  <c:v>54.645180068391255</c:v>
                </c:pt>
                <c:pt idx="143">
                  <c:v>54.509766522245499</c:v>
                </c:pt>
                <c:pt idx="144">
                  <c:v>54.375719171529887</c:v>
                </c:pt>
                <c:pt idx="145">
                  <c:v>54.243017535168704</c:v>
                </c:pt>
                <c:pt idx="146">
                  <c:v>54.111641509977019</c:v>
                </c:pt>
                <c:pt idx="147">
                  <c:v>53.98157136334914</c:v>
                </c:pt>
                <c:pt idx="148">
                  <c:v>53.852787726048199</c:v>
                </c:pt>
                <c:pt idx="149">
                  <c:v>53.725271585099755</c:v>
                </c:pt>
                <c:pt idx="150">
                  <c:v>53.599004276791383</c:v>
                </c:pt>
              </c:numCache>
            </c:numRef>
          </c:yVal>
          <c:smooth val="1"/>
          <c:extLst>
            <c:ext xmlns:c16="http://schemas.microsoft.com/office/drawing/2014/chart" uri="{C3380CC4-5D6E-409C-BE32-E72D297353CC}">
              <c16:uniqueId val="{00000000-8EF9-4697-946B-4E873A81DFAF}"/>
            </c:ext>
          </c:extLst>
        </c:ser>
        <c:ser>
          <c:idx val="0"/>
          <c:order val="1"/>
          <c:tx>
            <c:v>2</c:v>
          </c:tx>
          <c:spPr>
            <a:ln w="28575" cap="rnd">
              <a:solidFill>
                <a:schemeClr val="accent1"/>
              </a:solidFill>
              <a:round/>
            </a:ln>
            <a:effectLst/>
          </c:spPr>
          <c:marker>
            <c:symbol val="none"/>
          </c:marker>
          <c:xVal>
            <c:numRef>
              <c:f>'BKP5.1sc2'!$X$6:$X$156</c:f>
              <c:numCache>
                <c:formatCode>General</c:formatCode>
                <c:ptCount val="15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numCache>
            </c:numRef>
          </c:xVal>
          <c:yVal>
            <c:numRef>
              <c:f>'BKP5.1sc2'!$AC$6:$AC$156</c:f>
              <c:numCache>
                <c:formatCode>0.0</c:formatCode>
                <c:ptCount val="151"/>
                <c:pt idx="0">
                  <c:v>94.999999999999986</c:v>
                </c:pt>
                <c:pt idx="1">
                  <c:v>93.580011440304418</c:v>
                </c:pt>
                <c:pt idx="2">
                  <c:v>92.140984753952708</c:v>
                </c:pt>
                <c:pt idx="3">
                  <c:v>90.687406838990952</c:v>
                </c:pt>
                <c:pt idx="4">
                  <c:v>89.224205449823103</c:v>
                </c:pt>
                <c:pt idx="5">
                  <c:v>87.756659427978533</c:v>
                </c:pt>
                <c:pt idx="6">
                  <c:v>86.290284422821145</c:v>
                </c:pt>
                <c:pt idx="7">
                  <c:v>84.830698978391084</c:v>
                </c:pt>
                <c:pt idx="8">
                  <c:v>83.383478377694885</c:v>
                </c:pt>
                <c:pt idx="9">
                  <c:v>81.954005543983627</c:v>
                </c:pt>
                <c:pt idx="10">
                  <c:v>80.547329197131006</c:v>
                </c:pt>
                <c:pt idx="11">
                  <c:v>79.168039100394196</c:v>
                </c:pt>
                <c:pt idx="12">
                  <c:v>77.82016659182284</c:v>
                </c:pt>
                <c:pt idx="13">
                  <c:v>76.507115918896474</c:v>
                </c:pt>
                <c:pt idx="14">
                  <c:v>75.231628639502347</c:v>
                </c:pt>
                <c:pt idx="15">
                  <c:v>73.995780071923264</c:v>
                </c:pt>
                <c:pt idx="16">
                  <c:v>72.801003988430651</c:v>
                </c:pt>
                <c:pt idx="17">
                  <c:v>71.648139813973231</c:v>
                </c:pt>
                <c:pt idx="18">
                  <c:v>70.537495659768666</c:v>
                </c:pt>
                <c:pt idx="19">
                  <c:v>69.468920527505446</c:v>
                </c:pt>
                <c:pt idx="20">
                  <c:v>68.441879748213481</c:v>
                </c:pt>
                <c:pt idx="21">
                  <c:v>67.455528887038199</c:v>
                </c:pt>
                <c:pt idx="22">
                  <c:v>66.508782675599036</c:v>
                </c:pt>
                <c:pt idx="23">
                  <c:v>65.600376811009795</c:v>
                </c:pt>
                <c:pt idx="24">
                  <c:v>64.728921548438777</c:v>
                </c:pt>
                <c:pt idx="25">
                  <c:v>63.892946851275511</c:v>
                </c:pt>
                <c:pt idx="26">
                  <c:v>63.090939445853294</c:v>
                </c:pt>
                <c:pt idx="27">
                  <c:v>62.321372487604854</c:v>
                </c:pt>
                <c:pt idx="28">
                  <c:v>61.582728729590755</c:v>
                </c:pt>
                <c:pt idx="29">
                  <c:v>60.873518141624899</c:v>
                </c:pt>
                <c:pt idx="30">
                  <c:v>60.192290902039545</c:v>
                </c:pt>
                <c:pt idx="31">
                  <c:v>59.537646608769357</c:v>
                </c:pt>
                <c:pt idx="32">
                  <c:v>58.908240456822099</c:v>
                </c:pt>
                <c:pt idx="33">
                  <c:v>58.302787022149971</c:v>
                </c:pt>
                <c:pt idx="34">
                  <c:v>57.720062187869459</c:v>
                </c:pt>
                <c:pt idx="35">
                  <c:v>57.158903653513903</c:v>
                </c:pt>
                <c:pt idx="36">
                  <c:v>56.618210384223424</c:v>
                </c:pt>
                <c:pt idx="37">
                  <c:v>56.096941285171205</c:v>
                </c:pt>
                <c:pt idx="38">
                  <c:v>55.594113326623315</c:v>
                </c:pt>
                <c:pt idx="39">
                  <c:v>55.108799295732538</c:v>
                </c:pt>
                <c:pt idx="40">
                  <c:v>54.640125311141119</c:v>
                </c:pt>
                <c:pt idx="41">
                  <c:v>54.187268204309916</c:v>
                </c:pt>
                <c:pt idx="42">
                  <c:v>53.749452845906625</c:v>
                </c:pt>
                <c:pt idx="43">
                  <c:v>53.325949475388164</c:v>
                </c:pt>
                <c:pt idx="44">
                  <c:v>52.916071076095754</c:v>
                </c:pt>
                <c:pt idx="45">
                  <c:v>52.519170825883421</c:v>
                </c:pt>
                <c:pt idx="46">
                  <c:v>52.134639643813422</c:v>
                </c:pt>
                <c:pt idx="47">
                  <c:v>51.761903846191601</c:v>
                </c:pt>
                <c:pt idx="48">
                  <c:v>51.400422919712028</c:v>
                </c:pt>
                <c:pt idx="49">
                  <c:v>51.049687415352295</c:v>
                </c:pt>
                <c:pt idx="50">
                  <c:v>50.709216963606714</c:v>
                </c:pt>
                <c:pt idx="51">
                  <c:v>50.378558409425025</c:v>
                </c:pt>
                <c:pt idx="52">
                  <c:v>50.057284063646456</c:v>
                </c:pt>
                <c:pt idx="53">
                  <c:v>49.74499006663487</c:v>
                </c:pt>
                <c:pt idx="54">
                  <c:v>49.441294859115196</c:v>
                </c:pt>
                <c:pt idx="55">
                  <c:v>49.145837754785219</c:v>
                </c:pt>
                <c:pt idx="56">
                  <c:v>48.858277609070036</c:v>
                </c:pt>
                <c:pt idx="57">
                  <c:v>48.578291578329889</c:v>
                </c:pt>
                <c:pt idx="58">
                  <c:v>48.305573963897174</c:v>
                </c:pt>
                <c:pt idx="59">
                  <c:v>48.039835135458084</c:v>
                </c:pt>
                <c:pt idx="60">
                  <c:v>47.780800528496194</c:v>
                </c:pt>
                <c:pt idx="61">
                  <c:v>47.528209710748648</c:v>
                </c:pt>
                <c:pt idx="62">
                  <c:v>47.281815512886205</c:v>
                </c:pt>
                <c:pt idx="63">
                  <c:v>47.041383218895724</c:v>
                </c:pt>
                <c:pt idx="64">
                  <c:v>46.806689811919298</c:v>
                </c:pt>
                <c:pt idx="65">
                  <c:v>46.577523271571849</c:v>
                </c:pt>
                <c:pt idx="66">
                  <c:v>46.353681919026492</c:v>
                </c:pt>
                <c:pt idx="67">
                  <c:v>46.134973806407878</c:v>
                </c:pt>
                <c:pt idx="68">
                  <c:v>45.921216147279942</c:v>
                </c:pt>
                <c:pt idx="69">
                  <c:v>45.712234785243233</c:v>
                </c:pt>
                <c:pt idx="70">
                  <c:v>45.507863697874015</c:v>
                </c:pt>
                <c:pt idx="71">
                  <c:v>45.307944533444079</c:v>
                </c:pt>
                <c:pt idx="72">
                  <c:v>45.112326178046487</c:v>
                </c:pt>
                <c:pt idx="73">
                  <c:v>44.920864350935098</c:v>
                </c:pt>
                <c:pt idx="74">
                  <c:v>44.733421226047319</c:v>
                </c:pt>
                <c:pt idx="75">
                  <c:v>44.54986507783461</c:v>
                </c:pt>
                <c:pt idx="76">
                  <c:v>44.370069949667887</c:v>
                </c:pt>
                <c:pt idx="77">
                  <c:v>44.193915343214208</c:v>
                </c:pt>
                <c:pt idx="78">
                  <c:v>44.021285927306096</c:v>
                </c:pt>
                <c:pt idx="79">
                  <c:v>43.852071264932647</c:v>
                </c:pt>
                <c:pt idx="80">
                  <c:v>43.686165557089907</c:v>
                </c:pt>
                <c:pt idx="81">
                  <c:v>43.523467402318822</c:v>
                </c:pt>
                <c:pt idx="82">
                  <c:v>43.363879570850955</c:v>
                </c:pt>
                <c:pt idx="83">
                  <c:v>43.207308792360465</c:v>
                </c:pt>
                <c:pt idx="84">
                  <c:v>43.053665556397142</c:v>
                </c:pt>
                <c:pt idx="85">
                  <c:v>42.90286392464332</c:v>
                </c:pt>
                <c:pt idx="86">
                  <c:v>42.754821354202029</c:v>
                </c:pt>
                <c:pt idx="87">
                  <c:v>42.609458531180081</c:v>
                </c:pt>
                <c:pt idx="88">
                  <c:v>42.466699213886599</c:v>
                </c:pt>
                <c:pt idx="89">
                  <c:v>42.326470085014165</c:v>
                </c:pt>
                <c:pt idx="90">
                  <c:v>42.188700612218057</c:v>
                </c:pt>
                <c:pt idx="91">
                  <c:v>42.053322916549007</c:v>
                </c:pt>
                <c:pt idx="92">
                  <c:v>41.92027164823638</c:v>
                </c:pt>
                <c:pt idx="93">
                  <c:v>41.789483869351656</c:v>
                </c:pt>
                <c:pt idx="94">
                  <c:v>41.660898942917903</c:v>
                </c:pt>
                <c:pt idx="95">
                  <c:v>41.534458428060326</c:v>
                </c:pt>
                <c:pt idx="96">
                  <c:v>41.410105980820447</c:v>
                </c:pt>
                <c:pt idx="97">
                  <c:v>41.287787260285093</c:v>
                </c:pt>
                <c:pt idx="98">
                  <c:v>41.167449839702293</c:v>
                </c:pt>
                <c:pt idx="99">
                  <c:v>41.049043122281759</c:v>
                </c:pt>
                <c:pt idx="100">
                  <c:v>40.932518261395458</c:v>
                </c:pt>
                <c:pt idx="101">
                  <c:v>40.81782808491522</c:v>
                </c:pt>
                <c:pt idx="102">
                  <c:v>40.704927023440369</c:v>
                </c:pt>
                <c:pt idx="103">
                  <c:v>40.593771042185828</c:v>
                </c:pt>
                <c:pt idx="104">
                  <c:v>40.484317576316009</c:v>
                </c:pt>
                <c:pt idx="105">
                  <c:v>40.376525469523635</c:v>
                </c:pt>
                <c:pt idx="106">
                  <c:v>40.270354915666175</c:v>
                </c:pt>
                <c:pt idx="107">
                  <c:v>40.165767403285102</c:v>
                </c:pt>
                <c:pt idx="108">
                  <c:v>40.062725662842546</c:v>
                </c:pt>
                <c:pt idx="109">
                  <c:v>39.961193616523865</c:v>
                </c:pt>
                <c:pt idx="110">
                  <c:v>39.861136330459857</c:v>
                </c:pt>
                <c:pt idx="111">
                  <c:v>39.762519969236827</c:v>
                </c:pt>
                <c:pt idx="112">
                  <c:v>39.665311752564683</c:v>
                </c:pt>
                <c:pt idx="113">
                  <c:v>39.5694799139889</c:v>
                </c:pt>
                <c:pt idx="114">
                  <c:v>39.474993661530334</c:v>
                </c:pt>
                <c:pt idx="115">
                  <c:v>39.381823140154033</c:v>
                </c:pt>
                <c:pt idx="116">
                  <c:v>39.289939395963181</c:v>
                </c:pt>
                <c:pt idx="117">
                  <c:v>39.199314342032423</c:v>
                </c:pt>
                <c:pt idx="118">
                  <c:v>39.109920725787696</c:v>
                </c:pt>
                <c:pt idx="119">
                  <c:v>39.021732097857658</c:v>
                </c:pt>
                <c:pt idx="120">
                  <c:v>38.934722782313621</c:v>
                </c:pt>
                <c:pt idx="121">
                  <c:v>38.848867848232942</c:v>
                </c:pt>
                <c:pt idx="122">
                  <c:v>38.764143082510735</c:v>
                </c:pt>
                <c:pt idx="123">
                  <c:v>38.68052496386359</c:v>
                </c:pt>
                <c:pt idx="124">
                  <c:v>38.597990637957409</c:v>
                </c:pt>
                <c:pt idx="125">
                  <c:v>38.516517893610775</c:v>
                </c:pt>
                <c:pt idx="126">
                  <c:v>38.436085140011606</c:v>
                </c:pt>
                <c:pt idx="127">
                  <c:v>38.356671384905894</c:v>
                </c:pt>
                <c:pt idx="128">
                  <c:v>38.278256213700899</c:v>
                </c:pt>
                <c:pt idx="129">
                  <c:v>38.200819769449303</c:v>
                </c:pt>
                <c:pt idx="130">
                  <c:v>38.124342733658061</c:v>
                </c:pt>
                <c:pt idx="131">
                  <c:v>38.048806307897699</c:v>
                </c:pt>
                <c:pt idx="132">
                  <c:v>37.974192196157006</c:v>
                </c:pt>
                <c:pt idx="133">
                  <c:v>37.900482587924877</c:v>
                </c:pt>
                <c:pt idx="134">
                  <c:v>37.827660141946751</c:v>
                </c:pt>
                <c:pt idx="135">
                  <c:v>37.755707970644067</c:v>
                </c:pt>
                <c:pt idx="136">
                  <c:v>37.684609625142834</c:v>
                </c:pt>
                <c:pt idx="137">
                  <c:v>37.614349080909584</c:v>
                </c:pt>
                <c:pt idx="138">
                  <c:v>37.544910723936091</c:v>
                </c:pt>
                <c:pt idx="139">
                  <c:v>37.476279337483341</c:v>
                </c:pt>
                <c:pt idx="140">
                  <c:v>37.408440089317637</c:v>
                </c:pt>
                <c:pt idx="141">
                  <c:v>37.341378519466083</c:v>
                </c:pt>
                <c:pt idx="142">
                  <c:v>37.275080528408772</c:v>
                </c:pt>
                <c:pt idx="143">
                  <c:v>37.209532365759991</c:v>
                </c:pt>
                <c:pt idx="144">
                  <c:v>37.144720619329746</c:v>
                </c:pt>
                <c:pt idx="145">
                  <c:v>37.080632204654513</c:v>
                </c:pt>
                <c:pt idx="146">
                  <c:v>37.01725435484822</c:v>
                </c:pt>
                <c:pt idx="147">
                  <c:v>36.954574610916332</c:v>
                </c:pt>
                <c:pt idx="148">
                  <c:v>36.892580812320496</c:v>
                </c:pt>
                <c:pt idx="149">
                  <c:v>36.831261088021385</c:v>
                </c:pt>
                <c:pt idx="150">
                  <c:v>36.770603847681713</c:v>
                </c:pt>
              </c:numCache>
            </c:numRef>
          </c:yVal>
          <c:smooth val="1"/>
          <c:extLst>
            <c:ext xmlns:c16="http://schemas.microsoft.com/office/drawing/2014/chart" uri="{C3380CC4-5D6E-409C-BE32-E72D297353CC}">
              <c16:uniqueId val="{00000000-1898-4B59-A25B-0E9272DE6095}"/>
            </c:ext>
          </c:extLst>
        </c:ser>
        <c:ser>
          <c:idx val="2"/>
          <c:order val="2"/>
          <c:tx>
            <c:v>3</c:v>
          </c:tx>
          <c:spPr>
            <a:ln w="28575" cap="rnd">
              <a:solidFill>
                <a:srgbClr val="00B050"/>
              </a:solidFill>
              <a:round/>
            </a:ln>
            <a:effectLst/>
          </c:spPr>
          <c:marker>
            <c:symbol val="none"/>
          </c:marker>
          <c:xVal>
            <c:numRef>
              <c:f>'BKP5.1sc3'!$X$6:$X$156</c:f>
              <c:numCache>
                <c:formatCode>General</c:formatCode>
                <c:ptCount val="15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numCache>
            </c:numRef>
          </c:xVal>
          <c:yVal>
            <c:numRef>
              <c:f>'BKP5.1sc3'!$AC$6:$AC$156</c:f>
              <c:numCache>
                <c:formatCode>0.0</c:formatCode>
                <c:ptCount val="151"/>
                <c:pt idx="0">
                  <c:v>90</c:v>
                </c:pt>
                <c:pt idx="1">
                  <c:v>86.912501852902381</c:v>
                </c:pt>
                <c:pt idx="2">
                  <c:v>83.805158097542048</c:v>
                </c:pt>
                <c:pt idx="3">
                  <c:v>80.727770431130779</c:v>
                </c:pt>
                <c:pt idx="4">
                  <c:v>77.730730174881899</c:v>
                </c:pt>
                <c:pt idx="5">
                  <c:v>74.85960832048309</c:v>
                </c:pt>
                <c:pt idx="6">
                  <c:v>72.15036368592726</c:v>
                </c:pt>
                <c:pt idx="7">
                  <c:v>69.626445423433466</c:v>
                </c:pt>
                <c:pt idx="8">
                  <c:v>67.298399684327421</c:v>
                </c:pt>
                <c:pt idx="9">
                  <c:v>65.165671991682814</c:v>
                </c:pt>
                <c:pt idx="10">
                  <c:v>63.219643259337438</c:v>
                </c:pt>
                <c:pt idx="11">
                  <c:v>61.446836194126099</c:v>
                </c:pt>
                <c:pt idx="12">
                  <c:v>59.831569917562184</c:v>
                </c:pt>
                <c:pt idx="13">
                  <c:v>58.357800653702029</c:v>
                </c:pt>
                <c:pt idx="14">
                  <c:v>57.0102142580362</c:v>
                </c:pt>
                <c:pt idx="15">
                  <c:v>55.774770327848493</c:v>
                </c:pt>
                <c:pt idx="16">
                  <c:v>54.638899317818137</c:v>
                </c:pt>
                <c:pt idx="17">
                  <c:v>53.591503844346008</c:v>
                </c:pt>
                <c:pt idx="18">
                  <c:v>52.622861664056565</c:v>
                </c:pt>
                <c:pt idx="19">
                  <c:v>51.724487516238263</c:v>
                </c:pt>
                <c:pt idx="20">
                  <c:v>50.888985032907485</c:v>
                </c:pt>
                <c:pt idx="21">
                  <c:v>50.109904475676089</c:v>
                </c:pt>
                <c:pt idx="22">
                  <c:v>49.381613353687612</c:v>
                </c:pt>
                <c:pt idx="23">
                  <c:v>48.699182288410881</c:v>
                </c:pt>
                <c:pt idx="24">
                  <c:v>48.058286098797083</c:v>
                </c:pt>
                <c:pt idx="25">
                  <c:v>47.455118961023224</c:v>
                </c:pt>
                <c:pt idx="26">
                  <c:v>46.886322062319117</c:v>
                </c:pt>
                <c:pt idx="27">
                  <c:v>46.348922087253356</c:v>
                </c:pt>
                <c:pt idx="28">
                  <c:v>45.84027896476006</c:v>
                </c:pt>
                <c:pt idx="29">
                  <c:v>45.358041466559925</c:v>
                </c:pt>
                <c:pt idx="30">
                  <c:v>44.90010943091935</c:v>
                </c:pt>
                <c:pt idx="31">
                  <c:v>44.464601564282866</c:v>
                </c:pt>
                <c:pt idx="32">
                  <c:v>44.049827935708493</c:v>
                </c:pt>
                <c:pt idx="33">
                  <c:v>43.654266421168863</c:v>
                </c:pt>
                <c:pt idx="34">
                  <c:v>43.276542476403982</c:v>
                </c:pt>
                <c:pt idx="35">
                  <c:v>42.915411719635976</c:v>
                </c:pt>
                <c:pt idx="36">
                  <c:v>42.569744891309711</c:v>
                </c:pt>
                <c:pt idx="37">
                  <c:v>42.238514829472201</c:v>
                </c:pt>
                <c:pt idx="38">
                  <c:v>41.920785158693178</c:v>
                </c:pt>
                <c:pt idx="39">
                  <c:v>41.615700439568641</c:v>
                </c:pt>
                <c:pt idx="40">
                  <c:v>41.322477566563805</c:v>
                </c:pt>
                <c:pt idx="41">
                  <c:v>41.040398235714235</c:v>
                </c:pt>
                <c:pt idx="42">
                  <c:v>40.768802331729653</c:v>
                </c:pt>
                <c:pt idx="43">
                  <c:v>40.507082107350513</c:v>
                </c:pt>
                <c:pt idx="44">
                  <c:v>40.254677047225684</c:v>
                </c:pt>
                <c:pt idx="45">
                  <c:v>40.011069324789354</c:v>
                </c:pt>
                <c:pt idx="46">
                  <c:v>39.77577977418607</c:v>
                </c:pt>
                <c:pt idx="47">
                  <c:v>39.548364310672632</c:v>
                </c:pt>
                <c:pt idx="48">
                  <c:v>39.328410742499194</c:v>
                </c:pt>
                <c:pt idx="49">
                  <c:v>39.115535925341675</c:v>
                </c:pt>
                <c:pt idx="50">
                  <c:v>38.909383217180014</c:v>
                </c:pt>
                <c:pt idx="51">
                  <c:v>38.70962019729523</c:v>
                </c:pt>
                <c:pt idx="52">
                  <c:v>38.51593661797213</c:v>
                </c:pt>
                <c:pt idx="53">
                  <c:v>38.328042561672113</c:v>
                </c:pt>
                <c:pt idx="54">
                  <c:v>38.145666780015326</c:v>
                </c:pt>
                <c:pt idx="55">
                  <c:v>37.96855519396243</c:v>
                </c:pt>
                <c:pt idx="56">
                  <c:v>37.796469537211919</c:v>
                </c:pt>
                <c:pt idx="57">
                  <c:v>37.62918612707665</c:v>
                </c:pt>
                <c:pt idx="58">
                  <c:v>37.466494749053496</c:v>
                </c:pt>
                <c:pt idx="59">
                  <c:v>37.308197642967187</c:v>
                </c:pt>
                <c:pt idx="60">
                  <c:v>37.154108580033792</c:v>
                </c:pt>
                <c:pt idx="61">
                  <c:v>37.004052021435783</c:v>
                </c:pt>
                <c:pt idx="62">
                  <c:v>36.857862350109329</c:v>
                </c:pt>
                <c:pt idx="63">
                  <c:v>36.715383168384747</c:v>
                </c:pt>
                <c:pt idx="64">
                  <c:v>36.576466654967525</c:v>
                </c:pt>
                <c:pt idx="65">
                  <c:v>36.440972975460163</c:v>
                </c:pt>
                <c:pt idx="66">
                  <c:v>36.308769741282013</c:v>
                </c:pt>
                <c:pt idx="67">
                  <c:v>36.179731512379483</c:v>
                </c:pt>
                <c:pt idx="68">
                  <c:v>36.053739339644672</c:v>
                </c:pt>
                <c:pt idx="69">
                  <c:v>35.930680343350204</c:v>
                </c:pt>
                <c:pt idx="70">
                  <c:v>35.810447324349724</c:v>
                </c:pt>
                <c:pt idx="71">
                  <c:v>35.692938405054377</c:v>
                </c:pt>
                <c:pt idx="72">
                  <c:v>35.578056697597745</c:v>
                </c:pt>
                <c:pt idx="73">
                  <c:v>35.465709996731611</c:v>
                </c:pt>
                <c:pt idx="74">
                  <c:v>35.355810495413827</c:v>
                </c:pt>
                <c:pt idx="75">
                  <c:v>35.248274521010266</c:v>
                </c:pt>
                <c:pt idx="76">
                  <c:v>35.143022290564979</c:v>
                </c:pt>
                <c:pt idx="77">
                  <c:v>35.039977683275758</c:v>
                </c:pt>
                <c:pt idx="78">
                  <c:v>34.939068029149759</c:v>
                </c:pt>
                <c:pt idx="79">
                  <c:v>34.840223911955988</c:v>
                </c:pt>
                <c:pt idx="80">
                  <c:v>34.743378986155967</c:v>
                </c:pt>
                <c:pt idx="81">
                  <c:v>34.648469805471734</c:v>
                </c:pt>
                <c:pt idx="82">
                  <c:v>34.555435664019434</c:v>
                </c:pt>
                <c:pt idx="83">
                  <c:v>34.464218446246242</c:v>
                </c:pt>
                <c:pt idx="84">
                  <c:v>34.374762489256042</c:v>
                </c:pt>
                <c:pt idx="85">
                  <c:v>34.287014450001202</c:v>
                </c:pt>
                <c:pt idx="86">
                  <c:v>34.200923187248804</c:v>
                </c:pt>
                <c:pt idx="87">
                  <c:v>34.116439641030134</c:v>
                </c:pt>
                <c:pt idx="88">
                  <c:v>34.033516735541205</c:v>
                </c:pt>
                <c:pt idx="89">
                  <c:v>33.95210926234018</c:v>
                </c:pt>
                <c:pt idx="90">
                  <c:v>33.872173812545313</c:v>
                </c:pt>
                <c:pt idx="91">
                  <c:v>33.793668644276345</c:v>
                </c:pt>
                <c:pt idx="92">
                  <c:v>33.71655367232146</c:v>
                </c:pt>
                <c:pt idx="93">
                  <c:v>33.640790266920035</c:v>
                </c:pt>
                <c:pt idx="94">
                  <c:v>33.566341388087096</c:v>
                </c:pt>
                <c:pt idx="95">
                  <c:v>33.493171159845943</c:v>
                </c:pt>
                <c:pt idx="96">
                  <c:v>33.421245419462444</c:v>
                </c:pt>
                <c:pt idx="97">
                  <c:v>33.350530585078175</c:v>
                </c:pt>
                <c:pt idx="98">
                  <c:v>33.280995477356321</c:v>
                </c:pt>
                <c:pt idx="99">
                  <c:v>33.212607934495622</c:v>
                </c:pt>
                <c:pt idx="100">
                  <c:v>33.145340707584786</c:v>
                </c:pt>
                <c:pt idx="101">
                  <c:v>33.079160700203921</c:v>
                </c:pt>
                <c:pt idx="102">
                  <c:v>33.014048371031471</c:v>
                </c:pt>
                <c:pt idx="103">
                  <c:v>32.949962086829487</c:v>
                </c:pt>
                <c:pt idx="104">
                  <c:v>32.886903778287333</c:v>
                </c:pt>
                <c:pt idx="105">
                  <c:v>32.824796705284434</c:v>
                </c:pt>
                <c:pt idx="106">
                  <c:v>32.763714486169093</c:v>
                </c:pt>
                <c:pt idx="107">
                  <c:v>32.70344831265453</c:v>
                </c:pt>
                <c:pt idx="108">
                  <c:v>32.644330754253801</c:v>
                </c:pt>
                <c:pt idx="109">
                  <c:v>32.585655414968244</c:v>
                </c:pt>
                <c:pt idx="110">
                  <c:v>32.528731155894775</c:v>
                </c:pt>
                <c:pt idx="111">
                  <c:v>32.470935113058822</c:v>
                </c:pt>
                <c:pt idx="112">
                  <c:v>32.417377553622934</c:v>
                </c:pt>
                <c:pt idx="113">
                  <c:v>32.357854209602216</c:v>
                </c:pt>
                <c:pt idx="114">
                  <c:v>32.312714265094918</c:v>
                </c:pt>
                <c:pt idx="115">
                  <c:v>32.240925072821163</c:v>
                </c:pt>
                <c:pt idx="116">
                  <c:v>32.225660503879567</c:v>
                </c:pt>
                <c:pt idx="117">
                  <c:v>32.097070492020798</c:v>
                </c:pt>
                <c:pt idx="118">
                  <c:v>32.097070492020798</c:v>
                </c:pt>
                <c:pt idx="119">
                  <c:v>32.04756765004597</c:v>
                </c:pt>
                <c:pt idx="120">
                  <c:v>31.995679802846684</c:v>
                </c:pt>
                <c:pt idx="121">
                  <c:v>31.950948437993453</c:v>
                </c:pt>
                <c:pt idx="122">
                  <c:v>31.893174739692174</c:v>
                </c:pt>
                <c:pt idx="123">
                  <c:v>31.86526319737014</c:v>
                </c:pt>
                <c:pt idx="124">
                  <c:v>31.775372514065662</c:v>
                </c:pt>
                <c:pt idx="125">
                  <c:v>31.775372514065662</c:v>
                </c:pt>
                <c:pt idx="126">
                  <c:v>31.674210843392871</c:v>
                </c:pt>
                <c:pt idx="127">
                  <c:v>31.674210843392871</c:v>
                </c:pt>
                <c:pt idx="128">
                  <c:v>31.605447853765739</c:v>
                </c:pt>
                <c:pt idx="129">
                  <c:v>31.605447853765739</c:v>
                </c:pt>
                <c:pt idx="130">
                  <c:v>31.472565236520506</c:v>
                </c:pt>
                <c:pt idx="131">
                  <c:v>31.472565236520506</c:v>
                </c:pt>
                <c:pt idx="132">
                  <c:v>31.472565236520506</c:v>
                </c:pt>
                <c:pt idx="133">
                  <c:v>31.352269347779536</c:v>
                </c:pt>
                <c:pt idx="134">
                  <c:v>31.352269347779536</c:v>
                </c:pt>
                <c:pt idx="135">
                  <c:v>31.352269347779536</c:v>
                </c:pt>
                <c:pt idx="136">
                  <c:v>31.218971530968513</c:v>
                </c:pt>
                <c:pt idx="137">
                  <c:v>31.218971530968513</c:v>
                </c:pt>
                <c:pt idx="138">
                  <c:v>31.218971530968513</c:v>
                </c:pt>
                <c:pt idx="139">
                  <c:v>31.130840316126907</c:v>
                </c:pt>
                <c:pt idx="140">
                  <c:v>31.130840316126907</c:v>
                </c:pt>
                <c:pt idx="141">
                  <c:v>31.07898455001418</c:v>
                </c:pt>
                <c:pt idx="142">
                  <c:v>31.074309429381536</c:v>
                </c:pt>
                <c:pt idx="143">
                  <c:v>30.957894543352634</c:v>
                </c:pt>
                <c:pt idx="144">
                  <c:v>30.957894543352634</c:v>
                </c:pt>
                <c:pt idx="145">
                  <c:v>30.957894543352634</c:v>
                </c:pt>
                <c:pt idx="146">
                  <c:v>30.862775240392654</c:v>
                </c:pt>
                <c:pt idx="147">
                  <c:v>30.862775240392654</c:v>
                </c:pt>
                <c:pt idx="148">
                  <c:v>30.85019904803125</c:v>
                </c:pt>
                <c:pt idx="149">
                  <c:v>30.759475369835911</c:v>
                </c:pt>
                <c:pt idx="150">
                  <c:v>30.759475369835911</c:v>
                </c:pt>
              </c:numCache>
            </c:numRef>
          </c:yVal>
          <c:smooth val="1"/>
          <c:extLst>
            <c:ext xmlns:c16="http://schemas.microsoft.com/office/drawing/2014/chart" uri="{C3380CC4-5D6E-409C-BE32-E72D297353CC}">
              <c16:uniqueId val="{00000001-1898-4B59-A25B-0E9272DE6095}"/>
            </c:ext>
          </c:extLst>
        </c:ser>
        <c:dLbls>
          <c:showLegendKey val="0"/>
          <c:showVal val="0"/>
          <c:showCatName val="0"/>
          <c:showSerName val="0"/>
          <c:showPercent val="0"/>
          <c:showBubbleSize val="0"/>
        </c:dLbls>
        <c:axId val="1507595807"/>
        <c:axId val="1507591647"/>
        <c:extLst>
          <c:ext xmlns:c15="http://schemas.microsoft.com/office/drawing/2012/chart" uri="{02D57815-91ED-43cb-92C2-25804820EDAC}">
            <c15:filteredScatterSeries>
              <c15:ser>
                <c:idx val="3"/>
                <c:order val="3"/>
                <c:spPr>
                  <a:ln w="19050" cap="rnd">
                    <a:solidFill>
                      <a:schemeClr val="accent4"/>
                    </a:solidFill>
                    <a:round/>
                  </a:ln>
                  <a:effectLst/>
                </c:spPr>
                <c:marker>
                  <c:symbol val="none"/>
                </c:marker>
                <c:xVal>
                  <c:numRef>
                    <c:extLst>
                      <c:ext uri="{02D57815-91ED-43cb-92C2-25804820EDAC}">
                        <c15:formulaRef>
                          <c15:sqref>'BKP5.1sc1'!$X$6:$X$156</c15:sqref>
                        </c15:formulaRef>
                      </c:ext>
                    </c:extLst>
                    <c:numCache>
                      <c:formatCode>General</c:formatCode>
                      <c:ptCount val="15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numCache>
                  </c:numRef>
                </c:xVal>
                <c:yVal>
                  <c:numRef>
                    <c:extLst>
                      <c:ext uri="{02D57815-91ED-43cb-92C2-25804820EDAC}">
                        <c15:formulaRef>
                          <c15:sqref>Introduction!#REF!</c15:sqref>
                        </c15:formulaRef>
                      </c:ext>
                    </c:extLst>
                    <c:numCache>
                      <c:formatCode>General</c:formatCode>
                      <c:ptCount val="1"/>
                      <c:pt idx="0">
                        <c:v>1</c:v>
                      </c:pt>
                    </c:numCache>
                  </c:numRef>
                </c:yVal>
                <c:smooth val="1"/>
                <c:extLst>
                  <c:ext xmlns:c16="http://schemas.microsoft.com/office/drawing/2014/chart" uri="{C3380CC4-5D6E-409C-BE32-E72D297353CC}">
                    <c16:uniqueId val="{00000002-1898-4B59-A25B-0E9272DE6095}"/>
                  </c:ext>
                </c:extLst>
              </c15:ser>
            </c15:filteredScatterSeries>
            <c15:filteredScatterSeries>
              <c15:ser>
                <c:idx val="4"/>
                <c:order val="4"/>
                <c:spPr>
                  <a:ln w="19050" cap="rnd">
                    <a:solidFill>
                      <a:schemeClr val="accent5"/>
                    </a:solidFill>
                    <a:round/>
                  </a:ln>
                  <a:effectLst/>
                </c:spPr>
                <c:marker>
                  <c:symbol val="none"/>
                </c:marker>
                <c:xVal>
                  <c:numRef>
                    <c:extLst xmlns:c15="http://schemas.microsoft.com/office/drawing/2012/chart">
                      <c:ext xmlns:c15="http://schemas.microsoft.com/office/drawing/2012/chart" uri="{02D57815-91ED-43cb-92C2-25804820EDAC}">
                        <c15:formulaRef>
                          <c15:sqref>'BKP5.1sc1'!$X$6:$X$156</c15:sqref>
                        </c15:formulaRef>
                      </c:ext>
                    </c:extLst>
                    <c:numCache>
                      <c:formatCode>General</c:formatCode>
                      <c:ptCount val="15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numCache>
                  </c:numRef>
                </c:xVal>
                <c:yVal>
                  <c:numRef>
                    <c:extLst xmlns:c15="http://schemas.microsoft.com/office/drawing/2012/chart">
                      <c:ext xmlns:c15="http://schemas.microsoft.com/office/drawing/2012/chart" uri="{02D57815-91ED-43cb-92C2-25804820EDAC}">
                        <c15:formulaRef>
                          <c15:sqref>Introduction!#REF!</c15:sqref>
                        </c15:formulaRef>
                      </c:ext>
                    </c:extLst>
                    <c:numCache>
                      <c:formatCode>General</c:formatCode>
                      <c:ptCount val="1"/>
                      <c:pt idx="0">
                        <c:v>1</c:v>
                      </c:pt>
                    </c:numCache>
                  </c:numRef>
                </c:yVal>
                <c:smooth val="1"/>
                <c:extLst xmlns:c15="http://schemas.microsoft.com/office/drawing/2012/chart">
                  <c:ext xmlns:c16="http://schemas.microsoft.com/office/drawing/2014/chart" uri="{C3380CC4-5D6E-409C-BE32-E72D297353CC}">
                    <c16:uniqueId val="{00000003-1898-4B59-A25B-0E9272DE6095}"/>
                  </c:ext>
                </c:extLst>
              </c15:ser>
            </c15:filteredScatterSeries>
          </c:ext>
        </c:extLst>
      </c:scatterChart>
      <c:valAx>
        <c:axId val="1507595807"/>
        <c:scaling>
          <c:orientation val="minMax"/>
          <c:max val="50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 (years)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7591647"/>
        <c:crosses val="autoZero"/>
        <c:crossBetween val="midCat"/>
      </c:valAx>
      <c:valAx>
        <c:axId val="1507591647"/>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DP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7595807"/>
        <c:crosses val="autoZero"/>
        <c:crossBetween val="midCat"/>
      </c:valAx>
      <c:spPr>
        <a:noFill/>
        <a:ln>
          <a:noFill/>
        </a:ln>
        <a:effectLst/>
      </c:spPr>
    </c:plotArea>
    <c:legend>
      <c:legendPos val="r"/>
      <c:layout>
        <c:manualLayout>
          <c:xMode val="edge"/>
          <c:yMode val="edge"/>
          <c:x val="0.15871135276181519"/>
          <c:y val="0.60869527655861466"/>
          <c:w val="0.12833143996762653"/>
          <c:h val="0.206215107854136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Degree of polymerization</a:t>
            </a:r>
          </a:p>
        </c:rich>
      </c:tx>
      <c:layout>
        <c:manualLayout>
          <c:xMode val="edge"/>
          <c:yMode val="edge"/>
          <c:x val="0.35701848455094848"/>
          <c:y val="4.48069910764099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5671018376523344"/>
          <c:y val="0.15341051577052925"/>
          <c:w val="0.74768956783027907"/>
          <c:h val="0.6629298929090427"/>
        </c:manualLayout>
      </c:layout>
      <c:scatterChart>
        <c:scatterStyle val="smoothMarker"/>
        <c:varyColors val="0"/>
        <c:ser>
          <c:idx val="1"/>
          <c:order val="0"/>
          <c:tx>
            <c:v>1</c:v>
          </c:tx>
          <c:spPr>
            <a:ln w="28575" cap="rnd">
              <a:solidFill>
                <a:schemeClr val="accent2"/>
              </a:solidFill>
              <a:round/>
            </a:ln>
            <a:effectLst/>
          </c:spPr>
          <c:marker>
            <c:symbol val="none"/>
          </c:marker>
          <c:xVal>
            <c:numRef>
              <c:f>'BKP9.6sc1'!$X$6:$X$206</c:f>
              <c:numCache>
                <c:formatCode>General</c:formatCode>
                <c:ptCount val="20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pt idx="151">
                  <c:v>1510</c:v>
                </c:pt>
                <c:pt idx="152">
                  <c:v>1520</c:v>
                </c:pt>
                <c:pt idx="153">
                  <c:v>1530</c:v>
                </c:pt>
                <c:pt idx="154">
                  <c:v>1540</c:v>
                </c:pt>
                <c:pt idx="155">
                  <c:v>1550</c:v>
                </c:pt>
                <c:pt idx="156">
                  <c:v>1560</c:v>
                </c:pt>
                <c:pt idx="157">
                  <c:v>1570</c:v>
                </c:pt>
                <c:pt idx="158">
                  <c:v>1580</c:v>
                </c:pt>
                <c:pt idx="159">
                  <c:v>1590</c:v>
                </c:pt>
                <c:pt idx="160">
                  <c:v>1600</c:v>
                </c:pt>
                <c:pt idx="161">
                  <c:v>1610</c:v>
                </c:pt>
                <c:pt idx="162">
                  <c:v>1620</c:v>
                </c:pt>
                <c:pt idx="163">
                  <c:v>1630</c:v>
                </c:pt>
                <c:pt idx="164">
                  <c:v>1640</c:v>
                </c:pt>
                <c:pt idx="165">
                  <c:v>1650</c:v>
                </c:pt>
                <c:pt idx="166">
                  <c:v>1660</c:v>
                </c:pt>
                <c:pt idx="167">
                  <c:v>1670</c:v>
                </c:pt>
                <c:pt idx="168">
                  <c:v>1680</c:v>
                </c:pt>
                <c:pt idx="169">
                  <c:v>1690</c:v>
                </c:pt>
                <c:pt idx="170">
                  <c:v>1700</c:v>
                </c:pt>
                <c:pt idx="171">
                  <c:v>1710</c:v>
                </c:pt>
                <c:pt idx="172">
                  <c:v>1720</c:v>
                </c:pt>
                <c:pt idx="173">
                  <c:v>1730</c:v>
                </c:pt>
                <c:pt idx="174">
                  <c:v>1740</c:v>
                </c:pt>
                <c:pt idx="175">
                  <c:v>1750</c:v>
                </c:pt>
                <c:pt idx="176">
                  <c:v>1760</c:v>
                </c:pt>
                <c:pt idx="177">
                  <c:v>1770</c:v>
                </c:pt>
                <c:pt idx="178">
                  <c:v>1780</c:v>
                </c:pt>
                <c:pt idx="179">
                  <c:v>1790</c:v>
                </c:pt>
                <c:pt idx="180">
                  <c:v>1800</c:v>
                </c:pt>
                <c:pt idx="181">
                  <c:v>1810</c:v>
                </c:pt>
                <c:pt idx="182">
                  <c:v>1820</c:v>
                </c:pt>
                <c:pt idx="183">
                  <c:v>1830</c:v>
                </c:pt>
                <c:pt idx="184">
                  <c:v>1840</c:v>
                </c:pt>
                <c:pt idx="185">
                  <c:v>1850</c:v>
                </c:pt>
                <c:pt idx="186">
                  <c:v>1860</c:v>
                </c:pt>
                <c:pt idx="187">
                  <c:v>1870</c:v>
                </c:pt>
                <c:pt idx="188">
                  <c:v>1880</c:v>
                </c:pt>
                <c:pt idx="189">
                  <c:v>1890</c:v>
                </c:pt>
                <c:pt idx="190">
                  <c:v>1900</c:v>
                </c:pt>
                <c:pt idx="191">
                  <c:v>1910</c:v>
                </c:pt>
                <c:pt idx="192">
                  <c:v>1920</c:v>
                </c:pt>
                <c:pt idx="193">
                  <c:v>1930</c:v>
                </c:pt>
                <c:pt idx="194">
                  <c:v>1940</c:v>
                </c:pt>
                <c:pt idx="195">
                  <c:v>1950</c:v>
                </c:pt>
                <c:pt idx="196">
                  <c:v>1960</c:v>
                </c:pt>
                <c:pt idx="197">
                  <c:v>1970</c:v>
                </c:pt>
                <c:pt idx="198">
                  <c:v>1980</c:v>
                </c:pt>
                <c:pt idx="199">
                  <c:v>1990</c:v>
                </c:pt>
                <c:pt idx="200">
                  <c:v>2000</c:v>
                </c:pt>
              </c:numCache>
            </c:numRef>
          </c:xVal>
          <c:yVal>
            <c:numRef>
              <c:f>'BKP9.6sc1'!$AC$6:$AC$206</c:f>
              <c:numCache>
                <c:formatCode>0.0</c:formatCode>
                <c:ptCount val="201"/>
                <c:pt idx="0">
                  <c:v>100</c:v>
                </c:pt>
                <c:pt idx="1">
                  <c:v>99.888571992048881</c:v>
                </c:pt>
                <c:pt idx="2">
                  <c:v>99.777570592552479</c:v>
                </c:pt>
                <c:pt idx="3">
                  <c:v>99.666992285068005</c:v>
                </c:pt>
                <c:pt idx="4">
                  <c:v>99.556833590514159</c:v>
                </c:pt>
                <c:pt idx="5">
                  <c:v>99.447091066656441</c:v>
                </c:pt>
                <c:pt idx="6">
                  <c:v>99.337761307601866</c:v>
                </c:pt>
                <c:pt idx="7">
                  <c:v>99.228840943300312</c:v>
                </c:pt>
                <c:pt idx="8">
                  <c:v>99.120326639057467</c:v>
                </c:pt>
                <c:pt idx="9">
                  <c:v>99.012215095051687</c:v>
                </c:pt>
                <c:pt idx="10">
                  <c:v>98.904503045860977</c:v>
                </c:pt>
                <c:pt idx="11">
                  <c:v>98.797187259997742</c:v>
                </c:pt>
                <c:pt idx="12">
                  <c:v>98.690264539450283</c:v>
                </c:pt>
                <c:pt idx="13">
                  <c:v>98.583731719231764</c:v>
                </c:pt>
                <c:pt idx="14">
                  <c:v>98.477585666936847</c:v>
                </c:pt>
                <c:pt idx="15">
                  <c:v>98.3718232823053</c:v>
                </c:pt>
                <c:pt idx="16">
                  <c:v>98.266441496792254</c:v>
                </c:pt>
                <c:pt idx="17">
                  <c:v>98.161437273146149</c:v>
                </c:pt>
                <c:pt idx="18">
                  <c:v>98.056807604991619</c:v>
                </c:pt>
                <c:pt idx="19">
                  <c:v>97.95254951642174</c:v>
                </c:pt>
                <c:pt idx="20">
                  <c:v>97.848660061594629</c:v>
                </c:pt>
                <c:pt idx="21">
                  <c:v>97.745136324335903</c:v>
                </c:pt>
                <c:pt idx="22">
                  <c:v>97.641975417750018</c:v>
                </c:pt>
                <c:pt idx="23">
                  <c:v>97.539174483835907</c:v>
                </c:pt>
                <c:pt idx="24">
                  <c:v>97.436730693107592</c:v>
                </c:pt>
                <c:pt idx="25">
                  <c:v>97.334641244223391</c:v>
                </c:pt>
                <c:pt idx="26">
                  <c:v>97.232903363619116</c:v>
                </c:pt>
                <c:pt idx="27">
                  <c:v>97.131514305147221</c:v>
                </c:pt>
                <c:pt idx="28">
                  <c:v>97.030471349721665</c:v>
                </c:pt>
                <c:pt idx="29">
                  <c:v>96.929771804968311</c:v>
                </c:pt>
                <c:pt idx="30">
                  <c:v>96.829413004880465</c:v>
                </c:pt>
                <c:pt idx="31">
                  <c:v>96.729392309480787</c:v>
                </c:pt>
                <c:pt idx="32">
                  <c:v>96.629707104486258</c:v>
                </c:pt>
                <c:pt idx="33">
                  <c:v>96.530354800980191</c:v>
                </c:pt>
                <c:pt idx="34">
                  <c:v>96.431332835088554</c:v>
                </c:pt>
                <c:pt idx="35">
                  <c:v>96.332638667660717</c:v>
                </c:pt>
                <c:pt idx="36">
                  <c:v>96.234269783956663</c:v>
                </c:pt>
                <c:pt idx="37">
                  <c:v>96.136223693336092</c:v>
                </c:pt>
                <c:pt idx="38">
                  <c:v>96.038497928955024</c:v>
                </c:pt>
                <c:pt idx="39">
                  <c:v>95.94109004746619</c:v>
                </c:pt>
                <c:pt idx="40">
                  <c:v>95.843997628722249</c:v>
                </c:pt>
                <c:pt idx="41">
                  <c:v>95.747218275485579</c:v>
                </c:pt>
                <c:pt idx="42">
                  <c:v>95.650749613141912</c:v>
                </c:pt>
                <c:pt idx="43">
                  <c:v>95.554589289417038</c:v>
                </c:pt>
                <c:pt idx="44">
                  <c:v>95.458734974099031</c:v>
                </c:pt>
                <c:pt idx="45">
                  <c:v>95.363184358763775</c:v>
                </c:pt>
                <c:pt idx="46">
                  <c:v>95.267935156505487</c:v>
                </c:pt>
                <c:pt idx="47">
                  <c:v>95.172985101669767</c:v>
                </c:pt>
                <c:pt idx="48">
                  <c:v>95.078331949592169</c:v>
                </c:pt>
                <c:pt idx="49">
                  <c:v>94.983973476339543</c:v>
                </c:pt>
                <c:pt idx="50">
                  <c:v>94.889907478454617</c:v>
                </c:pt>
                <c:pt idx="51">
                  <c:v>94.796131772706545</c:v>
                </c:pt>
                <c:pt idx="52">
                  <c:v>94.702644195842552</c:v>
                </c:pt>
                <c:pt idx="53">
                  <c:v>94.609442604344537</c:v>
                </c:pt>
                <c:pt idx="54">
                  <c:v>94.516524874189045</c:v>
                </c:pt>
                <c:pt idx="55">
                  <c:v>94.423888900610805</c:v>
                </c:pt>
                <c:pt idx="56">
                  <c:v>94.331532597868716</c:v>
                </c:pt>
                <c:pt idx="57">
                  <c:v>94.239453899016226</c:v>
                </c:pt>
                <c:pt idx="58">
                  <c:v>94.147650755674817</c:v>
                </c:pt>
                <c:pt idx="59">
                  <c:v>94.056121137810806</c:v>
                </c:pt>
                <c:pt idx="60">
                  <c:v>93.96486303351432</c:v>
                </c:pt>
                <c:pt idx="61">
                  <c:v>93.873874448782516</c:v>
                </c:pt>
                <c:pt idx="62">
                  <c:v>93.783153407305988</c:v>
                </c:pt>
                <c:pt idx="63">
                  <c:v>93.692697950257184</c:v>
                </c:pt>
                <c:pt idx="64">
                  <c:v>93.602506136082269</c:v>
                </c:pt>
                <c:pt idx="65">
                  <c:v>93.512576040296409</c:v>
                </c:pt>
                <c:pt idx="66">
                  <c:v>93.422905755281135</c:v>
                </c:pt>
                <c:pt idx="67">
                  <c:v>93.333493390084882</c:v>
                </c:pt>
                <c:pt idx="68">
                  <c:v>93.244337070226777</c:v>
                </c:pt>
                <c:pt idx="69">
                  <c:v>93.155434937502164</c:v>
                </c:pt>
                <c:pt idx="70">
                  <c:v>93.06678514979167</c:v>
                </c:pt>
                <c:pt idx="71">
                  <c:v>92.978385880872551</c:v>
                </c:pt>
                <c:pt idx="72">
                  <c:v>92.890235320232264</c:v>
                </c:pt>
                <c:pt idx="73">
                  <c:v>92.8023316728857</c:v>
                </c:pt>
                <c:pt idx="74">
                  <c:v>92.714673159193822</c:v>
                </c:pt>
                <c:pt idx="75">
                  <c:v>92.627258014685637</c:v>
                </c:pt>
                <c:pt idx="76">
                  <c:v>92.540084489881238</c:v>
                </c:pt>
                <c:pt idx="77">
                  <c:v>92.453150850119627</c:v>
                </c:pt>
                <c:pt idx="78">
                  <c:v>92.366455375385925</c:v>
                </c:pt>
                <c:pt idx="79">
                  <c:v>92.279996360143386</c:v>
                </c:pt>
                <c:pt idx="80">
                  <c:v>92.193772113166929</c:v>
                </c:pt>
                <c:pt idx="81">
                  <c:v>92.107780957377528</c:v>
                </c:pt>
                <c:pt idx="82">
                  <c:v>92.022021229681798</c:v>
                </c:pt>
                <c:pt idx="83">
                  <c:v>91.936491280809946</c:v>
                </c:pt>
                <c:pt idx="84">
                  <c:v>91.851189475159401</c:v>
                </c:pt>
                <c:pt idx="85">
                  <c:v>91.766114190638987</c:v>
                </c:pt>
                <c:pt idx="86">
                  <c:v>91.681263818513983</c:v>
                </c:pt>
                <c:pt idx="87">
                  <c:v>91.59663676325583</c:v>
                </c:pt>
                <c:pt idx="88">
                  <c:v>91.512231442391737</c:v>
                </c:pt>
                <c:pt idx="89">
                  <c:v>91.428046286357102</c:v>
                </c:pt>
                <c:pt idx="90">
                  <c:v>91.344079738350104</c:v>
                </c:pt>
                <c:pt idx="91">
                  <c:v>91.260330254187863</c:v>
                </c:pt>
                <c:pt idx="92">
                  <c:v>91.176796302163851</c:v>
                </c:pt>
                <c:pt idx="93">
                  <c:v>91.093476362908419</c:v>
                </c:pt>
                <c:pt idx="94">
                  <c:v>91.010368929251015</c:v>
                </c:pt>
                <c:pt idx="95">
                  <c:v>90.927472506082466</c:v>
                </c:pt>
                <c:pt idx="96">
                  <c:v>90.844785610221365</c:v>
                </c:pt>
                <c:pt idx="97">
                  <c:v>90.76230677028073</c:v>
                </c:pt>
                <c:pt idx="98">
                  <c:v>90.680034526537383</c:v>
                </c:pt>
                <c:pt idx="99">
                  <c:v>90.59796743080112</c:v>
                </c:pt>
                <c:pt idx="100">
                  <c:v>90.516104046288376</c:v>
                </c:pt>
                <c:pt idx="101">
                  <c:v>90.434442947494787</c:v>
                </c:pt>
                <c:pt idx="102">
                  <c:v>90.352982720071793</c:v>
                </c:pt>
                <c:pt idx="103">
                  <c:v>90.271721960702507</c:v>
                </c:pt>
                <c:pt idx="104">
                  <c:v>90.190659276981023</c:v>
                </c:pt>
                <c:pt idx="105">
                  <c:v>90.10979328729232</c:v>
                </c:pt>
                <c:pt idx="106">
                  <c:v>90.029122620693158</c:v>
                </c:pt>
                <c:pt idx="107">
                  <c:v>89.948645916797219</c:v>
                </c:pt>
                <c:pt idx="108">
                  <c:v>89.868361825656933</c:v>
                </c:pt>
                <c:pt idx="109">
                  <c:v>89.788269007651934</c:v>
                </c:pt>
                <c:pt idx="110">
                  <c:v>89.708366133375279</c:v>
                </c:pt>
                <c:pt idx="111">
                  <c:v>89.628651883522366</c:v>
                </c:pt>
                <c:pt idx="112">
                  <c:v>89.549124948781937</c:v>
                </c:pt>
                <c:pt idx="113">
                  <c:v>89.469784029727066</c:v>
                </c:pt>
                <c:pt idx="114">
                  <c:v>89.390627836708262</c:v>
                </c:pt>
                <c:pt idx="115">
                  <c:v>89.311655089747447</c:v>
                </c:pt>
                <c:pt idx="116">
                  <c:v>89.232864518434994</c:v>
                </c:pt>
                <c:pt idx="117">
                  <c:v>89.154254861824498</c:v>
                </c:pt>
                <c:pt idx="118">
                  <c:v>89.07582486833266</c:v>
                </c:pt>
                <c:pt idx="119">
                  <c:v>88.997573295638233</c:v>
                </c:pt>
                <c:pt idx="120">
                  <c:v>88.919498910582035</c:v>
                </c:pt>
                <c:pt idx="121">
                  <c:v>88.841600489069634</c:v>
                </c:pt>
                <c:pt idx="122">
                  <c:v>88.763876815974228</c:v>
                </c:pt>
                <c:pt idx="123">
                  <c:v>88.686326685040683</c:v>
                </c:pt>
                <c:pt idx="124">
                  <c:v>88.608948898790757</c:v>
                </c:pt>
                <c:pt idx="125">
                  <c:v>88.531742268429966</c:v>
                </c:pt>
                <c:pt idx="126">
                  <c:v>88.454705613755863</c:v>
                </c:pt>
                <c:pt idx="127">
                  <c:v>88.377837763065116</c:v>
                </c:pt>
                <c:pt idx="128">
                  <c:v>88.301137553065075</c:v>
                </c:pt>
                <c:pt idx="129">
                  <c:v>88.224603828784097</c:v>
                </c:pt>
                <c:pt idx="130">
                  <c:v>88.148235443482946</c:v>
                </c:pt>
                <c:pt idx="131">
                  <c:v>88.07203125856941</c:v>
                </c:pt>
                <c:pt idx="132">
                  <c:v>87.995990143510525</c:v>
                </c:pt>
                <c:pt idx="133">
                  <c:v>87.920110975748997</c:v>
                </c:pt>
                <c:pt idx="134">
                  <c:v>87.844392640619091</c:v>
                </c:pt>
                <c:pt idx="135">
                  <c:v>87.768834031263523</c:v>
                </c:pt>
                <c:pt idx="136">
                  <c:v>87.693434048551381</c:v>
                </c:pt>
                <c:pt idx="137">
                  <c:v>87.618191600997577</c:v>
                </c:pt>
                <c:pt idx="138">
                  <c:v>87.543105604682964</c:v>
                </c:pt>
                <c:pt idx="139">
                  <c:v>87.468174983174507</c:v>
                </c:pt>
                <c:pt idx="140">
                  <c:v>87.393398667447869</c:v>
                </c:pt>
                <c:pt idx="141">
                  <c:v>87.318775595809782</c:v>
                </c:pt>
                <c:pt idx="142">
                  <c:v>87.244304713822189</c:v>
                </c:pt>
                <c:pt idx="143">
                  <c:v>87.169984974225983</c:v>
                </c:pt>
                <c:pt idx="144">
                  <c:v>87.095815336867304</c:v>
                </c:pt>
                <c:pt idx="145">
                  <c:v>87.02179476862301</c:v>
                </c:pt>
                <c:pt idx="146">
                  <c:v>86.947922243328392</c:v>
                </c:pt>
                <c:pt idx="147">
                  <c:v>86.874196741704651</c:v>
                </c:pt>
                <c:pt idx="148">
                  <c:v>86.800617251288259</c:v>
                </c:pt>
                <c:pt idx="149">
                  <c:v>86.727182766360229</c:v>
                </c:pt>
                <c:pt idx="150">
                  <c:v>86.653892287875806</c:v>
                </c:pt>
                <c:pt idx="151">
                  <c:v>86.580744823397083</c:v>
                </c:pt>
                <c:pt idx="152">
                  <c:v>86.507739387023918</c:v>
                </c:pt>
                <c:pt idx="153">
                  <c:v>86.434874999326993</c:v>
                </c:pt>
                <c:pt idx="154">
                  <c:v>86.362150687280817</c:v>
                </c:pt>
                <c:pt idx="155">
                  <c:v>86.289565484198803</c:v>
                </c:pt>
                <c:pt idx="156">
                  <c:v>86.217118429667934</c:v>
                </c:pt>
                <c:pt idx="157">
                  <c:v>86.1448085694837</c:v>
                </c:pt>
                <c:pt idx="158">
                  <c:v>86.072634955587475</c:v>
                </c:pt>
                <c:pt idx="159">
                  <c:v>86.000596646003558</c:v>
                </c:pt>
                <c:pt idx="160">
                  <c:v>85.928692704776239</c:v>
                </c:pt>
                <c:pt idx="161">
                  <c:v>85.856922201909029</c:v>
                </c:pt>
                <c:pt idx="162">
                  <c:v>85.78528421330337</c:v>
                </c:pt>
                <c:pt idx="163">
                  <c:v>85.713777820698837</c:v>
                </c:pt>
                <c:pt idx="164">
                  <c:v>85.642402111613364</c:v>
                </c:pt>
                <c:pt idx="165">
                  <c:v>85.571156179284969</c:v>
                </c:pt>
                <c:pt idx="166">
                  <c:v>85.500039122612506</c:v>
                </c:pt>
                <c:pt idx="167">
                  <c:v>85.429050046099007</c:v>
                </c:pt>
                <c:pt idx="168">
                  <c:v>85.358188059794671</c:v>
                </c:pt>
                <c:pt idx="169">
                  <c:v>85.287452279240199</c:v>
                </c:pt>
                <c:pt idx="170">
                  <c:v>85.216841825410896</c:v>
                </c:pt>
                <c:pt idx="171">
                  <c:v>85.146355824662592</c:v>
                </c:pt>
                <c:pt idx="172">
                  <c:v>85.075993408675814</c:v>
                </c:pt>
                <c:pt idx="173">
                  <c:v>85.005753714402815</c:v>
                </c:pt>
                <c:pt idx="174">
                  <c:v>84.935635884013863</c:v>
                </c:pt>
                <c:pt idx="175">
                  <c:v>84.86563906484453</c:v>
                </c:pt>
                <c:pt idx="176">
                  <c:v>84.795762409343197</c:v>
                </c:pt>
                <c:pt idx="177">
                  <c:v>84.726005075019813</c:v>
                </c:pt>
                <c:pt idx="178">
                  <c:v>84.656366224394844</c:v>
                </c:pt>
                <c:pt idx="179">
                  <c:v>84.586845024948161</c:v>
                </c:pt>
                <c:pt idx="180">
                  <c:v>84.5174406490693</c:v>
                </c:pt>
                <c:pt idx="181">
                  <c:v>84.448152274008166</c:v>
                </c:pt>
                <c:pt idx="182">
                  <c:v>84.378979081825946</c:v>
                </c:pt>
                <c:pt idx="183">
                  <c:v>84.309920259346029</c:v>
                </c:pt>
                <c:pt idx="184">
                  <c:v>84.240974998107149</c:v>
                </c:pt>
                <c:pt idx="185">
                  <c:v>84.172142494314812</c:v>
                </c:pt>
                <c:pt idx="186">
                  <c:v>84.103421948795315</c:v>
                </c:pt>
                <c:pt idx="187">
                  <c:v>84.034812566948247</c:v>
                </c:pt>
                <c:pt idx="188">
                  <c:v>83.9663135587016</c:v>
                </c:pt>
                <c:pt idx="189">
                  <c:v>83.897924138465271</c:v>
                </c:pt>
                <c:pt idx="190">
                  <c:v>83.829643525086183</c:v>
                </c:pt>
                <c:pt idx="191">
                  <c:v>83.761470941804504</c:v>
                </c:pt>
                <c:pt idx="192">
                  <c:v>83.693405616208395</c:v>
                </c:pt>
                <c:pt idx="193">
                  <c:v>83.625446780191041</c:v>
                </c:pt>
                <c:pt idx="194">
                  <c:v>83.557593669907277</c:v>
                </c:pt>
                <c:pt idx="195">
                  <c:v>83.489845525730686</c:v>
                </c:pt>
                <c:pt idx="196">
                  <c:v>83.422201592210769</c:v>
                </c:pt>
                <c:pt idx="197">
                  <c:v>83.354661118032411</c:v>
                </c:pt>
                <c:pt idx="198">
                  <c:v>83.287223355972614</c:v>
                </c:pt>
                <c:pt idx="199">
                  <c:v>83.219887562860833</c:v>
                </c:pt>
                <c:pt idx="200">
                  <c:v>83.152652999537651</c:v>
                </c:pt>
              </c:numCache>
            </c:numRef>
          </c:yVal>
          <c:smooth val="1"/>
          <c:extLst>
            <c:ext xmlns:c16="http://schemas.microsoft.com/office/drawing/2014/chart" uri="{C3380CC4-5D6E-409C-BE32-E72D297353CC}">
              <c16:uniqueId val="{00000000-142C-478B-881C-FE30B0898041}"/>
            </c:ext>
          </c:extLst>
        </c:ser>
        <c:ser>
          <c:idx val="0"/>
          <c:order val="1"/>
          <c:tx>
            <c:v>2</c:v>
          </c:tx>
          <c:spPr>
            <a:ln w="28575" cap="rnd">
              <a:solidFill>
                <a:schemeClr val="accent1"/>
              </a:solidFill>
              <a:round/>
            </a:ln>
            <a:effectLst/>
          </c:spPr>
          <c:marker>
            <c:symbol val="none"/>
          </c:marker>
          <c:xVal>
            <c:numRef>
              <c:f>'BKP9.6sc2'!$X$6:$X$206</c:f>
              <c:numCache>
                <c:formatCode>General</c:formatCode>
                <c:ptCount val="20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pt idx="151">
                  <c:v>1510</c:v>
                </c:pt>
                <c:pt idx="152">
                  <c:v>1520</c:v>
                </c:pt>
                <c:pt idx="153">
                  <c:v>1530</c:v>
                </c:pt>
                <c:pt idx="154">
                  <c:v>1540</c:v>
                </c:pt>
                <c:pt idx="155">
                  <c:v>1550</c:v>
                </c:pt>
                <c:pt idx="156">
                  <c:v>1560</c:v>
                </c:pt>
                <c:pt idx="157">
                  <c:v>1570</c:v>
                </c:pt>
                <c:pt idx="158">
                  <c:v>1580</c:v>
                </c:pt>
                <c:pt idx="159">
                  <c:v>1590</c:v>
                </c:pt>
                <c:pt idx="160">
                  <c:v>1600</c:v>
                </c:pt>
                <c:pt idx="161">
                  <c:v>1610</c:v>
                </c:pt>
                <c:pt idx="162">
                  <c:v>1620</c:v>
                </c:pt>
                <c:pt idx="163">
                  <c:v>1630</c:v>
                </c:pt>
                <c:pt idx="164">
                  <c:v>1640</c:v>
                </c:pt>
                <c:pt idx="165">
                  <c:v>1650</c:v>
                </c:pt>
                <c:pt idx="166">
                  <c:v>1660</c:v>
                </c:pt>
                <c:pt idx="167">
                  <c:v>1670</c:v>
                </c:pt>
                <c:pt idx="168">
                  <c:v>1680</c:v>
                </c:pt>
                <c:pt idx="169">
                  <c:v>1690</c:v>
                </c:pt>
                <c:pt idx="170">
                  <c:v>1700</c:v>
                </c:pt>
                <c:pt idx="171">
                  <c:v>1710</c:v>
                </c:pt>
                <c:pt idx="172">
                  <c:v>1720</c:v>
                </c:pt>
                <c:pt idx="173">
                  <c:v>1730</c:v>
                </c:pt>
                <c:pt idx="174">
                  <c:v>1740</c:v>
                </c:pt>
                <c:pt idx="175">
                  <c:v>1750</c:v>
                </c:pt>
                <c:pt idx="176">
                  <c:v>1760</c:v>
                </c:pt>
                <c:pt idx="177">
                  <c:v>1770</c:v>
                </c:pt>
                <c:pt idx="178">
                  <c:v>1780</c:v>
                </c:pt>
                <c:pt idx="179">
                  <c:v>1790</c:v>
                </c:pt>
                <c:pt idx="180">
                  <c:v>1800</c:v>
                </c:pt>
                <c:pt idx="181">
                  <c:v>1810</c:v>
                </c:pt>
                <c:pt idx="182">
                  <c:v>1820</c:v>
                </c:pt>
                <c:pt idx="183">
                  <c:v>1830</c:v>
                </c:pt>
                <c:pt idx="184">
                  <c:v>1840</c:v>
                </c:pt>
                <c:pt idx="185">
                  <c:v>1850</c:v>
                </c:pt>
                <c:pt idx="186">
                  <c:v>1860</c:v>
                </c:pt>
                <c:pt idx="187">
                  <c:v>1870</c:v>
                </c:pt>
                <c:pt idx="188">
                  <c:v>1880</c:v>
                </c:pt>
                <c:pt idx="189">
                  <c:v>1890</c:v>
                </c:pt>
                <c:pt idx="190">
                  <c:v>1900</c:v>
                </c:pt>
                <c:pt idx="191">
                  <c:v>1910</c:v>
                </c:pt>
                <c:pt idx="192">
                  <c:v>1920</c:v>
                </c:pt>
                <c:pt idx="193">
                  <c:v>1930</c:v>
                </c:pt>
                <c:pt idx="194">
                  <c:v>1940</c:v>
                </c:pt>
                <c:pt idx="195">
                  <c:v>1950</c:v>
                </c:pt>
                <c:pt idx="196">
                  <c:v>1960</c:v>
                </c:pt>
                <c:pt idx="197">
                  <c:v>1970</c:v>
                </c:pt>
                <c:pt idx="198">
                  <c:v>1980</c:v>
                </c:pt>
                <c:pt idx="199">
                  <c:v>1990</c:v>
                </c:pt>
                <c:pt idx="200">
                  <c:v>2000</c:v>
                </c:pt>
              </c:numCache>
            </c:numRef>
          </c:xVal>
          <c:yVal>
            <c:numRef>
              <c:f>'BKP9.6sc2'!$AC$6:$AC$206</c:f>
              <c:numCache>
                <c:formatCode>0.0</c:formatCode>
                <c:ptCount val="201"/>
                <c:pt idx="0">
                  <c:v>95.000000000000014</c:v>
                </c:pt>
                <c:pt idx="1">
                  <c:v>94.677329807920415</c:v>
                </c:pt>
                <c:pt idx="2">
                  <c:v>94.358217258150404</c:v>
                </c:pt>
                <c:pt idx="3">
                  <c:v>94.042570302600325</c:v>
                </c:pt>
                <c:pt idx="4">
                  <c:v>93.730299867736633</c:v>
                </c:pt>
                <c:pt idx="5">
                  <c:v>93.421319728183903</c:v>
                </c:pt>
                <c:pt idx="6">
                  <c:v>93.115546386705432</c:v>
                </c:pt>
                <c:pt idx="7">
                  <c:v>92.812898960186146</c:v>
                </c:pt>
                <c:pt idx="8">
                  <c:v>92.513299071268008</c:v>
                </c:pt>
                <c:pt idx="9">
                  <c:v>92.216670745309187</c:v>
                </c:pt>
                <c:pt idx="10">
                  <c:v>91.922940312358705</c:v>
                </c:pt>
                <c:pt idx="11">
                  <c:v>91.632036313865783</c:v>
                </c:pt>
                <c:pt idx="12">
                  <c:v>91.34388941384934</c:v>
                </c:pt>
                <c:pt idx="13">
                  <c:v>91.058432314282783</c:v>
                </c:pt>
                <c:pt idx="14">
                  <c:v>90.775599674456288</c:v>
                </c:pt>
                <c:pt idx="15">
                  <c:v>90.495328034099501</c:v>
                </c:pt>
                <c:pt idx="16">
                  <c:v>90.217555740056014</c:v>
                </c:pt>
                <c:pt idx="17">
                  <c:v>89.942222876319818</c:v>
                </c:pt>
                <c:pt idx="18">
                  <c:v>89.669271197249302</c:v>
                </c:pt>
                <c:pt idx="19">
                  <c:v>89.398644063791835</c:v>
                </c:pt>
                <c:pt idx="20">
                  <c:v>89.130286382557642</c:v>
                </c:pt>
                <c:pt idx="21">
                  <c:v>88.864144547593909</c:v>
                </c:pt>
                <c:pt idx="22">
                  <c:v>88.600166384716204</c:v>
                </c:pt>
                <c:pt idx="23">
                  <c:v>88.338301098267891</c:v>
                </c:pt>
                <c:pt idx="24">
                  <c:v>88.078499220179808</c:v>
                </c:pt>
                <c:pt idx="25">
                  <c:v>87.820712561214137</c:v>
                </c:pt>
                <c:pt idx="26">
                  <c:v>87.564894164281725</c:v>
                </c:pt>
                <c:pt idx="27">
                  <c:v>87.310998259727583</c:v>
                </c:pt>
                <c:pt idx="28">
                  <c:v>87.058980222488785</c:v>
                </c:pt>
                <c:pt idx="29">
                  <c:v>86.808796531029088</c:v>
                </c:pt>
                <c:pt idx="30">
                  <c:v>86.560404727964723</c:v>
                </c:pt>
                <c:pt idx="31">
                  <c:v>86.313763382298504</c:v>
                </c:pt>
                <c:pt idx="32">
                  <c:v>86.068832053184153</c:v>
                </c:pt>
                <c:pt idx="33">
                  <c:v>85.825571255146414</c:v>
                </c:pt>
                <c:pt idx="34">
                  <c:v>85.583942424690335</c:v>
                </c:pt>
                <c:pt idx="35">
                  <c:v>85.343907888229978</c:v>
                </c:pt>
                <c:pt idx="36">
                  <c:v>85.105430831276905</c:v>
                </c:pt>
                <c:pt idx="37">
                  <c:v>84.868475268830437</c:v>
                </c:pt>
                <c:pt idx="38">
                  <c:v>84.633006016910144</c:v>
                </c:pt>
                <c:pt idx="39">
                  <c:v>84.398988665183552</c:v>
                </c:pt>
                <c:pt idx="40">
                  <c:v>84.166389550633284</c:v>
                </c:pt>
                <c:pt idx="41">
                  <c:v>83.935175732221808</c:v>
                </c:pt>
                <c:pt idx="42">
                  <c:v>83.705314966505512</c:v>
                </c:pt>
                <c:pt idx="43">
                  <c:v>83.476775684155584</c:v>
                </c:pt>
                <c:pt idx="44">
                  <c:v>83.249526967349198</c:v>
                </c:pt>
                <c:pt idx="45">
                  <c:v>83.023538527988862</c:v>
                </c:pt>
                <c:pt idx="46">
                  <c:v>82.79878068671546</c:v>
                </c:pt>
                <c:pt idx="47">
                  <c:v>82.575224352682</c:v>
                </c:pt>
                <c:pt idx="48">
                  <c:v>82.352841004052465</c:v>
                </c:pt>
                <c:pt idx="49">
                  <c:v>82.131602669198628</c:v>
                </c:pt>
                <c:pt idx="50">
                  <c:v>81.91148190856272</c:v>
                </c:pt>
                <c:pt idx="51">
                  <c:v>81.692451797160174</c:v>
                </c:pt>
                <c:pt idx="52">
                  <c:v>81.474485907694401</c:v>
                </c:pt>
                <c:pt idx="53">
                  <c:v>81.257558294261329</c:v>
                </c:pt>
                <c:pt idx="54">
                  <c:v>81.04164347661586</c:v>
                </c:pt>
                <c:pt idx="55">
                  <c:v>80.82671642498309</c:v>
                </c:pt>
                <c:pt idx="56">
                  <c:v>80.612752545387792</c:v>
                </c:pt>
                <c:pt idx="57">
                  <c:v>80.399727665486935</c:v>
                </c:pt>
                <c:pt idx="58">
                  <c:v>80.187618020881246</c:v>
                </c:pt>
                <c:pt idx="59">
                  <c:v>79.976400241892208</c:v>
                </c:pt>
                <c:pt idx="60">
                  <c:v>79.76605134078423</c:v>
                </c:pt>
                <c:pt idx="61">
                  <c:v>79.556548699417277</c:v>
                </c:pt>
                <c:pt idx="62">
                  <c:v>79.34787005731485</c:v>
                </c:pt>
                <c:pt idx="63">
                  <c:v>79.139993500130572</c:v>
                </c:pt>
                <c:pt idx="64">
                  <c:v>78.932897448504534</c:v>
                </c:pt>
                <c:pt idx="65">
                  <c:v>78.726560647289972</c:v>
                </c:pt>
                <c:pt idx="66">
                  <c:v>78.520962155144872</c:v>
                </c:pt>
                <c:pt idx="67">
                  <c:v>78.31608133447169</c:v>
                </c:pt>
                <c:pt idx="68">
                  <c:v>78.111897841698507</c:v>
                </c:pt>
                <c:pt idx="69">
                  <c:v>77.908391617889109</c:v>
                </c:pt>
                <c:pt idx="70">
                  <c:v>77.70554287967397</c:v>
                </c:pt>
                <c:pt idx="71">
                  <c:v>77.503332110493304</c:v>
                </c:pt>
                <c:pt idx="72">
                  <c:v>77.3017400521436</c:v>
                </c:pt>
                <c:pt idx="73">
                  <c:v>77.100747696621355</c:v>
                </c:pt>
                <c:pt idx="74">
                  <c:v>76.90033627825639</c:v>
                </c:pt>
                <c:pt idx="75">
                  <c:v>76.700487266128803</c:v>
                </c:pt>
                <c:pt idx="76">
                  <c:v>76.50118235676436</c:v>
                </c:pt>
                <c:pt idx="77">
                  <c:v>76.302403467102494</c:v>
                </c:pt>
                <c:pt idx="78">
                  <c:v>76.10413272773414</c:v>
                </c:pt>
                <c:pt idx="79">
                  <c:v>75.906352476403356</c:v>
                </c:pt>
                <c:pt idx="80">
                  <c:v>75.709045251771869</c:v>
                </c:pt>
                <c:pt idx="81">
                  <c:v>75.512193787442101</c:v>
                </c:pt>
                <c:pt idx="82">
                  <c:v>75.3157810062376</c:v>
                </c:pt>
                <c:pt idx="83">
                  <c:v>75.119790014738626</c:v>
                </c:pt>
                <c:pt idx="84">
                  <c:v>74.924204098073034</c:v>
                </c:pt>
                <c:pt idx="85">
                  <c:v>74.729006714961841</c:v>
                </c:pt>
                <c:pt idx="86">
                  <c:v>74.534181493017726</c:v>
                </c:pt>
                <c:pt idx="87">
                  <c:v>74.339712224301508</c:v>
                </c:pt>
                <c:pt idx="88">
                  <c:v>74.145582861134258</c:v>
                </c:pt>
                <c:pt idx="89">
                  <c:v>73.951777512168931</c:v>
                </c:pt>
                <c:pt idx="90">
                  <c:v>73.758280438723759</c:v>
                </c:pt>
                <c:pt idx="91">
                  <c:v>73.565076051382391</c:v>
                </c:pt>
                <c:pt idx="92">
                  <c:v>73.372148906861483</c:v>
                </c:pt>
                <c:pt idx="93">
                  <c:v>73.179483705154908</c:v>
                </c:pt>
                <c:pt idx="94">
                  <c:v>72.987065286955811</c:v>
                </c:pt>
                <c:pt idx="95">
                  <c:v>72.794878631366231</c:v>
                </c:pt>
                <c:pt idx="96">
                  <c:v>72.602908853898512</c:v>
                </c:pt>
                <c:pt idx="97">
                  <c:v>72.411141204778872</c:v>
                </c:pt>
                <c:pt idx="98">
                  <c:v>72.219561067558246</c:v>
                </c:pt>
                <c:pt idx="99">
                  <c:v>72.028153958043504</c:v>
                </c:pt>
                <c:pt idx="100">
                  <c:v>71.83690552355614</c:v>
                </c:pt>
                <c:pt idx="101">
                  <c:v>71.645801542530947</c:v>
                </c:pt>
                <c:pt idx="102">
                  <c:v>71.454827924466187</c:v>
                </c:pt>
                <c:pt idx="103">
                  <c:v>71.263970710237658</c:v>
                </c:pt>
                <c:pt idx="104">
                  <c:v>71.07321607279134</c:v>
                </c:pt>
                <c:pt idx="105">
                  <c:v>70.882550318227388</c:v>
                </c:pt>
                <c:pt idx="106">
                  <c:v>70.691959887293763</c:v>
                </c:pt>
                <c:pt idx="107">
                  <c:v>70.501431357303076</c:v>
                </c:pt>
                <c:pt idx="108">
                  <c:v>70.310951444492716</c:v>
                </c:pt>
                <c:pt idx="109">
                  <c:v>70.120507006845159</c:v>
                </c:pt>
                <c:pt idx="110">
                  <c:v>69.930085047389341</c:v>
                </c:pt>
                <c:pt idx="111">
                  <c:v>69.739672718003476</c:v>
                </c:pt>
                <c:pt idx="112">
                  <c:v>69.549257323740434</c:v>
                </c:pt>
                <c:pt idx="113">
                  <c:v>69.358826327698722</c:v>
                </c:pt>
                <c:pt idx="114">
                  <c:v>69.168367356464842</c:v>
                </c:pt>
                <c:pt idx="115">
                  <c:v>68.977868206149154</c:v>
                </c:pt>
                <c:pt idx="116">
                  <c:v>68.787316849042796</c:v>
                </c:pt>
                <c:pt idx="117">
                  <c:v>68.59670144092361</c:v>
                </c:pt>
                <c:pt idx="118">
                  <c:v>68.406010329036604</c:v>
                </c:pt>
                <c:pt idx="119">
                  <c:v>68.215232060780991</c:v>
                </c:pt>
                <c:pt idx="120">
                  <c:v>68.024355393131287</c:v>
                </c:pt>
                <c:pt idx="121">
                  <c:v>67.833369302824309</c:v>
                </c:pt>
                <c:pt idx="122">
                  <c:v>67.642262997343906</c:v>
                </c:pt>
                <c:pt idx="123">
                  <c:v>67.451025926734076</c:v>
                </c:pt>
                <c:pt idx="124">
                  <c:v>67.259647796275488</c:v>
                </c:pt>
                <c:pt idx="125">
                  <c:v>67.068118580055284</c:v>
                </c:pt>
                <c:pt idx="126">
                  <c:v>66.876428535466189</c:v>
                </c:pt>
                <c:pt idx="127">
                  <c:v>66.684568218667266</c:v>
                </c:pt>
                <c:pt idx="128">
                  <c:v>66.492528501037683</c:v>
                </c:pt>
                <c:pt idx="129">
                  <c:v>66.300300586658267</c:v>
                </c:pt>
                <c:pt idx="130">
                  <c:v>66.107876030851585</c:v>
                </c:pt>
                <c:pt idx="131">
                  <c:v>65.915246759810287</c:v>
                </c:pt>
                <c:pt idx="132">
                  <c:v>65.722405091344484</c:v>
                </c:pt>
                <c:pt idx="133">
                  <c:v>65.529343756773514</c:v>
                </c:pt>
                <c:pt idx="134">
                  <c:v>65.336055923987828</c:v>
                </c:pt>
                <c:pt idx="135">
                  <c:v>65.142535221702829</c:v>
                </c:pt>
                <c:pt idx="136">
                  <c:v>64.948775764922416</c:v>
                </c:pt>
                <c:pt idx="137">
                  <c:v>64.75477218162672</c:v>
                </c:pt>
                <c:pt idx="138">
                  <c:v>64.560519640693201</c:v>
                </c:pt>
                <c:pt idx="139">
                  <c:v>64.366013881054698</c:v>
                </c:pt>
                <c:pt idx="140">
                  <c:v>64.17125124209204</c:v>
                </c:pt>
                <c:pt idx="141">
                  <c:v>63.976228695251109</c:v>
                </c:pt>
                <c:pt idx="142">
                  <c:v>63.780943876865436</c:v>
                </c:pt>
                <c:pt idx="143">
                  <c:v>63.585395122157657</c:v>
                </c:pt>
                <c:pt idx="144">
                  <c:v>63.389581500381482</c:v>
                </c:pt>
                <c:pt idx="145">
                  <c:v>63.193502851054653</c:v>
                </c:pt>
                <c:pt idx="146">
                  <c:v>62.997159821220713</c:v>
                </c:pt>
                <c:pt idx="147">
                  <c:v>62.800553903664493</c:v>
                </c:pt>
                <c:pt idx="148">
                  <c:v>62.603687475989368</c:v>
                </c:pt>
                <c:pt idx="149">
                  <c:v>62.406563840449216</c:v>
                </c:pt>
                <c:pt idx="150">
                  <c:v>62.209187264409373</c:v>
                </c:pt>
                <c:pt idx="151">
                  <c:v>62.011563021293533</c:v>
                </c:pt>
                <c:pt idx="152">
                  <c:v>61.813697431851509</c:v>
                </c:pt>
                <c:pt idx="153">
                  <c:v>61.615597905562268</c:v>
                </c:pt>
                <c:pt idx="154">
                  <c:v>61.417272981964736</c:v>
                </c:pt>
                <c:pt idx="155">
                  <c:v>61.218732371684716</c:v>
                </c:pt>
                <c:pt idx="156">
                  <c:v>61.01998699690273</c:v>
                </c:pt>
                <c:pt idx="157">
                  <c:v>60.821049030982536</c:v>
                </c:pt>
                <c:pt idx="158">
                  <c:v>60.621931936955932</c:v>
                </c:pt>
                <c:pt idx="159">
                  <c:v>60.422650504532456</c:v>
                </c:pt>
                <c:pt idx="160">
                  <c:v>60.223220885281478</c:v>
                </c:pt>
                <c:pt idx="161">
                  <c:v>60.02366062560624</c:v>
                </c:pt>
                <c:pt idx="162">
                  <c:v>59.823988697110003</c:v>
                </c:pt>
                <c:pt idx="163">
                  <c:v>59.624225523931401</c:v>
                </c:pt>
                <c:pt idx="164">
                  <c:v>59.424393006608895</c:v>
                </c:pt>
                <c:pt idx="165">
                  <c:v>59.22451454201677</c:v>
                </c:pt>
                <c:pt idx="166">
                  <c:v>59.024615038904606</c:v>
                </c:pt>
                <c:pt idx="167">
                  <c:v>58.824720928563039</c:v>
                </c:pt>
                <c:pt idx="168">
                  <c:v>58.624860170135236</c:v>
                </c:pt>
                <c:pt idx="169">
                  <c:v>58.425062250096978</c:v>
                </c:pt>
                <c:pt idx="170">
                  <c:v>58.225358175435517</c:v>
                </c:pt>
                <c:pt idx="171">
                  <c:v>58.02578046007477</c:v>
                </c:pt>
                <c:pt idx="172">
                  <c:v>57.826363104116382</c:v>
                </c:pt>
                <c:pt idx="173">
                  <c:v>57.62714156549788</c:v>
                </c:pt>
                <c:pt idx="174">
                  <c:v>57.428152723709204</c:v>
                </c:pt>
                <c:pt idx="175">
                  <c:v>57.229434835258232</c:v>
                </c:pt>
                <c:pt idx="176">
                  <c:v>57.031027480632396</c:v>
                </c:pt>
                <c:pt idx="177">
                  <c:v>56.832971502570913</c:v>
                </c:pt>
                <c:pt idx="178">
                  <c:v>56.635308935539257</c:v>
                </c:pt>
                <c:pt idx="179">
                  <c:v>56.438082926377156</c:v>
                </c:pt>
                <c:pt idx="180">
                  <c:v>56.241337646187333</c:v>
                </c:pt>
                <c:pt idx="181">
                  <c:v>56.045118193626642</c:v>
                </c:pt>
                <c:pt idx="182">
                  <c:v>55.849470489866327</c:v>
                </c:pt>
                <c:pt idx="183">
                  <c:v>55.654441165593383</c:v>
                </c:pt>
                <c:pt idx="184">
                  <c:v>55.460077440536175</c:v>
                </c:pt>
                <c:pt idx="185">
                  <c:v>55.266426996105032</c:v>
                </c:pt>
                <c:pt idx="186">
                  <c:v>55.073537841845869</c:v>
                </c:pt>
                <c:pt idx="187">
                  <c:v>54.881458176509121</c:v>
                </c:pt>
                <c:pt idx="188">
                  <c:v>54.690236244632288</c:v>
                </c:pt>
                <c:pt idx="189">
                  <c:v>54.499920189621093</c:v>
                </c:pt>
                <c:pt idx="190">
                  <c:v>54.310557904392631</c:v>
                </c:pt>
                <c:pt idx="191">
                  <c:v>54.122196880705481</c:v>
                </c:pt>
                <c:pt idx="192">
                  <c:v>53.934884058352083</c:v>
                </c:pt>
                <c:pt idx="193">
                  <c:v>53.748665675417875</c:v>
                </c:pt>
                <c:pt idx="194">
                  <c:v>53.563587120826988</c:v>
                </c:pt>
                <c:pt idx="195">
                  <c:v>53.379692790387793</c:v>
                </c:pt>
                <c:pt idx="196">
                  <c:v>53.197025947528616</c:v>
                </c:pt>
                <c:pt idx="197">
                  <c:v>53.015628589867269</c:v>
                </c:pt>
                <c:pt idx="198">
                  <c:v>52.835541322699534</c:v>
                </c:pt>
                <c:pt idx="199">
                  <c:v>52.6568032404085</c:v>
                </c:pt>
                <c:pt idx="200">
                  <c:v>52.479451816703936</c:v>
                </c:pt>
              </c:numCache>
            </c:numRef>
          </c:yVal>
          <c:smooth val="1"/>
          <c:extLst>
            <c:ext xmlns:c16="http://schemas.microsoft.com/office/drawing/2014/chart" uri="{C3380CC4-5D6E-409C-BE32-E72D297353CC}">
              <c16:uniqueId val="{00000000-3FBB-48E1-A6B1-3439322A26E5}"/>
            </c:ext>
          </c:extLst>
        </c:ser>
        <c:ser>
          <c:idx val="2"/>
          <c:order val="2"/>
          <c:tx>
            <c:v>3</c:v>
          </c:tx>
          <c:spPr>
            <a:ln w="28575" cap="rnd">
              <a:solidFill>
                <a:srgbClr val="00B050"/>
              </a:solidFill>
              <a:round/>
            </a:ln>
            <a:effectLst/>
          </c:spPr>
          <c:marker>
            <c:symbol val="none"/>
          </c:marker>
          <c:xVal>
            <c:numRef>
              <c:f>'BKP9.6sc3'!$X$6:$X$206</c:f>
              <c:numCache>
                <c:formatCode>General</c:formatCode>
                <c:ptCount val="20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pt idx="151">
                  <c:v>1510</c:v>
                </c:pt>
                <c:pt idx="152">
                  <c:v>1520</c:v>
                </c:pt>
                <c:pt idx="153">
                  <c:v>1530</c:v>
                </c:pt>
                <c:pt idx="154">
                  <c:v>1540</c:v>
                </c:pt>
                <c:pt idx="155">
                  <c:v>1550</c:v>
                </c:pt>
                <c:pt idx="156">
                  <c:v>1560</c:v>
                </c:pt>
                <c:pt idx="157">
                  <c:v>1570</c:v>
                </c:pt>
                <c:pt idx="158">
                  <c:v>1580</c:v>
                </c:pt>
                <c:pt idx="159">
                  <c:v>1590</c:v>
                </c:pt>
                <c:pt idx="160">
                  <c:v>1600</c:v>
                </c:pt>
                <c:pt idx="161">
                  <c:v>1610</c:v>
                </c:pt>
                <c:pt idx="162">
                  <c:v>1620</c:v>
                </c:pt>
                <c:pt idx="163">
                  <c:v>1630</c:v>
                </c:pt>
                <c:pt idx="164">
                  <c:v>1640</c:v>
                </c:pt>
                <c:pt idx="165">
                  <c:v>1650</c:v>
                </c:pt>
                <c:pt idx="166">
                  <c:v>1660</c:v>
                </c:pt>
                <c:pt idx="167">
                  <c:v>1670</c:v>
                </c:pt>
                <c:pt idx="168">
                  <c:v>1680</c:v>
                </c:pt>
                <c:pt idx="169">
                  <c:v>1690</c:v>
                </c:pt>
                <c:pt idx="170">
                  <c:v>1700</c:v>
                </c:pt>
                <c:pt idx="171">
                  <c:v>1710</c:v>
                </c:pt>
                <c:pt idx="172">
                  <c:v>1720</c:v>
                </c:pt>
                <c:pt idx="173">
                  <c:v>1730</c:v>
                </c:pt>
                <c:pt idx="174">
                  <c:v>1740</c:v>
                </c:pt>
                <c:pt idx="175">
                  <c:v>1750</c:v>
                </c:pt>
                <c:pt idx="176">
                  <c:v>1760</c:v>
                </c:pt>
                <c:pt idx="177">
                  <c:v>1770</c:v>
                </c:pt>
                <c:pt idx="178">
                  <c:v>1780</c:v>
                </c:pt>
                <c:pt idx="179">
                  <c:v>1790</c:v>
                </c:pt>
                <c:pt idx="180">
                  <c:v>1800</c:v>
                </c:pt>
                <c:pt idx="181">
                  <c:v>1810</c:v>
                </c:pt>
                <c:pt idx="182">
                  <c:v>1820</c:v>
                </c:pt>
                <c:pt idx="183">
                  <c:v>1830</c:v>
                </c:pt>
                <c:pt idx="184">
                  <c:v>1840</c:v>
                </c:pt>
                <c:pt idx="185">
                  <c:v>1850</c:v>
                </c:pt>
                <c:pt idx="186">
                  <c:v>1860</c:v>
                </c:pt>
                <c:pt idx="187">
                  <c:v>1870</c:v>
                </c:pt>
                <c:pt idx="188">
                  <c:v>1880</c:v>
                </c:pt>
                <c:pt idx="189">
                  <c:v>1890</c:v>
                </c:pt>
                <c:pt idx="190">
                  <c:v>1900</c:v>
                </c:pt>
                <c:pt idx="191">
                  <c:v>1910</c:v>
                </c:pt>
                <c:pt idx="192">
                  <c:v>1920</c:v>
                </c:pt>
                <c:pt idx="193">
                  <c:v>1930</c:v>
                </c:pt>
                <c:pt idx="194">
                  <c:v>1940</c:v>
                </c:pt>
                <c:pt idx="195">
                  <c:v>1950</c:v>
                </c:pt>
                <c:pt idx="196">
                  <c:v>1960</c:v>
                </c:pt>
                <c:pt idx="197">
                  <c:v>1970</c:v>
                </c:pt>
                <c:pt idx="198">
                  <c:v>1980</c:v>
                </c:pt>
                <c:pt idx="199">
                  <c:v>1990</c:v>
                </c:pt>
                <c:pt idx="200">
                  <c:v>2000</c:v>
                </c:pt>
              </c:numCache>
            </c:numRef>
          </c:xVal>
          <c:yVal>
            <c:numRef>
              <c:f>'BKP9.6sc3'!$AC$6:$AC$206</c:f>
              <c:numCache>
                <c:formatCode>0.0</c:formatCode>
                <c:ptCount val="201"/>
                <c:pt idx="0">
                  <c:v>90</c:v>
                </c:pt>
                <c:pt idx="1">
                  <c:v>89.353630711877159</c:v>
                </c:pt>
                <c:pt idx="2">
                  <c:v>88.721001712835871</c:v>
                </c:pt>
                <c:pt idx="3">
                  <c:v>88.101339564469924</c:v>
                </c:pt>
                <c:pt idx="4">
                  <c:v>87.49392218236332</c:v>
                </c:pt>
                <c:pt idx="5">
                  <c:v>86.898074242391516</c:v>
                </c:pt>
                <c:pt idx="6">
                  <c:v>86.313163069287626</c:v>
                </c:pt>
                <c:pt idx="7">
                  <c:v>85.738594948456054</c:v>
                </c:pt>
                <c:pt idx="8">
                  <c:v>85.173811810213891</c:v>
                </c:pt>
                <c:pt idx="9">
                  <c:v>84.618288242570671</c:v>
                </c:pt>
                <c:pt idx="10">
                  <c:v>84.071528794538736</c:v>
                </c:pt>
                <c:pt idx="11">
                  <c:v>83.533065536984637</c:v>
                </c:pt>
                <c:pt idx="12">
                  <c:v>83.00245585230698</c:v>
                </c:pt>
                <c:pt idx="13">
                  <c:v>82.479280427901557</c:v>
                </c:pt>
                <c:pt idx="14">
                  <c:v>81.963141431524761</c:v>
                </c:pt>
                <c:pt idx="15">
                  <c:v>81.453660849393941</c:v>
                </c:pt>
                <c:pt idx="16">
                  <c:v>80.95047897021098</c:v>
                </c:pt>
                <c:pt idx="17">
                  <c:v>80.453253000349207</c:v>
                </c:pt>
                <c:pt idx="18">
                  <c:v>79.961655797211293</c:v>
                </c:pt>
                <c:pt idx="19">
                  <c:v>79.475374709334574</c:v>
                </c:pt>
                <c:pt idx="20">
                  <c:v>78.994110513177617</c:v>
                </c:pt>
                <c:pt idx="21">
                  <c:v>78.517576437723037</c:v>
                </c:pt>
                <c:pt idx="22">
                  <c:v>78.045497269102583</c:v>
                </c:pt>
                <c:pt idx="23">
                  <c:v>77.577608528386833</c:v>
                </c:pt>
                <c:pt idx="24">
                  <c:v>77.11365571653397</c:v>
                </c:pt>
                <c:pt idx="25">
                  <c:v>76.653393621246465</c:v>
                </c:pt>
                <c:pt idx="26">
                  <c:v>76.196585681175861</c:v>
                </c:pt>
                <c:pt idx="27">
                  <c:v>75.743003403541294</c:v>
                </c:pt>
                <c:pt idx="28">
                  <c:v>75.292425831803641</c:v>
                </c:pt>
                <c:pt idx="29">
                  <c:v>74.844639060575432</c:v>
                </c:pt>
                <c:pt idx="30">
                  <c:v>74.399435795444731</c:v>
                </c:pt>
                <c:pt idx="31">
                  <c:v>73.956614955872993</c:v>
                </c:pt>
                <c:pt idx="32">
                  <c:v>73.515981319775733</c:v>
                </c:pt>
                <c:pt idx="33">
                  <c:v>73.077345208844392</c:v>
                </c:pt>
                <c:pt idx="34">
                  <c:v>72.640522214093792</c:v>
                </c:pt>
                <c:pt idx="35">
                  <c:v>72.205332961554774</c:v>
                </c:pt>
                <c:pt idx="36">
                  <c:v>71.771602918454562</c:v>
                </c:pt>
                <c:pt idx="37">
                  <c:v>71.339162240659974</c:v>
                </c:pt>
                <c:pt idx="38">
                  <c:v>70.907845662599158</c:v>
                </c:pt>
                <c:pt idx="39">
                  <c:v>70.477492431314246</c:v>
                </c:pt>
                <c:pt idx="40">
                  <c:v>70.047946286757593</c:v>
                </c:pt>
                <c:pt idx="41">
                  <c:v>69.619055490899555</c:v>
                </c:pt>
                <c:pt idx="42">
                  <c:v>69.190672908684874</c:v>
                </c:pt>
                <c:pt idx="43">
                  <c:v>68.762656144340909</c:v>
                </c:pt>
                <c:pt idx="44">
                  <c:v>68.334867737007841</c:v>
                </c:pt>
                <c:pt idx="45">
                  <c:v>67.90717542010988</c:v>
                </c:pt>
                <c:pt idx="46">
                  <c:v>67.479452449309946</c:v>
                </c:pt>
                <c:pt idx="47">
                  <c:v>67.051578004271619</c:v>
                </c:pt>
                <c:pt idx="48">
                  <c:v>66.62343766976349</c:v>
                </c:pt>
                <c:pt idx="49">
                  <c:v>66.19492400185662</c:v>
                </c:pt>
                <c:pt idx="50">
                  <c:v>65.765937185048898</c:v>
                </c:pt>
                <c:pt idx="51">
                  <c:v>65.336385786052233</c:v>
                </c:pt>
                <c:pt idx="52">
                  <c:v>64.906187609645301</c:v>
                </c:pt>
                <c:pt idx="53">
                  <c:v>64.475270661363524</c:v>
                </c:pt>
                <c:pt idx="54">
                  <c:v>64.043574220785928</c:v>
                </c:pt>
                <c:pt idx="55">
                  <c:v>63.611050027702603</c:v>
                </c:pt>
                <c:pt idx="56">
                  <c:v>63.177663581408012</c:v>
                </c:pt>
                <c:pt idx="57">
                  <c:v>62.743395550657503</c:v>
                </c:pt>
                <c:pt idx="58">
                  <c:v>62.308243288344684</c:v>
                </c:pt>
                <c:pt idx="59">
                  <c:v>61.872222440595102</c:v>
                </c:pt>
                <c:pt idx="60">
                  <c:v>61.43536863464567</c:v>
                </c:pt>
                <c:pt idx="61">
                  <c:v>60.997739223525208</c:v>
                </c:pt>
                <c:pt idx="62">
                  <c:v>60.559415058147636</c:v>
                </c:pt>
                <c:pt idx="63">
                  <c:v>60.120502249039149</c:v>
                </c:pt>
                <c:pt idx="64">
                  <c:v>59.681133870678607</c:v>
                </c:pt>
                <c:pt idx="65">
                  <c:v>59.241471551604221</c:v>
                </c:pt>
                <c:pt idx="66">
                  <c:v>58.801706883452738</c:v>
                </c:pt>
                <c:pt idx="67">
                  <c:v>58.362062572524316</c:v>
                </c:pt>
                <c:pt idx="68">
                  <c:v>57.922793249102426</c:v>
                </c:pt>
                <c:pt idx="69">
                  <c:v>57.484185843554485</c:v>
                </c:pt>
                <c:pt idx="70">
                  <c:v>57.046559435335077</c:v>
                </c:pt>
                <c:pt idx="71">
                  <c:v>56.610264482633276</c:v>
                </c:pt>
                <c:pt idx="72">
                  <c:v>56.175681347781762</c:v>
                </c:pt>
                <c:pt idx="73">
                  <c:v>55.743218047776374</c:v>
                </c:pt>
                <c:pt idx="74">
                  <c:v>55.313307181103276</c:v>
                </c:pt>
                <c:pt idx="75">
                  <c:v>54.886402011785883</c:v>
                </c:pt>
                <c:pt idx="76">
                  <c:v>54.462971728640582</c:v>
                </c:pt>
                <c:pt idx="77">
                  <c:v>54.043495940768686</c:v>
                </c:pt>
                <c:pt idx="78">
                  <c:v>53.628458516905063</c:v>
                </c:pt>
                <c:pt idx="79">
                  <c:v>53.218340923037729</c:v>
                </c:pt>
                <c:pt idx="80">
                  <c:v>52.813615255601015</c:v>
                </c:pt>
                <c:pt idx="81">
                  <c:v>52.414737202068828</c:v>
                </c:pt>
                <c:pt idx="82">
                  <c:v>52.022139182651145</c:v>
                </c:pt>
                <c:pt idx="83">
                  <c:v>51.636223932567148</c:v>
                </c:pt>
                <c:pt idx="84">
                  <c:v>51.257358771992131</c:v>
                </c:pt>
                <c:pt idx="85">
                  <c:v>50.885870780123739</c:v>
                </c:pt>
                <c:pt idx="86">
                  <c:v>50.522043042875822</c:v>
                </c:pt>
                <c:pt idx="87">
                  <c:v>50.166112084456742</c:v>
                </c:pt>
                <c:pt idx="88">
                  <c:v>49.818266527026104</c:v>
                </c:pt>
                <c:pt idx="89">
                  <c:v>49.478646956012092</c:v>
                </c:pt>
                <c:pt idx="90">
                  <c:v>49.147346907645456</c:v>
                </c:pt>
                <c:pt idx="91">
                  <c:v>48.824414844985036</c:v>
                </c:pt>
                <c:pt idx="92">
                  <c:v>48.509856952689994</c:v>
                </c:pt>
                <c:pt idx="93">
                  <c:v>48.203640560598814</c:v>
                </c:pt>
                <c:pt idx="94">
                  <c:v>47.905698001401142</c:v>
                </c:pt>
                <c:pt idx="95">
                  <c:v>47.615930716347187</c:v>
                </c:pt>
                <c:pt idx="96">
                  <c:v>47.334213441942751</c:v>
                </c:pt>
                <c:pt idx="97">
                  <c:v>47.06039833636796</c:v>
                </c:pt>
                <c:pt idx="98">
                  <c:v>46.794318933462073</c:v>
                </c:pt>
                <c:pt idx="99">
                  <c:v>46.535793841525717</c:v>
                </c:pt>
                <c:pt idx="100">
                  <c:v>46.284630131634771</c:v>
                </c:pt>
                <c:pt idx="101">
                  <c:v>46.040626384143145</c:v>
                </c:pt>
                <c:pt idx="102">
                  <c:v>45.803575381808628</c:v>
                </c:pt>
                <c:pt idx="103">
                  <c:v>45.573266453338</c:v>
                </c:pt>
                <c:pt idx="104">
                  <c:v>45.349487482358121</c:v>
                </c:pt>
                <c:pt idx="105">
                  <c:v>45.132026604385011</c:v>
                </c:pt>
                <c:pt idx="106">
                  <c:v>44.920673618903947</c:v>
                </c:pt>
                <c:pt idx="107">
                  <c:v>44.715221145842612</c:v>
                </c:pt>
                <c:pt idx="108">
                  <c:v>44.515465556107557</c:v>
                </c:pt>
                <c:pt idx="109">
                  <c:v>44.321207704989796</c:v>
                </c:pt>
                <c:pt idx="110">
                  <c:v>44.132253495552561</c:v>
                </c:pt>
                <c:pt idx="111">
                  <c:v>43.948414296922685</c:v>
                </c:pt>
                <c:pt idx="112">
                  <c:v>43.769507239976143</c:v>
                </c:pt>
                <c:pt idx="113">
                  <c:v>43.595355410409077</c:v>
                </c:pt>
                <c:pt idx="114">
                  <c:v>43.42578795674693</c:v>
                </c:pt>
                <c:pt idx="115">
                  <c:v>43.260640128539649</c:v>
                </c:pt>
                <c:pt idx="116">
                  <c:v>43.099753257874113</c:v>
                </c:pt>
                <c:pt idx="117">
                  <c:v>42.942974695416353</c:v>
                </c:pt>
                <c:pt idx="118">
                  <c:v>42.790157710494526</c:v>
                </c:pt>
                <c:pt idx="119">
                  <c:v>42.641161363233792</c:v>
                </c:pt>
                <c:pt idx="120">
                  <c:v>42.495850355448823</c:v>
                </c:pt>
                <c:pt idx="121">
                  <c:v>42.354094865873549</c:v>
                </c:pt>
                <c:pt idx="122">
                  <c:v>42.215770374339868</c:v>
                </c:pt>
                <c:pt idx="123">
                  <c:v>42.080757478693535</c:v>
                </c:pt>
                <c:pt idx="124">
                  <c:v>41.948941707536214</c:v>
                </c:pt>
                <c:pt idx="125">
                  <c:v>41.820213331293822</c:v>
                </c:pt>
                <c:pt idx="126">
                  <c:v>41.694467173614022</c:v>
                </c:pt>
                <c:pt idx="127">
                  <c:v>41.571602424682951</c:v>
                </c:pt>
                <c:pt idx="128">
                  <c:v>41.45152245770646</c:v>
                </c:pt>
                <c:pt idx="129">
                  <c:v>41.334134649510631</c:v>
                </c:pt>
                <c:pt idx="130">
                  <c:v>41.219350205985997</c:v>
                </c:pt>
                <c:pt idx="131">
                  <c:v>41.107083992898566</c:v>
                </c:pt>
                <c:pt idx="132">
                  <c:v>40.997254372437247</c:v>
                </c:pt>
                <c:pt idx="133">
                  <c:v>40.889783045732436</c:v>
                </c:pt>
                <c:pt idx="134">
                  <c:v>40.784594901479743</c:v>
                </c:pt>
                <c:pt idx="135">
                  <c:v>40.681617870716238</c:v>
                </c:pt>
                <c:pt idx="136">
                  <c:v>40.580782787730001</c:v>
                </c:pt>
                <c:pt idx="137">
                  <c:v>40.482023257031123</c:v>
                </c:pt>
                <c:pt idx="138">
                  <c:v>40.385275526272522</c:v>
                </c:pt>
                <c:pt idx="139">
                  <c:v>40.290478364973943</c:v>
                </c:pt>
                <c:pt idx="140">
                  <c:v>40.197572948884499</c:v>
                </c:pt>
                <c:pt idx="141">
                  <c:v>40.106502749797286</c:v>
                </c:pt>
                <c:pt idx="142">
                  <c:v>40.017213430621752</c:v>
                </c:pt>
                <c:pt idx="143">
                  <c:v>39.92965274551041</c:v>
                </c:pt>
                <c:pt idx="144">
                  <c:v>39.843770444832366</c:v>
                </c:pt>
                <c:pt idx="145">
                  <c:v>39.759518184788888</c:v>
                </c:pt>
                <c:pt idx="146">
                  <c:v>39.676849441460504</c:v>
                </c:pt>
                <c:pt idx="147">
                  <c:v>39.595719429086877</c:v>
                </c:pt>
                <c:pt idx="148">
                  <c:v>39.516085022376366</c:v>
                </c:pt>
                <c:pt idx="149">
                  <c:v>39.437904682654953</c:v>
                </c:pt>
                <c:pt idx="150">
                  <c:v>39.36113838766336</c:v>
                </c:pt>
                <c:pt idx="151">
                  <c:v>39.285747564825115</c:v>
                </c:pt>
                <c:pt idx="152">
                  <c:v>39.21169502780662</c:v>
                </c:pt>
                <c:pt idx="153">
                  <c:v>39.138944916207166</c:v>
                </c:pt>
                <c:pt idx="154">
                  <c:v>39.067462638213655</c:v>
                </c:pt>
                <c:pt idx="155">
                  <c:v>38.99721481607147</c:v>
                </c:pt>
                <c:pt idx="156">
                  <c:v>38.928169234223162</c:v>
                </c:pt>
                <c:pt idx="157">
                  <c:v>38.860294789976628</c:v>
                </c:pt>
                <c:pt idx="158">
                  <c:v>38.793561446572511</c:v>
                </c:pt>
                <c:pt idx="159">
                  <c:v>38.727940188522126</c:v>
                </c:pt>
                <c:pt idx="160">
                  <c:v>38.663402979101065</c:v>
                </c:pt>
                <c:pt idx="161">
                  <c:v>38.599922719881796</c:v>
                </c:pt>
                <c:pt idx="162">
                  <c:v>38.537473212201746</c:v>
                </c:pt>
                <c:pt idx="163">
                  <c:v>38.476029120463259</c:v>
                </c:pt>
                <c:pt idx="164">
                  <c:v>38.415565937170058</c:v>
                </c:pt>
                <c:pt idx="165">
                  <c:v>38.356059949612302</c:v>
                </c:pt>
                <c:pt idx="166">
                  <c:v>38.297488208108078</c:v>
                </c:pt>
                <c:pt idx="167">
                  <c:v>38.239828495730514</c:v>
                </c:pt>
                <c:pt idx="168">
                  <c:v>38.183059299429168</c:v>
                </c:pt>
                <c:pt idx="169">
                  <c:v>38.127159782493393</c:v>
                </c:pt>
                <c:pt idx="170">
                  <c:v>38.072109758262314</c:v>
                </c:pt>
                <c:pt idx="171">
                  <c:v>38.017889665051634</c:v>
                </c:pt>
                <c:pt idx="172">
                  <c:v>37.964480542191197</c:v>
                </c:pt>
                <c:pt idx="173">
                  <c:v>37.911864007172888</c:v>
                </c:pt>
                <c:pt idx="174">
                  <c:v>37.860022233780469</c:v>
                </c:pt>
                <c:pt idx="175">
                  <c:v>37.808937931245289</c:v>
                </c:pt>
                <c:pt idx="176">
                  <c:v>37.758594324253373</c:v>
                </c:pt>
                <c:pt idx="177">
                  <c:v>37.708975133925662</c:v>
                </c:pt>
                <c:pt idx="178">
                  <c:v>37.66006455949924</c:v>
                </c:pt>
                <c:pt idx="179">
                  <c:v>37.611847260984867</c:v>
                </c:pt>
                <c:pt idx="180">
                  <c:v>37.564308342315279</c:v>
                </c:pt>
                <c:pt idx="181">
                  <c:v>37.5174333355871</c:v>
                </c:pt>
                <c:pt idx="182">
                  <c:v>37.471208185431813</c:v>
                </c:pt>
                <c:pt idx="183">
                  <c:v>37.425619234851276</c:v>
                </c:pt>
                <c:pt idx="184">
                  <c:v>37.380653210445551</c:v>
                </c:pt>
                <c:pt idx="185">
                  <c:v>37.336297210086464</c:v>
                </c:pt>
                <c:pt idx="186">
                  <c:v>37.292538688290918</c:v>
                </c:pt>
                <c:pt idx="187">
                  <c:v>37.249365446582544</c:v>
                </c:pt>
                <c:pt idx="188">
                  <c:v>37.206765617324308</c:v>
                </c:pt>
                <c:pt idx="189">
                  <c:v>37.16472765928826</c:v>
                </c:pt>
                <c:pt idx="190">
                  <c:v>37.123240335458078</c:v>
                </c:pt>
                <c:pt idx="191">
                  <c:v>37.082292721163583</c:v>
                </c:pt>
                <c:pt idx="192">
                  <c:v>37.04187416300811</c:v>
                </c:pt>
                <c:pt idx="193">
                  <c:v>37.001974321583255</c:v>
                </c:pt>
                <c:pt idx="194">
                  <c:v>36.962583072765831</c:v>
                </c:pt>
                <c:pt idx="195">
                  <c:v>36.923690653364105</c:v>
                </c:pt>
                <c:pt idx="196">
                  <c:v>36.885287382385329</c:v>
                </c:pt>
                <c:pt idx="197">
                  <c:v>36.847364130546183</c:v>
                </c:pt>
                <c:pt idx="198">
                  <c:v>36.809911458035515</c:v>
                </c:pt>
                <c:pt idx="199">
                  <c:v>36.772921151837316</c:v>
                </c:pt>
                <c:pt idx="200">
                  <c:v>36.736383393692904</c:v>
                </c:pt>
              </c:numCache>
            </c:numRef>
          </c:yVal>
          <c:smooth val="1"/>
          <c:extLst>
            <c:ext xmlns:c16="http://schemas.microsoft.com/office/drawing/2014/chart" uri="{C3380CC4-5D6E-409C-BE32-E72D297353CC}">
              <c16:uniqueId val="{00000001-3FBB-48E1-A6B1-3439322A26E5}"/>
            </c:ext>
          </c:extLst>
        </c:ser>
        <c:dLbls>
          <c:showLegendKey val="0"/>
          <c:showVal val="0"/>
          <c:showCatName val="0"/>
          <c:showSerName val="0"/>
          <c:showPercent val="0"/>
          <c:showBubbleSize val="0"/>
        </c:dLbls>
        <c:axId val="1507595807"/>
        <c:axId val="1507591647"/>
      </c:scatterChart>
      <c:valAx>
        <c:axId val="1507595807"/>
        <c:scaling>
          <c:orientation val="minMax"/>
          <c:max val="50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 (years)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7591647"/>
        <c:crosses val="autoZero"/>
        <c:crossBetween val="midCat"/>
      </c:valAx>
      <c:valAx>
        <c:axId val="1507591647"/>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DP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7595807"/>
        <c:crosses val="autoZero"/>
        <c:crossBetween val="midCat"/>
      </c:valAx>
      <c:spPr>
        <a:noFill/>
        <a:ln>
          <a:noFill/>
        </a:ln>
        <a:effectLst/>
      </c:spPr>
    </c:plotArea>
    <c:legend>
      <c:legendPos val="r"/>
      <c:layout>
        <c:manualLayout>
          <c:xMode val="edge"/>
          <c:yMode val="edge"/>
          <c:x val="0.18381909975714811"/>
          <c:y val="0.61094923057317208"/>
          <c:w val="0.12983253978677436"/>
          <c:h val="0.206215107854136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Breaking length</a:t>
            </a:r>
          </a:p>
        </c:rich>
      </c:tx>
      <c:layout>
        <c:manualLayout>
          <c:xMode val="edge"/>
          <c:yMode val="edge"/>
          <c:x val="0.35988391687658028"/>
          <c:y val="3.724873344656351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5671018376523344"/>
          <c:y val="0.15341051577052925"/>
          <c:w val="0.74768956783027907"/>
          <c:h val="0.6629298929090427"/>
        </c:manualLayout>
      </c:layout>
      <c:scatterChart>
        <c:scatterStyle val="smoothMarker"/>
        <c:varyColors val="0"/>
        <c:ser>
          <c:idx val="1"/>
          <c:order val="0"/>
          <c:tx>
            <c:v>1</c:v>
          </c:tx>
          <c:spPr>
            <a:ln w="28575" cap="rnd">
              <a:solidFill>
                <a:schemeClr val="accent2"/>
              </a:solidFill>
              <a:round/>
            </a:ln>
            <a:effectLst/>
          </c:spPr>
          <c:marker>
            <c:symbol val="none"/>
          </c:marker>
          <c:xVal>
            <c:numRef>
              <c:f>'TMP4.7sc1'!$X$6:$X$173</c:f>
              <c:numCache>
                <c:formatCode>General</c:formatCode>
                <c:ptCount val="168"/>
                <c:pt idx="0">
                  <c:v>0</c:v>
                </c:pt>
                <c:pt idx="1">
                  <c:v>3</c:v>
                </c:pt>
                <c:pt idx="2">
                  <c:v>6</c:v>
                </c:pt>
                <c:pt idx="3">
                  <c:v>9</c:v>
                </c:pt>
                <c:pt idx="4">
                  <c:v>12</c:v>
                </c:pt>
                <c:pt idx="5">
                  <c:v>15</c:v>
                </c:pt>
                <c:pt idx="6">
                  <c:v>18</c:v>
                </c:pt>
                <c:pt idx="7">
                  <c:v>21</c:v>
                </c:pt>
                <c:pt idx="8">
                  <c:v>24</c:v>
                </c:pt>
                <c:pt idx="9">
                  <c:v>27</c:v>
                </c:pt>
                <c:pt idx="10">
                  <c:v>30</c:v>
                </c:pt>
                <c:pt idx="11">
                  <c:v>33</c:v>
                </c:pt>
                <c:pt idx="12">
                  <c:v>36</c:v>
                </c:pt>
                <c:pt idx="13">
                  <c:v>39</c:v>
                </c:pt>
                <c:pt idx="14">
                  <c:v>42</c:v>
                </c:pt>
                <c:pt idx="15">
                  <c:v>45</c:v>
                </c:pt>
                <c:pt idx="16">
                  <c:v>48</c:v>
                </c:pt>
                <c:pt idx="17">
                  <c:v>50</c:v>
                </c:pt>
                <c:pt idx="18">
                  <c:v>53</c:v>
                </c:pt>
                <c:pt idx="19">
                  <c:v>56</c:v>
                </c:pt>
                <c:pt idx="20">
                  <c:v>59</c:v>
                </c:pt>
                <c:pt idx="21">
                  <c:v>62</c:v>
                </c:pt>
                <c:pt idx="22">
                  <c:v>65</c:v>
                </c:pt>
                <c:pt idx="23">
                  <c:v>68</c:v>
                </c:pt>
                <c:pt idx="24">
                  <c:v>71</c:v>
                </c:pt>
                <c:pt idx="25">
                  <c:v>74</c:v>
                </c:pt>
                <c:pt idx="26">
                  <c:v>77</c:v>
                </c:pt>
                <c:pt idx="27">
                  <c:v>80</c:v>
                </c:pt>
                <c:pt idx="28">
                  <c:v>83</c:v>
                </c:pt>
                <c:pt idx="29">
                  <c:v>86</c:v>
                </c:pt>
                <c:pt idx="30">
                  <c:v>89</c:v>
                </c:pt>
                <c:pt idx="31">
                  <c:v>92</c:v>
                </c:pt>
                <c:pt idx="32">
                  <c:v>95</c:v>
                </c:pt>
                <c:pt idx="33">
                  <c:v>100</c:v>
                </c:pt>
                <c:pt idx="34">
                  <c:v>103</c:v>
                </c:pt>
                <c:pt idx="35">
                  <c:v>106</c:v>
                </c:pt>
                <c:pt idx="36">
                  <c:v>109</c:v>
                </c:pt>
                <c:pt idx="37">
                  <c:v>112</c:v>
                </c:pt>
                <c:pt idx="38">
                  <c:v>115</c:v>
                </c:pt>
                <c:pt idx="39">
                  <c:v>118</c:v>
                </c:pt>
                <c:pt idx="40">
                  <c:v>121</c:v>
                </c:pt>
                <c:pt idx="41">
                  <c:v>124</c:v>
                </c:pt>
                <c:pt idx="42">
                  <c:v>127</c:v>
                </c:pt>
                <c:pt idx="43">
                  <c:v>130</c:v>
                </c:pt>
                <c:pt idx="44">
                  <c:v>133</c:v>
                </c:pt>
                <c:pt idx="45">
                  <c:v>136</c:v>
                </c:pt>
                <c:pt idx="46">
                  <c:v>139</c:v>
                </c:pt>
                <c:pt idx="47">
                  <c:v>142</c:v>
                </c:pt>
                <c:pt idx="48">
                  <c:v>145</c:v>
                </c:pt>
                <c:pt idx="49">
                  <c:v>148</c:v>
                </c:pt>
                <c:pt idx="50">
                  <c:v>151</c:v>
                </c:pt>
                <c:pt idx="51">
                  <c:v>154</c:v>
                </c:pt>
                <c:pt idx="52">
                  <c:v>157</c:v>
                </c:pt>
                <c:pt idx="53">
                  <c:v>160</c:v>
                </c:pt>
                <c:pt idx="54">
                  <c:v>163</c:v>
                </c:pt>
                <c:pt idx="55">
                  <c:v>166</c:v>
                </c:pt>
                <c:pt idx="56">
                  <c:v>169</c:v>
                </c:pt>
                <c:pt idx="57">
                  <c:v>172</c:v>
                </c:pt>
                <c:pt idx="58">
                  <c:v>175</c:v>
                </c:pt>
                <c:pt idx="59">
                  <c:v>178</c:v>
                </c:pt>
                <c:pt idx="60">
                  <c:v>181</c:v>
                </c:pt>
                <c:pt idx="61">
                  <c:v>184</c:v>
                </c:pt>
                <c:pt idx="62">
                  <c:v>187</c:v>
                </c:pt>
                <c:pt idx="63">
                  <c:v>190</c:v>
                </c:pt>
                <c:pt idx="64">
                  <c:v>193</c:v>
                </c:pt>
                <c:pt idx="65">
                  <c:v>196</c:v>
                </c:pt>
                <c:pt idx="66">
                  <c:v>199</c:v>
                </c:pt>
                <c:pt idx="67">
                  <c:v>202</c:v>
                </c:pt>
                <c:pt idx="68">
                  <c:v>205</c:v>
                </c:pt>
                <c:pt idx="69">
                  <c:v>208</c:v>
                </c:pt>
                <c:pt idx="70">
                  <c:v>211</c:v>
                </c:pt>
                <c:pt idx="71">
                  <c:v>214</c:v>
                </c:pt>
                <c:pt idx="72">
                  <c:v>217</c:v>
                </c:pt>
                <c:pt idx="73">
                  <c:v>220</c:v>
                </c:pt>
                <c:pt idx="74">
                  <c:v>223</c:v>
                </c:pt>
                <c:pt idx="75">
                  <c:v>226</c:v>
                </c:pt>
                <c:pt idx="76">
                  <c:v>229</c:v>
                </c:pt>
                <c:pt idx="77">
                  <c:v>232</c:v>
                </c:pt>
                <c:pt idx="78">
                  <c:v>235</c:v>
                </c:pt>
                <c:pt idx="79">
                  <c:v>238</c:v>
                </c:pt>
                <c:pt idx="80">
                  <c:v>241</c:v>
                </c:pt>
                <c:pt idx="81">
                  <c:v>244</c:v>
                </c:pt>
                <c:pt idx="82">
                  <c:v>247</c:v>
                </c:pt>
                <c:pt idx="83">
                  <c:v>250</c:v>
                </c:pt>
                <c:pt idx="84">
                  <c:v>253</c:v>
                </c:pt>
                <c:pt idx="85">
                  <c:v>256</c:v>
                </c:pt>
                <c:pt idx="86">
                  <c:v>259</c:v>
                </c:pt>
                <c:pt idx="87">
                  <c:v>262</c:v>
                </c:pt>
                <c:pt idx="88">
                  <c:v>265</c:v>
                </c:pt>
                <c:pt idx="89">
                  <c:v>268</c:v>
                </c:pt>
                <c:pt idx="90">
                  <c:v>271</c:v>
                </c:pt>
                <c:pt idx="91">
                  <c:v>274</c:v>
                </c:pt>
                <c:pt idx="92">
                  <c:v>277</c:v>
                </c:pt>
                <c:pt idx="93">
                  <c:v>280</c:v>
                </c:pt>
                <c:pt idx="94">
                  <c:v>283</c:v>
                </c:pt>
                <c:pt idx="95">
                  <c:v>286</c:v>
                </c:pt>
                <c:pt idx="96">
                  <c:v>289</c:v>
                </c:pt>
                <c:pt idx="97">
                  <c:v>292</c:v>
                </c:pt>
                <c:pt idx="98">
                  <c:v>295</c:v>
                </c:pt>
                <c:pt idx="99">
                  <c:v>298</c:v>
                </c:pt>
                <c:pt idx="100">
                  <c:v>301</c:v>
                </c:pt>
                <c:pt idx="101">
                  <c:v>304</c:v>
                </c:pt>
                <c:pt idx="102">
                  <c:v>307</c:v>
                </c:pt>
                <c:pt idx="103">
                  <c:v>310</c:v>
                </c:pt>
                <c:pt idx="104">
                  <c:v>313</c:v>
                </c:pt>
                <c:pt idx="105">
                  <c:v>316</c:v>
                </c:pt>
                <c:pt idx="106">
                  <c:v>319</c:v>
                </c:pt>
                <c:pt idx="107">
                  <c:v>322</c:v>
                </c:pt>
                <c:pt idx="108">
                  <c:v>325</c:v>
                </c:pt>
                <c:pt idx="109">
                  <c:v>328</c:v>
                </c:pt>
                <c:pt idx="110">
                  <c:v>331</c:v>
                </c:pt>
                <c:pt idx="111">
                  <c:v>334</c:v>
                </c:pt>
                <c:pt idx="112">
                  <c:v>337</c:v>
                </c:pt>
                <c:pt idx="113">
                  <c:v>340</c:v>
                </c:pt>
                <c:pt idx="114">
                  <c:v>343</c:v>
                </c:pt>
                <c:pt idx="115">
                  <c:v>346</c:v>
                </c:pt>
                <c:pt idx="116">
                  <c:v>349</c:v>
                </c:pt>
                <c:pt idx="117">
                  <c:v>352</c:v>
                </c:pt>
                <c:pt idx="118">
                  <c:v>355</c:v>
                </c:pt>
                <c:pt idx="119">
                  <c:v>358</c:v>
                </c:pt>
                <c:pt idx="120">
                  <c:v>361</c:v>
                </c:pt>
                <c:pt idx="121">
                  <c:v>364</c:v>
                </c:pt>
                <c:pt idx="122">
                  <c:v>367</c:v>
                </c:pt>
                <c:pt idx="123">
                  <c:v>370</c:v>
                </c:pt>
                <c:pt idx="124">
                  <c:v>373</c:v>
                </c:pt>
                <c:pt idx="125">
                  <c:v>376</c:v>
                </c:pt>
                <c:pt idx="126">
                  <c:v>379</c:v>
                </c:pt>
                <c:pt idx="127">
                  <c:v>382</c:v>
                </c:pt>
                <c:pt idx="128">
                  <c:v>385</c:v>
                </c:pt>
                <c:pt idx="129">
                  <c:v>388</c:v>
                </c:pt>
                <c:pt idx="130">
                  <c:v>391</c:v>
                </c:pt>
                <c:pt idx="131">
                  <c:v>394</c:v>
                </c:pt>
                <c:pt idx="132">
                  <c:v>397</c:v>
                </c:pt>
                <c:pt idx="133">
                  <c:v>400</c:v>
                </c:pt>
                <c:pt idx="134">
                  <c:v>403</c:v>
                </c:pt>
                <c:pt idx="135">
                  <c:v>406</c:v>
                </c:pt>
                <c:pt idx="136">
                  <c:v>409</c:v>
                </c:pt>
                <c:pt idx="137">
                  <c:v>412</c:v>
                </c:pt>
                <c:pt idx="138">
                  <c:v>415</c:v>
                </c:pt>
                <c:pt idx="139">
                  <c:v>418</c:v>
                </c:pt>
                <c:pt idx="140">
                  <c:v>421</c:v>
                </c:pt>
                <c:pt idx="141">
                  <c:v>424</c:v>
                </c:pt>
                <c:pt idx="142">
                  <c:v>427</c:v>
                </c:pt>
                <c:pt idx="143">
                  <c:v>430</c:v>
                </c:pt>
                <c:pt idx="144">
                  <c:v>433</c:v>
                </c:pt>
                <c:pt idx="145">
                  <c:v>436</c:v>
                </c:pt>
                <c:pt idx="146">
                  <c:v>439</c:v>
                </c:pt>
                <c:pt idx="147">
                  <c:v>442</c:v>
                </c:pt>
                <c:pt idx="148">
                  <c:v>445</c:v>
                </c:pt>
                <c:pt idx="149">
                  <c:v>448</c:v>
                </c:pt>
                <c:pt idx="150">
                  <c:v>451</c:v>
                </c:pt>
                <c:pt idx="151">
                  <c:v>454</c:v>
                </c:pt>
                <c:pt idx="152">
                  <c:v>457</c:v>
                </c:pt>
                <c:pt idx="153">
                  <c:v>460</c:v>
                </c:pt>
                <c:pt idx="154">
                  <c:v>463</c:v>
                </c:pt>
                <c:pt idx="155">
                  <c:v>466</c:v>
                </c:pt>
                <c:pt idx="156">
                  <c:v>469</c:v>
                </c:pt>
                <c:pt idx="157">
                  <c:v>472</c:v>
                </c:pt>
                <c:pt idx="158">
                  <c:v>475</c:v>
                </c:pt>
                <c:pt idx="159">
                  <c:v>478</c:v>
                </c:pt>
                <c:pt idx="160">
                  <c:v>481</c:v>
                </c:pt>
                <c:pt idx="161">
                  <c:v>484</c:v>
                </c:pt>
                <c:pt idx="162">
                  <c:v>487</c:v>
                </c:pt>
                <c:pt idx="163">
                  <c:v>490</c:v>
                </c:pt>
                <c:pt idx="164">
                  <c:v>493</c:v>
                </c:pt>
                <c:pt idx="165">
                  <c:v>496</c:v>
                </c:pt>
                <c:pt idx="166">
                  <c:v>500</c:v>
                </c:pt>
                <c:pt idx="167">
                  <c:v>503</c:v>
                </c:pt>
              </c:numCache>
            </c:numRef>
          </c:xVal>
          <c:yVal>
            <c:numRef>
              <c:f>'TMP4.7sc1'!$AD$6:$AD$173</c:f>
              <c:numCache>
                <c:formatCode>0.0</c:formatCode>
                <c:ptCount val="168"/>
                <c:pt idx="0">
                  <c:v>100</c:v>
                </c:pt>
                <c:pt idx="1">
                  <c:v>99.650910295159946</c:v>
                </c:pt>
                <c:pt idx="2">
                  <c:v>99.255700592571074</c:v>
                </c:pt>
                <c:pt idx="3">
                  <c:v>98.809186211312692</c:v>
                </c:pt>
                <c:pt idx="4">
                  <c:v>98.306709243595208</c:v>
                </c:pt>
                <c:pt idx="5">
                  <c:v>97.744764809824929</c:v>
                </c:pt>
                <c:pt idx="6">
                  <c:v>97.121742031756</c:v>
                </c:pt>
                <c:pt idx="7">
                  <c:v>96.438653667483464</c:v>
                </c:pt>
                <c:pt idx="8">
                  <c:v>95.699651684664047</c:v>
                </c:pt>
                <c:pt idx="9">
                  <c:v>94.912099158787868</c:v>
                </c:pt>
                <c:pt idx="10">
                  <c:v>94.086045447594088</c:v>
                </c:pt>
                <c:pt idx="11">
                  <c:v>93.233140665517638</c:v>
                </c:pt>
                <c:pt idx="12">
                  <c:v>92.365251126910593</c:v>
                </c:pt>
                <c:pt idx="13">
                  <c:v>91.493166021943239</c:v>
                </c:pt>
                <c:pt idx="14">
                  <c:v>90.625727544964164</c:v>
                </c:pt>
                <c:pt idx="15">
                  <c:v>89.769510903791314</c:v>
                </c:pt>
                <c:pt idx="16">
                  <c:v>88.928963406345844</c:v>
                </c:pt>
                <c:pt idx="17">
                  <c:v>88.334121462753899</c:v>
                </c:pt>
                <c:pt idx="18">
                  <c:v>87.563473449578794</c:v>
                </c:pt>
                <c:pt idx="19">
                  <c:v>86.780183146565705</c:v>
                </c:pt>
                <c:pt idx="20">
                  <c:v>86.012492261716289</c:v>
                </c:pt>
                <c:pt idx="21">
                  <c:v>85.264410980481273</c:v>
                </c:pt>
                <c:pt idx="22">
                  <c:v>84.535966702908865</c:v>
                </c:pt>
                <c:pt idx="23">
                  <c:v>83.826567063596201</c:v>
                </c:pt>
                <c:pt idx="24">
                  <c:v>83.13549809847126</c:v>
                </c:pt>
                <c:pt idx="25">
                  <c:v>82.462011411728852</c:v>
                </c:pt>
                <c:pt idx="26">
                  <c:v>81.805354771120136</c:v>
                </c:pt>
                <c:pt idx="27">
                  <c:v>81.164789267969496</c:v>
                </c:pt>
                <c:pt idx="28">
                  <c:v>80.539599575121059</c:v>
                </c:pt>
                <c:pt idx="29">
                  <c:v>79.929099801268137</c:v>
                </c:pt>
                <c:pt idx="30">
                  <c:v>79.33263648261277</c:v>
                </c:pt>
                <c:pt idx="31">
                  <c:v>78.749589720906727</c:v>
                </c:pt>
                <c:pt idx="32">
                  <c:v>78.179373134065656</c:v>
                </c:pt>
                <c:pt idx="33">
                  <c:v>77.187603885117866</c:v>
                </c:pt>
                <c:pt idx="34">
                  <c:v>76.73132852798463</c:v>
                </c:pt>
                <c:pt idx="35">
                  <c:v>76.186701352795822</c:v>
                </c:pt>
                <c:pt idx="36">
                  <c:v>75.673269872709028</c:v>
                </c:pt>
                <c:pt idx="37">
                  <c:v>75.165301338856665</c:v>
                </c:pt>
                <c:pt idx="38">
                  <c:v>74.668121450069549</c:v>
                </c:pt>
                <c:pt idx="39">
                  <c:v>74.179976183506085</c:v>
                </c:pt>
                <c:pt idx="40">
                  <c:v>73.700865361278531</c:v>
                </c:pt>
                <c:pt idx="41">
                  <c:v>73.230360091112431</c:v>
                </c:pt>
                <c:pt idx="42">
                  <c:v>72.76817197127707</c:v>
                </c:pt>
                <c:pt idx="43">
                  <c:v>72.313994507306703</c:v>
                </c:pt>
                <c:pt idx="44">
                  <c:v>71.867547560049076</c:v>
                </c:pt>
                <c:pt idx="45">
                  <c:v>71.428562473576235</c:v>
                </c:pt>
                <c:pt idx="46">
                  <c:v>70.996785467651719</c:v>
                </c:pt>
                <c:pt idx="47">
                  <c:v>70.571975295307837</c:v>
                </c:pt>
                <c:pt idx="48">
                  <c:v>70.153902895926322</c:v>
                </c:pt>
                <c:pt idx="49">
                  <c:v>69.742350446543114</c:v>
                </c:pt>
                <c:pt idx="50">
                  <c:v>69.337110707765518</c:v>
                </c:pt>
                <c:pt idx="51">
                  <c:v>68.937986335760868</c:v>
                </c:pt>
                <c:pt idx="52">
                  <c:v>68.54478927653615</c:v>
                </c:pt>
                <c:pt idx="53">
                  <c:v>68.157340192491645</c:v>
                </c:pt>
                <c:pt idx="54">
                  <c:v>67.775467935809928</c:v>
                </c:pt>
                <c:pt idx="55">
                  <c:v>67.399009057965927</c:v>
                </c:pt>
                <c:pt idx="56">
                  <c:v>67.027807355342034</c:v>
                </c:pt>
                <c:pt idx="57">
                  <c:v>66.661713446810182</c:v>
                </c:pt>
                <c:pt idx="58">
                  <c:v>66.300584381253913</c:v>
                </c:pt>
                <c:pt idx="59">
                  <c:v>65.944283272397442</c:v>
                </c:pt>
                <c:pt idx="60">
                  <c:v>65.592678958879404</c:v>
                </c:pt>
                <c:pt idx="61">
                  <c:v>65.245645687525666</c:v>
                </c:pt>
                <c:pt idx="62">
                  <c:v>64.903062818023784</c:v>
                </c:pt>
                <c:pt idx="63">
                  <c:v>64.564814547320978</c:v>
                </c:pt>
                <c:pt idx="64">
                  <c:v>64.230789652227116</c:v>
                </c:pt>
                <c:pt idx="65">
                  <c:v>63.900881248824689</c:v>
                </c:pt>
                <c:pt idx="66">
                  <c:v>63.574986567412139</c:v>
                </c:pt>
                <c:pt idx="67">
                  <c:v>63.253006741809848</c:v>
                </c:pt>
                <c:pt idx="68">
                  <c:v>62.934846611960012</c:v>
                </c:pt>
                <c:pt idx="69">
                  <c:v>62.620414538838034</c:v>
                </c:pt>
                <c:pt idx="70">
                  <c:v>62.30962223077713</c:v>
                </c:pt>
                <c:pt idx="71">
                  <c:v>62.002384580378347</c:v>
                </c:pt>
                <c:pt idx="72">
                  <c:v>61.69861951124966</c:v>
                </c:pt>
                <c:pt idx="73">
                  <c:v>61.398247833876425</c:v>
                </c:pt>
                <c:pt idx="74">
                  <c:v>61.101193109981288</c:v>
                </c:pt>
                <c:pt idx="75">
                  <c:v>60.80738152478623</c:v>
                </c:pt>
                <c:pt idx="76">
                  <c:v>60.516741766630453</c:v>
                </c:pt>
                <c:pt idx="77">
                  <c:v>60.22920491344626</c:v>
                </c:pt>
                <c:pt idx="78">
                  <c:v>59.944704325628386</c:v>
                </c:pt>
                <c:pt idx="79">
                  <c:v>59.663175544873063</c:v>
                </c:pt>
                <c:pt idx="80">
                  <c:v>59.384556198590531</c:v>
                </c:pt>
                <c:pt idx="81">
                  <c:v>59.108785909529047</c:v>
                </c:pt>
                <c:pt idx="82">
                  <c:v>58.835806210271343</c:v>
                </c:pt>
                <c:pt idx="83">
                  <c:v>58.565560462293845</c:v>
                </c:pt>
                <c:pt idx="84">
                  <c:v>58.297993779297649</c:v>
                </c:pt>
                <c:pt idx="85">
                  <c:v>58.033052954544999</c:v>
                </c:pt>
                <c:pt idx="86">
                  <c:v>57.77068639195037</c:v>
                </c:pt>
                <c:pt idx="87">
                  <c:v>57.5108440406988</c:v>
                </c:pt>
                <c:pt idx="88">
                  <c:v>57.2534773331721</c:v>
                </c:pt>
                <c:pt idx="89">
                  <c:v>56.998539125988231</c:v>
                </c:pt>
                <c:pt idx="90">
                  <c:v>56.745983643964607</c:v>
                </c:pt>
                <c:pt idx="91">
                  <c:v>56.495766426833946</c:v>
                </c:pt>
                <c:pt idx="92">
                  <c:v>56.247844278552058</c:v>
                </c:pt>
                <c:pt idx="93">
                  <c:v>56.002175219045128</c:v>
                </c:pt>
                <c:pt idx="94">
                  <c:v>55.758718438259685</c:v>
                </c:pt>
                <c:pt idx="95">
                  <c:v>55.517434252380248</c:v>
                </c:pt>
                <c:pt idx="96">
                  <c:v>55.278284062097008</c:v>
                </c:pt>
                <c:pt idx="97">
                  <c:v>55.041230312804025</c:v>
                </c:pt>
                <c:pt idx="98">
                  <c:v>54.806236456626564</c:v>
                </c:pt>
                <c:pt idx="99">
                  <c:v>54.573266916172074</c:v>
                </c:pt>
                <c:pt idx="100">
                  <c:v>54.34228704991591</c:v>
                </c:pt>
                <c:pt idx="101">
                  <c:v>54.113263119129364</c:v>
                </c:pt>
                <c:pt idx="102">
                  <c:v>53.886162256272335</c:v>
                </c:pt>
                <c:pt idx="103">
                  <c:v>53.66095243476876</c:v>
                </c:pt>
                <c:pt idx="104">
                  <c:v>53.437602440095631</c:v>
                </c:pt>
                <c:pt idx="105">
                  <c:v>53.216081842116004</c:v>
                </c:pt>
                <c:pt idx="106">
                  <c:v>52.996360968591745</c:v>
                </c:pt>
                <c:pt idx="107">
                  <c:v>52.778410879816853</c:v>
                </c:pt>
                <c:pt idx="108">
                  <c:v>52.562203344312984</c:v>
                </c:pt>
                <c:pt idx="109">
                  <c:v>52.347710815536104</c:v>
                </c:pt>
                <c:pt idx="110">
                  <c:v>52.13490640954177</c:v>
                </c:pt>
                <c:pt idx="111">
                  <c:v>51.923763883563666</c:v>
                </c:pt>
                <c:pt idx="112">
                  <c:v>51.71425761545806</c:v>
                </c:pt>
                <c:pt idx="113">
                  <c:v>51.506362583976824</c:v>
                </c:pt>
                <c:pt idx="114">
                  <c:v>51.300054349822943</c:v>
                </c:pt>
                <c:pt idx="115">
                  <c:v>51.095309037457071</c:v>
                </c:pt>
                <c:pt idx="116">
                  <c:v>50.892103317615302</c:v>
                </c:pt>
                <c:pt idx="117">
                  <c:v>50.690414390507378</c:v>
                </c:pt>
                <c:pt idx="118">
                  <c:v>50.490219969662313</c:v>
                </c:pt>
                <c:pt idx="119">
                  <c:v>50.291498266391649</c:v>
                </c:pt>
                <c:pt idx="120">
                  <c:v>50.094227974843093</c:v>
                </c:pt>
                <c:pt idx="121">
                  <c:v>49.898388257615487</c:v>
                </c:pt>
                <c:pt idx="122">
                  <c:v>49.703958731913033</c:v>
                </c:pt>
                <c:pt idx="123">
                  <c:v>49.510919456210118</c:v>
                </c:pt>
                <c:pt idx="124">
                  <c:v>49.319250917409683</c:v>
                </c:pt>
                <c:pt idx="125">
                  <c:v>49.128934018467326</c:v>
                </c:pt>
                <c:pt idx="126">
                  <c:v>48.939950066466459</c:v>
                </c:pt>
                <c:pt idx="127">
                  <c:v>48.752280761119394</c:v>
                </c:pt>
                <c:pt idx="128">
                  <c:v>48.565908183681906</c:v>
                </c:pt>
                <c:pt idx="129">
                  <c:v>48.380814786257325</c:v>
                </c:pt>
                <c:pt idx="130">
                  <c:v>48.196983381479114</c:v>
                </c:pt>
                <c:pt idx="131">
                  <c:v>48.014397132552304</c:v>
                </c:pt>
                <c:pt idx="132">
                  <c:v>47.833039543640432</c:v>
                </c:pt>
                <c:pt idx="133">
                  <c:v>47.652894450582892</c:v>
                </c:pt>
                <c:pt idx="134">
                  <c:v>47.473946011930174</c:v>
                </c:pt>
                <c:pt idx="135">
                  <c:v>47.296178700281743</c:v>
                </c:pt>
                <c:pt idx="136">
                  <c:v>47.119577293917246</c:v>
                </c:pt>
                <c:pt idx="137">
                  <c:v>46.944126868705929</c:v>
                </c:pt>
                <c:pt idx="138">
                  <c:v>46.769812790286721</c:v>
                </c:pt>
                <c:pt idx="139">
                  <c:v>46.596620706503806</c:v>
                </c:pt>
                <c:pt idx="140">
                  <c:v>46.424536540092213</c:v>
                </c:pt>
                <c:pt idx="141">
                  <c:v>46.253546481599898</c:v>
                </c:pt>
                <c:pt idx="142">
                  <c:v>46.083636982539048</c:v>
                </c:pt>
                <c:pt idx="143">
                  <c:v>45.914794748757707</c:v>
                </c:pt>
                <c:pt idx="144">
                  <c:v>45.747006734020736</c:v>
                </c:pt>
                <c:pt idx="145">
                  <c:v>45.580260133797829</c:v>
                </c:pt>
                <c:pt idx="146">
                  <c:v>45.414542379241496</c:v>
                </c:pt>
                <c:pt idx="147">
                  <c:v>45.249841131360213</c:v>
                </c:pt>
                <c:pt idx="148">
                  <c:v>45.08614427536444</c:v>
                </c:pt>
                <c:pt idx="149">
                  <c:v>44.92343991519575</c:v>
                </c:pt>
                <c:pt idx="150">
                  <c:v>44.761716368214842</c:v>
                </c:pt>
                <c:pt idx="151">
                  <c:v>44.600962160059844</c:v>
                </c:pt>
                <c:pt idx="152">
                  <c:v>44.441166019652876</c:v>
                </c:pt>
                <c:pt idx="153">
                  <c:v>44.28231687436238</c:v>
                </c:pt>
                <c:pt idx="154">
                  <c:v>44.124403845306112</c:v>
                </c:pt>
                <c:pt idx="155">
                  <c:v>43.967416242796318</c:v>
                </c:pt>
                <c:pt idx="156">
                  <c:v>43.811343561917887</c:v>
                </c:pt>
                <c:pt idx="157">
                  <c:v>43.656175478236584</c:v>
                </c:pt>
                <c:pt idx="158">
                  <c:v>43.501901843632702</c:v>
                </c:pt>
                <c:pt idx="159">
                  <c:v>43.348512682255141</c:v>
                </c:pt>
                <c:pt idx="160">
                  <c:v>43.195998186591922</c:v>
                </c:pt>
                <c:pt idx="161">
                  <c:v>43.044348713654443</c:v>
                </c:pt>
                <c:pt idx="162">
                  <c:v>42.893554781267106</c:v>
                </c:pt>
                <c:pt idx="163">
                  <c:v>42.743607064467945</c:v>
                </c:pt>
                <c:pt idx="164">
                  <c:v>42.594496392001801</c:v>
                </c:pt>
                <c:pt idx="165">
                  <c:v>42.446213742922019</c:v>
                </c:pt>
                <c:pt idx="166">
                  <c:v>42.198643588148975</c:v>
                </c:pt>
                <c:pt idx="167">
                  <c:v>42.1566320755596</c:v>
                </c:pt>
              </c:numCache>
            </c:numRef>
          </c:yVal>
          <c:smooth val="1"/>
          <c:extLst>
            <c:ext xmlns:c16="http://schemas.microsoft.com/office/drawing/2014/chart" uri="{C3380CC4-5D6E-409C-BE32-E72D297353CC}">
              <c16:uniqueId val="{00000000-D162-4B2B-BA87-813654C3D21F}"/>
            </c:ext>
          </c:extLst>
        </c:ser>
        <c:ser>
          <c:idx val="0"/>
          <c:order val="1"/>
          <c:tx>
            <c:v>2</c:v>
          </c:tx>
          <c:spPr>
            <a:ln w="28575" cap="rnd">
              <a:solidFill>
                <a:schemeClr val="accent1"/>
              </a:solidFill>
              <a:round/>
            </a:ln>
            <a:effectLst/>
          </c:spPr>
          <c:marker>
            <c:symbol val="none"/>
          </c:marker>
          <c:xVal>
            <c:numRef>
              <c:f>'TMP4.7sc2'!$X$6:$X$173</c:f>
              <c:numCache>
                <c:formatCode>General</c:formatCode>
                <c:ptCount val="168"/>
                <c:pt idx="0">
                  <c:v>0</c:v>
                </c:pt>
                <c:pt idx="1">
                  <c:v>3</c:v>
                </c:pt>
                <c:pt idx="2">
                  <c:v>6</c:v>
                </c:pt>
                <c:pt idx="3">
                  <c:v>9</c:v>
                </c:pt>
                <c:pt idx="4">
                  <c:v>12</c:v>
                </c:pt>
                <c:pt idx="5">
                  <c:v>15</c:v>
                </c:pt>
                <c:pt idx="6">
                  <c:v>18</c:v>
                </c:pt>
                <c:pt idx="7">
                  <c:v>21</c:v>
                </c:pt>
                <c:pt idx="8">
                  <c:v>24</c:v>
                </c:pt>
                <c:pt idx="9">
                  <c:v>27</c:v>
                </c:pt>
                <c:pt idx="10">
                  <c:v>30</c:v>
                </c:pt>
                <c:pt idx="11">
                  <c:v>33</c:v>
                </c:pt>
                <c:pt idx="12">
                  <c:v>36</c:v>
                </c:pt>
                <c:pt idx="13">
                  <c:v>39</c:v>
                </c:pt>
                <c:pt idx="14">
                  <c:v>42</c:v>
                </c:pt>
                <c:pt idx="15">
                  <c:v>45</c:v>
                </c:pt>
                <c:pt idx="16">
                  <c:v>48</c:v>
                </c:pt>
                <c:pt idx="17">
                  <c:v>50</c:v>
                </c:pt>
                <c:pt idx="18">
                  <c:v>53</c:v>
                </c:pt>
                <c:pt idx="19">
                  <c:v>56</c:v>
                </c:pt>
                <c:pt idx="20">
                  <c:v>59</c:v>
                </c:pt>
                <c:pt idx="21">
                  <c:v>62</c:v>
                </c:pt>
                <c:pt idx="22">
                  <c:v>65</c:v>
                </c:pt>
                <c:pt idx="23">
                  <c:v>68</c:v>
                </c:pt>
                <c:pt idx="24">
                  <c:v>71</c:v>
                </c:pt>
                <c:pt idx="25">
                  <c:v>74</c:v>
                </c:pt>
                <c:pt idx="26">
                  <c:v>77</c:v>
                </c:pt>
                <c:pt idx="27">
                  <c:v>80</c:v>
                </c:pt>
                <c:pt idx="28">
                  <c:v>83</c:v>
                </c:pt>
                <c:pt idx="29">
                  <c:v>86</c:v>
                </c:pt>
                <c:pt idx="30">
                  <c:v>89</c:v>
                </c:pt>
                <c:pt idx="31">
                  <c:v>92</c:v>
                </c:pt>
                <c:pt idx="32">
                  <c:v>95</c:v>
                </c:pt>
                <c:pt idx="33">
                  <c:v>100</c:v>
                </c:pt>
                <c:pt idx="34">
                  <c:v>103</c:v>
                </c:pt>
                <c:pt idx="35">
                  <c:v>106</c:v>
                </c:pt>
                <c:pt idx="36">
                  <c:v>109</c:v>
                </c:pt>
                <c:pt idx="37">
                  <c:v>112</c:v>
                </c:pt>
                <c:pt idx="38">
                  <c:v>115</c:v>
                </c:pt>
                <c:pt idx="39">
                  <c:v>118</c:v>
                </c:pt>
                <c:pt idx="40">
                  <c:v>121</c:v>
                </c:pt>
                <c:pt idx="41">
                  <c:v>124</c:v>
                </c:pt>
                <c:pt idx="42">
                  <c:v>127</c:v>
                </c:pt>
                <c:pt idx="43">
                  <c:v>130</c:v>
                </c:pt>
                <c:pt idx="44">
                  <c:v>133</c:v>
                </c:pt>
                <c:pt idx="45">
                  <c:v>136</c:v>
                </c:pt>
                <c:pt idx="46">
                  <c:v>139</c:v>
                </c:pt>
                <c:pt idx="47">
                  <c:v>142</c:v>
                </c:pt>
                <c:pt idx="48">
                  <c:v>145</c:v>
                </c:pt>
                <c:pt idx="49">
                  <c:v>148</c:v>
                </c:pt>
                <c:pt idx="50">
                  <c:v>151</c:v>
                </c:pt>
                <c:pt idx="51">
                  <c:v>154</c:v>
                </c:pt>
                <c:pt idx="52">
                  <c:v>157</c:v>
                </c:pt>
                <c:pt idx="53">
                  <c:v>160</c:v>
                </c:pt>
                <c:pt idx="54">
                  <c:v>163</c:v>
                </c:pt>
                <c:pt idx="55">
                  <c:v>166</c:v>
                </c:pt>
                <c:pt idx="56">
                  <c:v>169</c:v>
                </c:pt>
                <c:pt idx="57">
                  <c:v>172</c:v>
                </c:pt>
                <c:pt idx="58">
                  <c:v>175</c:v>
                </c:pt>
                <c:pt idx="59">
                  <c:v>178</c:v>
                </c:pt>
                <c:pt idx="60">
                  <c:v>181</c:v>
                </c:pt>
                <c:pt idx="61">
                  <c:v>184</c:v>
                </c:pt>
                <c:pt idx="62">
                  <c:v>187</c:v>
                </c:pt>
                <c:pt idx="63">
                  <c:v>190</c:v>
                </c:pt>
                <c:pt idx="64">
                  <c:v>193</c:v>
                </c:pt>
                <c:pt idx="65">
                  <c:v>196</c:v>
                </c:pt>
                <c:pt idx="66">
                  <c:v>199</c:v>
                </c:pt>
                <c:pt idx="67">
                  <c:v>202</c:v>
                </c:pt>
                <c:pt idx="68">
                  <c:v>205</c:v>
                </c:pt>
                <c:pt idx="69">
                  <c:v>208</c:v>
                </c:pt>
                <c:pt idx="70">
                  <c:v>211</c:v>
                </c:pt>
                <c:pt idx="71">
                  <c:v>214</c:v>
                </c:pt>
                <c:pt idx="72">
                  <c:v>217</c:v>
                </c:pt>
                <c:pt idx="73">
                  <c:v>220</c:v>
                </c:pt>
                <c:pt idx="74">
                  <c:v>223</c:v>
                </c:pt>
                <c:pt idx="75">
                  <c:v>226</c:v>
                </c:pt>
                <c:pt idx="76">
                  <c:v>229</c:v>
                </c:pt>
                <c:pt idx="77">
                  <c:v>232</c:v>
                </c:pt>
                <c:pt idx="78">
                  <c:v>235</c:v>
                </c:pt>
                <c:pt idx="79">
                  <c:v>238</c:v>
                </c:pt>
                <c:pt idx="80">
                  <c:v>241</c:v>
                </c:pt>
                <c:pt idx="81">
                  <c:v>244</c:v>
                </c:pt>
                <c:pt idx="82">
                  <c:v>247</c:v>
                </c:pt>
                <c:pt idx="83">
                  <c:v>250</c:v>
                </c:pt>
                <c:pt idx="84">
                  <c:v>253</c:v>
                </c:pt>
                <c:pt idx="85">
                  <c:v>256</c:v>
                </c:pt>
                <c:pt idx="86">
                  <c:v>259</c:v>
                </c:pt>
                <c:pt idx="87">
                  <c:v>262</c:v>
                </c:pt>
                <c:pt idx="88">
                  <c:v>265</c:v>
                </c:pt>
                <c:pt idx="89">
                  <c:v>268</c:v>
                </c:pt>
                <c:pt idx="90">
                  <c:v>271</c:v>
                </c:pt>
                <c:pt idx="91">
                  <c:v>274</c:v>
                </c:pt>
                <c:pt idx="92">
                  <c:v>277</c:v>
                </c:pt>
                <c:pt idx="93">
                  <c:v>280</c:v>
                </c:pt>
                <c:pt idx="94">
                  <c:v>283</c:v>
                </c:pt>
                <c:pt idx="95">
                  <c:v>286</c:v>
                </c:pt>
                <c:pt idx="96">
                  <c:v>289</c:v>
                </c:pt>
                <c:pt idx="97">
                  <c:v>292</c:v>
                </c:pt>
                <c:pt idx="98">
                  <c:v>295</c:v>
                </c:pt>
                <c:pt idx="99">
                  <c:v>298</c:v>
                </c:pt>
                <c:pt idx="100">
                  <c:v>301</c:v>
                </c:pt>
                <c:pt idx="101">
                  <c:v>304</c:v>
                </c:pt>
                <c:pt idx="102">
                  <c:v>307</c:v>
                </c:pt>
                <c:pt idx="103">
                  <c:v>310</c:v>
                </c:pt>
                <c:pt idx="104">
                  <c:v>313</c:v>
                </c:pt>
                <c:pt idx="105">
                  <c:v>316</c:v>
                </c:pt>
                <c:pt idx="106">
                  <c:v>319</c:v>
                </c:pt>
                <c:pt idx="107">
                  <c:v>322</c:v>
                </c:pt>
                <c:pt idx="108">
                  <c:v>325</c:v>
                </c:pt>
                <c:pt idx="109">
                  <c:v>328</c:v>
                </c:pt>
                <c:pt idx="110">
                  <c:v>331</c:v>
                </c:pt>
                <c:pt idx="111">
                  <c:v>334</c:v>
                </c:pt>
                <c:pt idx="112">
                  <c:v>337</c:v>
                </c:pt>
                <c:pt idx="113">
                  <c:v>340</c:v>
                </c:pt>
                <c:pt idx="114">
                  <c:v>343</c:v>
                </c:pt>
                <c:pt idx="115">
                  <c:v>346</c:v>
                </c:pt>
                <c:pt idx="116">
                  <c:v>349</c:v>
                </c:pt>
                <c:pt idx="117">
                  <c:v>352</c:v>
                </c:pt>
                <c:pt idx="118">
                  <c:v>355</c:v>
                </c:pt>
                <c:pt idx="119">
                  <c:v>358</c:v>
                </c:pt>
                <c:pt idx="120">
                  <c:v>361</c:v>
                </c:pt>
                <c:pt idx="121">
                  <c:v>364</c:v>
                </c:pt>
                <c:pt idx="122">
                  <c:v>367</c:v>
                </c:pt>
                <c:pt idx="123">
                  <c:v>370</c:v>
                </c:pt>
                <c:pt idx="124">
                  <c:v>373</c:v>
                </c:pt>
                <c:pt idx="125">
                  <c:v>376</c:v>
                </c:pt>
                <c:pt idx="126">
                  <c:v>379</c:v>
                </c:pt>
                <c:pt idx="127">
                  <c:v>382</c:v>
                </c:pt>
                <c:pt idx="128">
                  <c:v>385</c:v>
                </c:pt>
                <c:pt idx="129">
                  <c:v>388</c:v>
                </c:pt>
                <c:pt idx="130">
                  <c:v>391</c:v>
                </c:pt>
                <c:pt idx="131">
                  <c:v>394</c:v>
                </c:pt>
                <c:pt idx="132">
                  <c:v>397</c:v>
                </c:pt>
                <c:pt idx="133">
                  <c:v>400</c:v>
                </c:pt>
                <c:pt idx="134">
                  <c:v>403</c:v>
                </c:pt>
                <c:pt idx="135">
                  <c:v>406</c:v>
                </c:pt>
                <c:pt idx="136">
                  <c:v>409</c:v>
                </c:pt>
                <c:pt idx="137">
                  <c:v>412</c:v>
                </c:pt>
                <c:pt idx="138">
                  <c:v>415</c:v>
                </c:pt>
                <c:pt idx="139">
                  <c:v>418</c:v>
                </c:pt>
                <c:pt idx="140">
                  <c:v>421</c:v>
                </c:pt>
                <c:pt idx="141">
                  <c:v>424</c:v>
                </c:pt>
                <c:pt idx="142">
                  <c:v>427</c:v>
                </c:pt>
                <c:pt idx="143">
                  <c:v>430</c:v>
                </c:pt>
                <c:pt idx="144">
                  <c:v>433</c:v>
                </c:pt>
                <c:pt idx="145">
                  <c:v>436</c:v>
                </c:pt>
                <c:pt idx="146">
                  <c:v>439</c:v>
                </c:pt>
                <c:pt idx="147">
                  <c:v>442</c:v>
                </c:pt>
                <c:pt idx="148">
                  <c:v>445</c:v>
                </c:pt>
                <c:pt idx="149">
                  <c:v>448</c:v>
                </c:pt>
                <c:pt idx="150">
                  <c:v>451</c:v>
                </c:pt>
                <c:pt idx="151">
                  <c:v>454</c:v>
                </c:pt>
                <c:pt idx="152">
                  <c:v>457</c:v>
                </c:pt>
                <c:pt idx="153">
                  <c:v>460</c:v>
                </c:pt>
                <c:pt idx="154">
                  <c:v>463</c:v>
                </c:pt>
                <c:pt idx="155">
                  <c:v>466</c:v>
                </c:pt>
                <c:pt idx="156">
                  <c:v>469</c:v>
                </c:pt>
                <c:pt idx="157">
                  <c:v>472</c:v>
                </c:pt>
                <c:pt idx="158">
                  <c:v>475</c:v>
                </c:pt>
                <c:pt idx="159">
                  <c:v>478</c:v>
                </c:pt>
                <c:pt idx="160">
                  <c:v>481</c:v>
                </c:pt>
                <c:pt idx="161">
                  <c:v>484</c:v>
                </c:pt>
                <c:pt idx="162">
                  <c:v>487</c:v>
                </c:pt>
                <c:pt idx="163">
                  <c:v>490</c:v>
                </c:pt>
                <c:pt idx="164">
                  <c:v>493</c:v>
                </c:pt>
                <c:pt idx="165">
                  <c:v>496</c:v>
                </c:pt>
                <c:pt idx="166">
                  <c:v>500</c:v>
                </c:pt>
                <c:pt idx="167">
                  <c:v>503</c:v>
                </c:pt>
              </c:numCache>
            </c:numRef>
          </c:xVal>
          <c:yVal>
            <c:numRef>
              <c:f>'TMP4.7sc2'!$AD$6:$AD$173</c:f>
              <c:numCache>
                <c:formatCode>0.0</c:formatCode>
                <c:ptCount val="168"/>
                <c:pt idx="0">
                  <c:v>99.087771431008804</c:v>
                </c:pt>
                <c:pt idx="1">
                  <c:v>98.013194272046121</c:v>
                </c:pt>
                <c:pt idx="2">
                  <c:v>96.6266756196258</c:v>
                </c:pt>
                <c:pt idx="3">
                  <c:v>94.894397625244437</c:v>
                </c:pt>
                <c:pt idx="4">
                  <c:v>92.845078253399919</c:v>
                </c:pt>
                <c:pt idx="5">
                  <c:v>90.591244683536445</c:v>
                </c:pt>
                <c:pt idx="6">
                  <c:v>88.296075511209423</c:v>
                </c:pt>
                <c:pt idx="7">
                  <c:v>86.096037668640804</c:v>
                </c:pt>
                <c:pt idx="8">
                  <c:v>84.052166221737139</c:v>
                </c:pt>
                <c:pt idx="9">
                  <c:v>82.166040208112335</c:v>
                </c:pt>
                <c:pt idx="10">
                  <c:v>80.418022235201434</c:v>
                </c:pt>
                <c:pt idx="11">
                  <c:v>78.788029517253619</c:v>
                </c:pt>
                <c:pt idx="12">
                  <c:v>77.259824180116567</c:v>
                </c:pt>
                <c:pt idx="13">
                  <c:v>75.820443362168206</c:v>
                </c:pt>
                <c:pt idx="14">
                  <c:v>74.45936227332399</c:v>
                </c:pt>
                <c:pt idx="15">
                  <c:v>73.16790588070468</c:v>
                </c:pt>
                <c:pt idx="16">
                  <c:v>71.938829315480106</c:v>
                </c:pt>
                <c:pt idx="17">
                  <c:v>71.287019103402528</c:v>
                </c:pt>
                <c:pt idx="18">
                  <c:v>69.963136834096886</c:v>
                </c:pt>
                <c:pt idx="19">
                  <c:v>68.942091318571002</c:v>
                </c:pt>
                <c:pt idx="20">
                  <c:v>67.8677956994743</c:v>
                </c:pt>
                <c:pt idx="21">
                  <c:v>66.873673764099479</c:v>
                </c:pt>
                <c:pt idx="22">
                  <c:v>65.899293266188451</c:v>
                </c:pt>
                <c:pt idx="23">
                  <c:v>64.967409283033533</c:v>
                </c:pt>
                <c:pt idx="24">
                  <c:v>64.06354407976508</c:v>
                </c:pt>
                <c:pt idx="25">
                  <c:v>63.191460240967913</c:v>
                </c:pt>
                <c:pt idx="26">
                  <c:v>62.3461037373186</c:v>
                </c:pt>
                <c:pt idx="27">
                  <c:v>61.527373120413792</c:v>
                </c:pt>
                <c:pt idx="28">
                  <c:v>60.732729911722487</c:v>
                </c:pt>
                <c:pt idx="29">
                  <c:v>59.961267138982443</c:v>
                </c:pt>
                <c:pt idx="30">
                  <c:v>59.211334215775238</c:v>
                </c:pt>
                <c:pt idx="31">
                  <c:v>58.481926783438396</c:v>
                </c:pt>
                <c:pt idx="32">
                  <c:v>57.771808733917531</c:v>
                </c:pt>
                <c:pt idx="33">
                  <c:v>56.30615663531065</c:v>
                </c:pt>
                <c:pt idx="34">
                  <c:v>56.194458743045111</c:v>
                </c:pt>
                <c:pt idx="35">
                  <c:v>55.151580384688586</c:v>
                </c:pt>
                <c:pt idx="36">
                  <c:v>54.809141891453748</c:v>
                </c:pt>
                <c:pt idx="37">
                  <c:v>53.975414576315565</c:v>
                </c:pt>
                <c:pt idx="38">
                  <c:v>53.536152639093601</c:v>
                </c:pt>
                <c:pt idx="39">
                  <c:v>52.818445613373733</c:v>
                </c:pt>
                <c:pt idx="40">
                  <c:v>52.340941895827982</c:v>
                </c:pt>
                <c:pt idx="41">
                  <c:v>51.695106092190287</c:v>
                </c:pt>
                <c:pt idx="42">
                  <c:v>51.206420351483374</c:v>
                </c:pt>
                <c:pt idx="43">
                  <c:v>50.609773626575674</c:v>
                </c:pt>
                <c:pt idx="44">
                  <c:v>50.122895954267669</c:v>
                </c:pt>
                <c:pt idx="45">
                  <c:v>49.562832995295857</c:v>
                </c:pt>
                <c:pt idx="46">
                  <c:v>49.08411764331494</c:v>
                </c:pt>
                <c:pt idx="47">
                  <c:v>48.553073663297369</c:v>
                </c:pt>
                <c:pt idx="48">
                  <c:v>48.085599541286513</c:v>
                </c:pt>
                <c:pt idx="49">
                  <c:v>47.578685065259293</c:v>
                </c:pt>
                <c:pt idx="50">
                  <c:v>47.123857420356046</c:v>
                </c:pt>
                <c:pt idx="51">
                  <c:v>46.637683391879847</c:v>
                </c:pt>
                <c:pt idx="52">
                  <c:v>46.19603433151331</c:v>
                </c:pt>
                <c:pt idx="53">
                  <c:v>45.728096276595949</c:v>
                </c:pt>
                <c:pt idx="54">
                  <c:v>45.299702832488926</c:v>
                </c:pt>
                <c:pt idx="55">
                  <c:v>44.848040148423308</c:v>
                </c:pt>
                <c:pt idx="56">
                  <c:v>44.432752449192364</c:v>
                </c:pt>
                <c:pt idx="57">
                  <c:v>43.995748501483838</c:v>
                </c:pt>
                <c:pt idx="58">
                  <c:v>43.593321007271911</c:v>
                </c:pt>
                <c:pt idx="59">
                  <c:v>43.169577201506961</c:v>
                </c:pt>
                <c:pt idx="60">
                  <c:v>42.779750214128804</c:v>
                </c:pt>
                <c:pt idx="61">
                  <c:v>42.367998804984211</c:v>
                </c:pt>
                <c:pt idx="62">
                  <c:v>41.990555845389203</c:v>
                </c:pt>
                <c:pt idx="63">
                  <c:v>41.589591324690119</c:v>
                </c:pt>
                <c:pt idx="64">
                  <c:v>41.224407761944221</c:v>
                </c:pt>
                <c:pt idx="65">
                  <c:v>40.833023639274757</c:v>
                </c:pt>
                <c:pt idx="66">
                  <c:v>40.480117600484007</c:v>
                </c:pt>
                <c:pt idx="67">
                  <c:v>40.097037930599896</c:v>
                </c:pt>
                <c:pt idx="68">
                  <c:v>39.756633646283696</c:v>
                </c:pt>
                <c:pt idx="69">
                  <c:v>39.38042823474656</c:v>
                </c:pt>
                <c:pt idx="70">
                  <c:v>39.053043793633968</c:v>
                </c:pt>
                <c:pt idx="71">
                  <c:v>38.68201288321692</c:v>
                </c:pt>
                <c:pt idx="72">
                  <c:v>38.368589092933732</c:v>
                </c:pt>
                <c:pt idx="73">
                  <c:v>38.000596851402818</c:v>
                </c:pt>
                <c:pt idx="74">
                  <c:v>37.702692646402824</c:v>
                </c:pt>
                <c:pt idx="75">
                  <c:v>37.334917284502723</c:v>
                </c:pt>
                <c:pt idx="76">
                  <c:v>37.055012207129863</c:v>
                </c:pt>
                <c:pt idx="77">
                  <c:v>36.683560902733952</c:v>
                </c:pt>
                <c:pt idx="78">
                  <c:v>36.425530841004296</c:v>
                </c:pt>
                <c:pt idx="79">
                  <c:v>36.044834170928439</c:v>
                </c:pt>
                <c:pt idx="80">
                  <c:v>35.814710315261991</c:v>
                </c:pt>
                <c:pt idx="81">
                  <c:v>35.416553514889692</c:v>
                </c:pt>
                <c:pt idx="82">
                  <c:v>35.223749860935548</c:v>
                </c:pt>
                <c:pt idx="83">
                  <c:v>34.795698876336957</c:v>
                </c:pt>
                <c:pt idx="84">
                  <c:v>34.655024765753382</c:v>
                </c:pt>
                <c:pt idx="85">
                  <c:v>34.177831054643676</c:v>
                </c:pt>
                <c:pt idx="86">
                  <c:v>34.112836193188357</c:v>
                </c:pt>
                <c:pt idx="87">
                  <c:v>33.556095811250607</c:v>
                </c:pt>
                <c:pt idx="88">
                  <c:v>33.556095811250607</c:v>
                </c:pt>
                <c:pt idx="89">
                  <c:v>32.979332721039334</c:v>
                </c:pt>
                <c:pt idx="90">
                  <c:v>32.979332721039334</c:v>
                </c:pt>
                <c:pt idx="91">
                  <c:v>32.45429330151795</c:v>
                </c:pt>
                <c:pt idx="92">
                  <c:v>32.45429330151795</c:v>
                </c:pt>
                <c:pt idx="93">
                  <c:v>31.890996059548062</c:v>
                </c:pt>
                <c:pt idx="94">
                  <c:v>31.890996059548062</c:v>
                </c:pt>
                <c:pt idx="95">
                  <c:v>31.401066601381149</c:v>
                </c:pt>
                <c:pt idx="96">
                  <c:v>31.401066601381149</c:v>
                </c:pt>
                <c:pt idx="97">
                  <c:v>30.842369333336407</c:v>
                </c:pt>
                <c:pt idx="98">
                  <c:v>30.842369333336407</c:v>
                </c:pt>
                <c:pt idx="99">
                  <c:v>30.39550039126247</c:v>
                </c:pt>
                <c:pt idx="100">
                  <c:v>30.39550039126247</c:v>
                </c:pt>
                <c:pt idx="101">
                  <c:v>29.826732898719158</c:v>
                </c:pt>
                <c:pt idx="102">
                  <c:v>29.826732898719158</c:v>
                </c:pt>
                <c:pt idx="103">
                  <c:v>29.43941126642012</c:v>
                </c:pt>
                <c:pt idx="104">
                  <c:v>29.390521299104144</c:v>
                </c:pt>
                <c:pt idx="105">
                  <c:v>28.899319974869488</c:v>
                </c:pt>
                <c:pt idx="106">
                  <c:v>28.899319974869488</c:v>
                </c:pt>
                <c:pt idx="107">
                  <c:v>28.452715933021583</c:v>
                </c:pt>
                <c:pt idx="108">
                  <c:v>28.452715933021583</c:v>
                </c:pt>
                <c:pt idx="109">
                  <c:v>27.966513598022114</c:v>
                </c:pt>
                <c:pt idx="110">
                  <c:v>27.966513598022114</c:v>
                </c:pt>
                <c:pt idx="111">
                  <c:v>27.553520712133519</c:v>
                </c:pt>
                <c:pt idx="112">
                  <c:v>27.553520712133519</c:v>
                </c:pt>
                <c:pt idx="113">
                  <c:v>27.059753386617107</c:v>
                </c:pt>
                <c:pt idx="114">
                  <c:v>27.059753386617107</c:v>
                </c:pt>
                <c:pt idx="115">
                  <c:v>26.695588427748945</c:v>
                </c:pt>
                <c:pt idx="116">
                  <c:v>26.683540526090866</c:v>
                </c:pt>
                <c:pt idx="117">
                  <c:v>26.186657000440579</c:v>
                </c:pt>
                <c:pt idx="118">
                  <c:v>26.186657000440579</c:v>
                </c:pt>
                <c:pt idx="119">
                  <c:v>25.863671441584277</c:v>
                </c:pt>
                <c:pt idx="120">
                  <c:v>25.814217074614895</c:v>
                </c:pt>
                <c:pt idx="121">
                  <c:v>25.383090792901598</c:v>
                </c:pt>
                <c:pt idx="122">
                  <c:v>25.383090792901598</c:v>
                </c:pt>
                <c:pt idx="123">
                  <c:v>25.001882677104629</c:v>
                </c:pt>
                <c:pt idx="124">
                  <c:v>25.001882677104629</c:v>
                </c:pt>
                <c:pt idx="125">
                  <c:v>24.565579745026419</c:v>
                </c:pt>
                <c:pt idx="126">
                  <c:v>24.565579745026419</c:v>
                </c:pt>
                <c:pt idx="127">
                  <c:v>24.22427983830557</c:v>
                </c:pt>
                <c:pt idx="128">
                  <c:v>24.22427983830557</c:v>
                </c:pt>
                <c:pt idx="129">
                  <c:v>23.760761545824508</c:v>
                </c:pt>
                <c:pt idx="130">
                  <c:v>23.760761545824508</c:v>
                </c:pt>
                <c:pt idx="131">
                  <c:v>23.490452691241835</c:v>
                </c:pt>
                <c:pt idx="132">
                  <c:v>23.418025172474895</c:v>
                </c:pt>
                <c:pt idx="133">
                  <c:v>23.058030906028797</c:v>
                </c:pt>
                <c:pt idx="134">
                  <c:v>23.058030906028797</c:v>
                </c:pt>
                <c:pt idx="135">
                  <c:v>22.66479717226175</c:v>
                </c:pt>
                <c:pt idx="136">
                  <c:v>22.66479717226175</c:v>
                </c:pt>
                <c:pt idx="137">
                  <c:v>22.334934788029706</c:v>
                </c:pt>
                <c:pt idx="138">
                  <c:v>22.334934788029706</c:v>
                </c:pt>
                <c:pt idx="139">
                  <c:v>21.92378952128276</c:v>
                </c:pt>
                <c:pt idx="140">
                  <c:v>21.92378952128276</c:v>
                </c:pt>
                <c:pt idx="141">
                  <c:v>21.648389455844221</c:v>
                </c:pt>
                <c:pt idx="142">
                  <c:v>21.62192842966931</c:v>
                </c:pt>
                <c:pt idx="143">
                  <c:v>21.220483854366901</c:v>
                </c:pt>
                <c:pt idx="144">
                  <c:v>21.220483854366901</c:v>
                </c:pt>
                <c:pt idx="145">
                  <c:v>20.956960490098318</c:v>
                </c:pt>
                <c:pt idx="146">
                  <c:v>20.926709525098332</c:v>
                </c:pt>
                <c:pt idx="147">
                  <c:v>20.540829107807152</c:v>
                </c:pt>
                <c:pt idx="148">
                  <c:v>20.540829107807152</c:v>
                </c:pt>
                <c:pt idx="149">
                  <c:v>20.278784392418491</c:v>
                </c:pt>
                <c:pt idx="150">
                  <c:v>20.259962415483677</c:v>
                </c:pt>
                <c:pt idx="151">
                  <c:v>19.865671328680232</c:v>
                </c:pt>
                <c:pt idx="152">
                  <c:v>19.865671328680232</c:v>
                </c:pt>
                <c:pt idx="153">
                  <c:v>19.641164219280128</c:v>
                </c:pt>
                <c:pt idx="154">
                  <c:v>19.576622474156107</c:v>
                </c:pt>
                <c:pt idx="155">
                  <c:v>19.263171375899333</c:v>
                </c:pt>
                <c:pt idx="156">
                  <c:v>19.263171375899333</c:v>
                </c:pt>
                <c:pt idx="157">
                  <c:v>18.934388244058287</c:v>
                </c:pt>
                <c:pt idx="158">
                  <c:v>18.934388244058287</c:v>
                </c:pt>
                <c:pt idx="159">
                  <c:v>18.640841100443062</c:v>
                </c:pt>
                <c:pt idx="160">
                  <c:v>18.640841100443062</c:v>
                </c:pt>
                <c:pt idx="161">
                  <c:v>18.301688891572319</c:v>
                </c:pt>
                <c:pt idx="162">
                  <c:v>18.301688891572319</c:v>
                </c:pt>
                <c:pt idx="163">
                  <c:v>18.046198535042532</c:v>
                </c:pt>
                <c:pt idx="164">
                  <c:v>18.046198535042532</c:v>
                </c:pt>
                <c:pt idx="165">
                  <c:v>17.665913291011659</c:v>
                </c:pt>
                <c:pt idx="166">
                  <c:v>17.665913291011659</c:v>
                </c:pt>
                <c:pt idx="167">
                  <c:v>17.367941588221278</c:v>
                </c:pt>
              </c:numCache>
            </c:numRef>
          </c:yVal>
          <c:smooth val="1"/>
          <c:extLst>
            <c:ext xmlns:c16="http://schemas.microsoft.com/office/drawing/2014/chart" uri="{C3380CC4-5D6E-409C-BE32-E72D297353CC}">
              <c16:uniqueId val="{00000001-D162-4B2B-BA87-813654C3D21F}"/>
            </c:ext>
          </c:extLst>
        </c:ser>
        <c:ser>
          <c:idx val="2"/>
          <c:order val="2"/>
          <c:tx>
            <c:v>3</c:v>
          </c:tx>
          <c:spPr>
            <a:ln w="28575" cap="rnd">
              <a:solidFill>
                <a:srgbClr val="00B050"/>
              </a:solidFill>
              <a:round/>
            </a:ln>
            <a:effectLst/>
          </c:spPr>
          <c:marker>
            <c:symbol val="none"/>
          </c:marker>
          <c:xVal>
            <c:numRef>
              <c:f>'TMP4.7sc3'!$X$6:$X$173</c:f>
              <c:numCache>
                <c:formatCode>General</c:formatCode>
                <c:ptCount val="168"/>
                <c:pt idx="0">
                  <c:v>0</c:v>
                </c:pt>
                <c:pt idx="1">
                  <c:v>3</c:v>
                </c:pt>
                <c:pt idx="2">
                  <c:v>6</c:v>
                </c:pt>
                <c:pt idx="3">
                  <c:v>9</c:v>
                </c:pt>
                <c:pt idx="4">
                  <c:v>12</c:v>
                </c:pt>
                <c:pt idx="5">
                  <c:v>15</c:v>
                </c:pt>
                <c:pt idx="6">
                  <c:v>18</c:v>
                </c:pt>
                <c:pt idx="7">
                  <c:v>21</c:v>
                </c:pt>
                <c:pt idx="8">
                  <c:v>24</c:v>
                </c:pt>
                <c:pt idx="9">
                  <c:v>27</c:v>
                </c:pt>
                <c:pt idx="10">
                  <c:v>30</c:v>
                </c:pt>
                <c:pt idx="11">
                  <c:v>33</c:v>
                </c:pt>
                <c:pt idx="12">
                  <c:v>36</c:v>
                </c:pt>
                <c:pt idx="13">
                  <c:v>39</c:v>
                </c:pt>
                <c:pt idx="14">
                  <c:v>42</c:v>
                </c:pt>
                <c:pt idx="15">
                  <c:v>45</c:v>
                </c:pt>
                <c:pt idx="16">
                  <c:v>48</c:v>
                </c:pt>
                <c:pt idx="17">
                  <c:v>50</c:v>
                </c:pt>
                <c:pt idx="18">
                  <c:v>53</c:v>
                </c:pt>
                <c:pt idx="19">
                  <c:v>56</c:v>
                </c:pt>
                <c:pt idx="20">
                  <c:v>59</c:v>
                </c:pt>
                <c:pt idx="21">
                  <c:v>62</c:v>
                </c:pt>
                <c:pt idx="22">
                  <c:v>65</c:v>
                </c:pt>
                <c:pt idx="23">
                  <c:v>68</c:v>
                </c:pt>
                <c:pt idx="24">
                  <c:v>71</c:v>
                </c:pt>
                <c:pt idx="25">
                  <c:v>74</c:v>
                </c:pt>
                <c:pt idx="26">
                  <c:v>77</c:v>
                </c:pt>
                <c:pt idx="27">
                  <c:v>80</c:v>
                </c:pt>
                <c:pt idx="28">
                  <c:v>83</c:v>
                </c:pt>
                <c:pt idx="29">
                  <c:v>86</c:v>
                </c:pt>
                <c:pt idx="30">
                  <c:v>89</c:v>
                </c:pt>
                <c:pt idx="31">
                  <c:v>92</c:v>
                </c:pt>
                <c:pt idx="32">
                  <c:v>95</c:v>
                </c:pt>
                <c:pt idx="33">
                  <c:v>100</c:v>
                </c:pt>
                <c:pt idx="34">
                  <c:v>103</c:v>
                </c:pt>
                <c:pt idx="35">
                  <c:v>106</c:v>
                </c:pt>
                <c:pt idx="36">
                  <c:v>109</c:v>
                </c:pt>
                <c:pt idx="37">
                  <c:v>112</c:v>
                </c:pt>
                <c:pt idx="38">
                  <c:v>115</c:v>
                </c:pt>
                <c:pt idx="39">
                  <c:v>118</c:v>
                </c:pt>
                <c:pt idx="40">
                  <c:v>121</c:v>
                </c:pt>
                <c:pt idx="41">
                  <c:v>124</c:v>
                </c:pt>
                <c:pt idx="42">
                  <c:v>127</c:v>
                </c:pt>
                <c:pt idx="43">
                  <c:v>130</c:v>
                </c:pt>
                <c:pt idx="44">
                  <c:v>133</c:v>
                </c:pt>
                <c:pt idx="45">
                  <c:v>136</c:v>
                </c:pt>
                <c:pt idx="46">
                  <c:v>139</c:v>
                </c:pt>
                <c:pt idx="47">
                  <c:v>142</c:v>
                </c:pt>
                <c:pt idx="48">
                  <c:v>145</c:v>
                </c:pt>
                <c:pt idx="49">
                  <c:v>148</c:v>
                </c:pt>
                <c:pt idx="50">
                  <c:v>151</c:v>
                </c:pt>
                <c:pt idx="51">
                  <c:v>154</c:v>
                </c:pt>
                <c:pt idx="52">
                  <c:v>157</c:v>
                </c:pt>
                <c:pt idx="53">
                  <c:v>160</c:v>
                </c:pt>
                <c:pt idx="54">
                  <c:v>163</c:v>
                </c:pt>
                <c:pt idx="55">
                  <c:v>166</c:v>
                </c:pt>
                <c:pt idx="56">
                  <c:v>169</c:v>
                </c:pt>
                <c:pt idx="57">
                  <c:v>172</c:v>
                </c:pt>
                <c:pt idx="58">
                  <c:v>175</c:v>
                </c:pt>
                <c:pt idx="59">
                  <c:v>178</c:v>
                </c:pt>
                <c:pt idx="60">
                  <c:v>181</c:v>
                </c:pt>
                <c:pt idx="61">
                  <c:v>184</c:v>
                </c:pt>
                <c:pt idx="62">
                  <c:v>187</c:v>
                </c:pt>
                <c:pt idx="63">
                  <c:v>190</c:v>
                </c:pt>
                <c:pt idx="64">
                  <c:v>193</c:v>
                </c:pt>
                <c:pt idx="65">
                  <c:v>196</c:v>
                </c:pt>
                <c:pt idx="66">
                  <c:v>199</c:v>
                </c:pt>
                <c:pt idx="67">
                  <c:v>202</c:v>
                </c:pt>
                <c:pt idx="68">
                  <c:v>205</c:v>
                </c:pt>
                <c:pt idx="69">
                  <c:v>208</c:v>
                </c:pt>
                <c:pt idx="70">
                  <c:v>211</c:v>
                </c:pt>
                <c:pt idx="71">
                  <c:v>214</c:v>
                </c:pt>
                <c:pt idx="72">
                  <c:v>217</c:v>
                </c:pt>
                <c:pt idx="73">
                  <c:v>220</c:v>
                </c:pt>
                <c:pt idx="74">
                  <c:v>223</c:v>
                </c:pt>
                <c:pt idx="75">
                  <c:v>226</c:v>
                </c:pt>
                <c:pt idx="76">
                  <c:v>229</c:v>
                </c:pt>
                <c:pt idx="77">
                  <c:v>232</c:v>
                </c:pt>
                <c:pt idx="78">
                  <c:v>235</c:v>
                </c:pt>
                <c:pt idx="79">
                  <c:v>238</c:v>
                </c:pt>
                <c:pt idx="80">
                  <c:v>241</c:v>
                </c:pt>
                <c:pt idx="81">
                  <c:v>244</c:v>
                </c:pt>
                <c:pt idx="82">
                  <c:v>247</c:v>
                </c:pt>
                <c:pt idx="83">
                  <c:v>250</c:v>
                </c:pt>
                <c:pt idx="84">
                  <c:v>253</c:v>
                </c:pt>
                <c:pt idx="85">
                  <c:v>256</c:v>
                </c:pt>
                <c:pt idx="86">
                  <c:v>259</c:v>
                </c:pt>
                <c:pt idx="87">
                  <c:v>262</c:v>
                </c:pt>
                <c:pt idx="88">
                  <c:v>265</c:v>
                </c:pt>
                <c:pt idx="89">
                  <c:v>268</c:v>
                </c:pt>
                <c:pt idx="90">
                  <c:v>271</c:v>
                </c:pt>
                <c:pt idx="91">
                  <c:v>274</c:v>
                </c:pt>
                <c:pt idx="92">
                  <c:v>277</c:v>
                </c:pt>
                <c:pt idx="93">
                  <c:v>280</c:v>
                </c:pt>
                <c:pt idx="94">
                  <c:v>283</c:v>
                </c:pt>
                <c:pt idx="95">
                  <c:v>286</c:v>
                </c:pt>
                <c:pt idx="96">
                  <c:v>289</c:v>
                </c:pt>
                <c:pt idx="97">
                  <c:v>292</c:v>
                </c:pt>
                <c:pt idx="98">
                  <c:v>295</c:v>
                </c:pt>
                <c:pt idx="99">
                  <c:v>298</c:v>
                </c:pt>
                <c:pt idx="100">
                  <c:v>301</c:v>
                </c:pt>
                <c:pt idx="101">
                  <c:v>304</c:v>
                </c:pt>
                <c:pt idx="102">
                  <c:v>307</c:v>
                </c:pt>
                <c:pt idx="103">
                  <c:v>310</c:v>
                </c:pt>
                <c:pt idx="104">
                  <c:v>313</c:v>
                </c:pt>
                <c:pt idx="105">
                  <c:v>316</c:v>
                </c:pt>
                <c:pt idx="106">
                  <c:v>319</c:v>
                </c:pt>
                <c:pt idx="107">
                  <c:v>322</c:v>
                </c:pt>
                <c:pt idx="108">
                  <c:v>325</c:v>
                </c:pt>
                <c:pt idx="109">
                  <c:v>328</c:v>
                </c:pt>
                <c:pt idx="110">
                  <c:v>331</c:v>
                </c:pt>
                <c:pt idx="111">
                  <c:v>334</c:v>
                </c:pt>
                <c:pt idx="112">
                  <c:v>337</c:v>
                </c:pt>
                <c:pt idx="113">
                  <c:v>340</c:v>
                </c:pt>
                <c:pt idx="114">
                  <c:v>343</c:v>
                </c:pt>
                <c:pt idx="115">
                  <c:v>346</c:v>
                </c:pt>
                <c:pt idx="116">
                  <c:v>349</c:v>
                </c:pt>
                <c:pt idx="117">
                  <c:v>352</c:v>
                </c:pt>
                <c:pt idx="118">
                  <c:v>355</c:v>
                </c:pt>
                <c:pt idx="119">
                  <c:v>358</c:v>
                </c:pt>
                <c:pt idx="120">
                  <c:v>361</c:v>
                </c:pt>
                <c:pt idx="121">
                  <c:v>364</c:v>
                </c:pt>
                <c:pt idx="122">
                  <c:v>367</c:v>
                </c:pt>
                <c:pt idx="123">
                  <c:v>370</c:v>
                </c:pt>
                <c:pt idx="124">
                  <c:v>373</c:v>
                </c:pt>
                <c:pt idx="125">
                  <c:v>376</c:v>
                </c:pt>
                <c:pt idx="126">
                  <c:v>379</c:v>
                </c:pt>
                <c:pt idx="127">
                  <c:v>382</c:v>
                </c:pt>
                <c:pt idx="128">
                  <c:v>385</c:v>
                </c:pt>
                <c:pt idx="129">
                  <c:v>388</c:v>
                </c:pt>
                <c:pt idx="130">
                  <c:v>391</c:v>
                </c:pt>
                <c:pt idx="131">
                  <c:v>394</c:v>
                </c:pt>
                <c:pt idx="132">
                  <c:v>397</c:v>
                </c:pt>
                <c:pt idx="133">
                  <c:v>400</c:v>
                </c:pt>
                <c:pt idx="134">
                  <c:v>403</c:v>
                </c:pt>
                <c:pt idx="135">
                  <c:v>406</c:v>
                </c:pt>
                <c:pt idx="136">
                  <c:v>409</c:v>
                </c:pt>
                <c:pt idx="137">
                  <c:v>412</c:v>
                </c:pt>
                <c:pt idx="138">
                  <c:v>415</c:v>
                </c:pt>
                <c:pt idx="139">
                  <c:v>418</c:v>
                </c:pt>
                <c:pt idx="140">
                  <c:v>421</c:v>
                </c:pt>
                <c:pt idx="141">
                  <c:v>424</c:v>
                </c:pt>
                <c:pt idx="142">
                  <c:v>427</c:v>
                </c:pt>
                <c:pt idx="143">
                  <c:v>430</c:v>
                </c:pt>
                <c:pt idx="144">
                  <c:v>433</c:v>
                </c:pt>
                <c:pt idx="145">
                  <c:v>436</c:v>
                </c:pt>
                <c:pt idx="146">
                  <c:v>439</c:v>
                </c:pt>
                <c:pt idx="147">
                  <c:v>442</c:v>
                </c:pt>
                <c:pt idx="148">
                  <c:v>445</c:v>
                </c:pt>
                <c:pt idx="149">
                  <c:v>448</c:v>
                </c:pt>
                <c:pt idx="150">
                  <c:v>451</c:v>
                </c:pt>
                <c:pt idx="151">
                  <c:v>454</c:v>
                </c:pt>
                <c:pt idx="152">
                  <c:v>457</c:v>
                </c:pt>
                <c:pt idx="153">
                  <c:v>460</c:v>
                </c:pt>
                <c:pt idx="154">
                  <c:v>463</c:v>
                </c:pt>
                <c:pt idx="155">
                  <c:v>466</c:v>
                </c:pt>
                <c:pt idx="156">
                  <c:v>469</c:v>
                </c:pt>
                <c:pt idx="157">
                  <c:v>472</c:v>
                </c:pt>
                <c:pt idx="158">
                  <c:v>475</c:v>
                </c:pt>
                <c:pt idx="159">
                  <c:v>478</c:v>
                </c:pt>
                <c:pt idx="160">
                  <c:v>481</c:v>
                </c:pt>
                <c:pt idx="161">
                  <c:v>484</c:v>
                </c:pt>
                <c:pt idx="162">
                  <c:v>487</c:v>
                </c:pt>
                <c:pt idx="163">
                  <c:v>490</c:v>
                </c:pt>
                <c:pt idx="164">
                  <c:v>493</c:v>
                </c:pt>
                <c:pt idx="165">
                  <c:v>496</c:v>
                </c:pt>
                <c:pt idx="166">
                  <c:v>500</c:v>
                </c:pt>
                <c:pt idx="167">
                  <c:v>503</c:v>
                </c:pt>
              </c:numCache>
            </c:numRef>
          </c:xVal>
          <c:yVal>
            <c:numRef>
              <c:f>'TMP4.7sc3'!$AD$6:$AD$173</c:f>
              <c:numCache>
                <c:formatCode>0.0</c:formatCode>
                <c:ptCount val="168"/>
                <c:pt idx="0">
                  <c:v>98.074184132129702</c:v>
                </c:pt>
                <c:pt idx="1">
                  <c:v>95.659316408803065</c:v>
                </c:pt>
                <c:pt idx="2">
                  <c:v>92.175400558154465</c:v>
                </c:pt>
                <c:pt idx="3">
                  <c:v>87.819122158152823</c:v>
                </c:pt>
                <c:pt idx="4">
                  <c:v>83.385902603451314</c:v>
                </c:pt>
                <c:pt idx="5">
                  <c:v>79.56769691431893</c:v>
                </c:pt>
                <c:pt idx="6">
                  <c:v>76.373920604420235</c:v>
                </c:pt>
                <c:pt idx="7">
                  <c:v>73.586581502910022</c:v>
                </c:pt>
                <c:pt idx="8">
                  <c:v>71.091473791163054</c:v>
                </c:pt>
                <c:pt idx="9">
                  <c:v>68.82659210913576</c:v>
                </c:pt>
                <c:pt idx="10">
                  <c:v>66.748911524127848</c:v>
                </c:pt>
                <c:pt idx="11">
                  <c:v>64.827660440234595</c:v>
                </c:pt>
                <c:pt idx="12">
                  <c:v>63.039463914598066</c:v>
                </c:pt>
                <c:pt idx="13">
                  <c:v>61.366168806003827</c:v>
                </c:pt>
                <c:pt idx="14">
                  <c:v>59.793261724957098</c:v>
                </c:pt>
                <c:pt idx="15">
                  <c:v>58.308955066412089</c:v>
                </c:pt>
                <c:pt idx="16">
                  <c:v>56.903500935315229</c:v>
                </c:pt>
                <c:pt idx="17">
                  <c:v>56.322716712448901</c:v>
                </c:pt>
                <c:pt idx="18">
                  <c:v>54.487415114016926</c:v>
                </c:pt>
                <c:pt idx="19">
                  <c:v>53.652497376087247</c:v>
                </c:pt>
                <c:pt idx="20">
                  <c:v>52.174410117331426</c:v>
                </c:pt>
                <c:pt idx="21">
                  <c:v>51.282669662895188</c:v>
                </c:pt>
                <c:pt idx="22">
                  <c:v>50.009756698291547</c:v>
                </c:pt>
                <c:pt idx="23">
                  <c:v>49.129267348957342</c:v>
                </c:pt>
                <c:pt idx="24">
                  <c:v>47.991934569903329</c:v>
                </c:pt>
                <c:pt idx="25">
                  <c:v>47.14741876442671</c:v>
                </c:pt>
                <c:pt idx="26">
                  <c:v>46.108290637892857</c:v>
                </c:pt>
                <c:pt idx="27">
                  <c:v>45.308526806483002</c:v>
                </c:pt>
                <c:pt idx="28">
                  <c:v>44.344523329493306</c:v>
                </c:pt>
                <c:pt idx="29">
                  <c:v>43.592277677401576</c:v>
                </c:pt>
                <c:pt idx="30">
                  <c:v>42.687238468628856</c:v>
                </c:pt>
                <c:pt idx="31">
                  <c:v>41.983318844991615</c:v>
                </c:pt>
                <c:pt idx="32">
                  <c:v>41.12447753866104</c:v>
                </c:pt>
                <c:pt idx="33">
                  <c:v>39.455715920341696</c:v>
                </c:pt>
                <c:pt idx="34">
                  <c:v>39.455715920341696</c:v>
                </c:pt>
                <c:pt idx="35">
                  <c:v>38.273346272314519</c:v>
                </c:pt>
                <c:pt idx="36">
                  <c:v>38.128938972177387</c:v>
                </c:pt>
                <c:pt idx="37">
                  <c:v>36.879022874156696</c:v>
                </c:pt>
                <c:pt idx="38">
                  <c:v>36.879022874156696</c:v>
                </c:pt>
                <c:pt idx="39">
                  <c:v>35.53744752672258</c:v>
                </c:pt>
                <c:pt idx="40">
                  <c:v>35.53744752672258</c:v>
                </c:pt>
                <c:pt idx="41">
                  <c:v>34.43292987103932</c:v>
                </c:pt>
                <c:pt idx="42">
                  <c:v>34.43292987103932</c:v>
                </c:pt>
                <c:pt idx="43">
                  <c:v>33.171388961350075</c:v>
                </c:pt>
                <c:pt idx="44">
                  <c:v>33.171388961350075</c:v>
                </c:pt>
                <c:pt idx="45">
                  <c:v>32.212091009122581</c:v>
                </c:pt>
                <c:pt idx="46">
                  <c:v>32.181431805133585</c:v>
                </c:pt>
                <c:pt idx="47">
                  <c:v>31.024817924887277</c:v>
                </c:pt>
                <c:pt idx="48">
                  <c:v>31.024817924887277</c:v>
                </c:pt>
                <c:pt idx="49">
                  <c:v>30.144522290538397</c:v>
                </c:pt>
                <c:pt idx="50">
                  <c:v>30.129854584127798</c:v>
                </c:pt>
                <c:pt idx="51">
                  <c:v>29.021790706499083</c:v>
                </c:pt>
                <c:pt idx="52">
                  <c:v>29.021790706499083</c:v>
                </c:pt>
                <c:pt idx="53">
                  <c:v>28.26309724340916</c:v>
                </c:pt>
                <c:pt idx="54">
                  <c:v>28.189677922217903</c:v>
                </c:pt>
                <c:pt idx="55">
                  <c:v>27.221101680937494</c:v>
                </c:pt>
                <c:pt idx="56">
                  <c:v>27.221101680937494</c:v>
                </c:pt>
                <c:pt idx="57">
                  <c:v>26.438520751453826</c:v>
                </c:pt>
                <c:pt idx="58">
                  <c:v>26.438520751453826</c:v>
                </c:pt>
                <c:pt idx="59">
                  <c:v>25.473376717270735</c:v>
                </c:pt>
                <c:pt idx="60">
                  <c:v>25.473376717270735</c:v>
                </c:pt>
                <c:pt idx="61">
                  <c:v>24.830998155120653</c:v>
                </c:pt>
                <c:pt idx="62">
                  <c:v>24.762896578518912</c:v>
                </c:pt>
                <c:pt idx="63">
                  <c:v>23.894906424753678</c:v>
                </c:pt>
                <c:pt idx="64">
                  <c:v>23.894906424753678</c:v>
                </c:pt>
                <c:pt idx="65">
                  <c:v>23.245139789967983</c:v>
                </c:pt>
                <c:pt idx="66">
                  <c:v>23.245139789967983</c:v>
                </c:pt>
                <c:pt idx="67">
                  <c:v>22.336876616579957</c:v>
                </c:pt>
                <c:pt idx="68">
                  <c:v>22.336876616579957</c:v>
                </c:pt>
                <c:pt idx="69">
                  <c:v>21.865165718579668</c:v>
                </c:pt>
                <c:pt idx="70">
                  <c:v>21.678040216410164</c:v>
                </c:pt>
                <c:pt idx="71">
                  <c:v>21.077497112300929</c:v>
                </c:pt>
                <c:pt idx="72">
                  <c:v>21.077497112300929</c:v>
                </c:pt>
                <c:pt idx="73">
                  <c:v>20.249771704395059</c:v>
                </c:pt>
                <c:pt idx="74">
                  <c:v>20.249771704395059</c:v>
                </c:pt>
                <c:pt idx="75">
                  <c:v>19.817940126997502</c:v>
                </c:pt>
                <c:pt idx="76">
                  <c:v>19.649389732856918</c:v>
                </c:pt>
                <c:pt idx="77">
                  <c:v>19.083358712389185</c:v>
                </c:pt>
                <c:pt idx="78">
                  <c:v>19.083358712389185</c:v>
                </c:pt>
                <c:pt idx="79">
                  <c:v>18.337198990136262</c:v>
                </c:pt>
                <c:pt idx="80">
                  <c:v>18.337198990136262</c:v>
                </c:pt>
                <c:pt idx="81">
                  <c:v>17.918665138336948</c:v>
                </c:pt>
                <c:pt idx="82">
                  <c:v>17.799203464281689</c:v>
                </c:pt>
                <c:pt idx="83">
                  <c:v>17.209876980165063</c:v>
                </c:pt>
                <c:pt idx="84">
                  <c:v>17.209876980165063</c:v>
                </c:pt>
                <c:pt idx="85">
                  <c:v>16.621833291496195</c:v>
                </c:pt>
                <c:pt idx="86">
                  <c:v>16.621833291496195</c:v>
                </c:pt>
                <c:pt idx="87">
                  <c:v>16.06955749474891</c:v>
                </c:pt>
                <c:pt idx="88">
                  <c:v>16.06955749474891</c:v>
                </c:pt>
                <c:pt idx="89">
                  <c:v>15.494751661761912</c:v>
                </c:pt>
                <c:pt idx="90">
                  <c:v>15.494751661761912</c:v>
                </c:pt>
                <c:pt idx="91">
                  <c:v>14.992545430621588</c:v>
                </c:pt>
                <c:pt idx="92">
                  <c:v>14.992545430621588</c:v>
                </c:pt>
                <c:pt idx="93">
                  <c:v>14.402159381911586</c:v>
                </c:pt>
                <c:pt idx="94">
                  <c:v>14.402159381911586</c:v>
                </c:pt>
                <c:pt idx="95">
                  <c:v>13.993970839783682</c:v>
                </c:pt>
                <c:pt idx="96">
                  <c:v>13.993970839783682</c:v>
                </c:pt>
                <c:pt idx="97">
                  <c:v>13.305419821118795</c:v>
                </c:pt>
                <c:pt idx="98">
                  <c:v>13.305419821118795</c:v>
                </c:pt>
                <c:pt idx="99">
                  <c:v>13.131419830265987</c:v>
                </c:pt>
                <c:pt idx="100">
                  <c:v>12.76046751075376</c:v>
                </c:pt>
                <c:pt idx="101">
                  <c:v>12.740715940388116</c:v>
                </c:pt>
                <c:pt idx="102">
                  <c:v>12.111968896680816</c:v>
                </c:pt>
                <c:pt idx="103">
                  <c:v>12.111968896680816</c:v>
                </c:pt>
                <c:pt idx="104">
                  <c:v>11.911168670974689</c:v>
                </c:pt>
                <c:pt idx="105">
                  <c:v>11.620289937032748</c:v>
                </c:pt>
                <c:pt idx="106">
                  <c:v>11.496691926951039</c:v>
                </c:pt>
                <c:pt idx="107">
                  <c:v>11.080089279893654</c:v>
                </c:pt>
                <c:pt idx="108">
                  <c:v>11.080089279893654</c:v>
                </c:pt>
                <c:pt idx="109">
                  <c:v>10.568260389050224</c:v>
                </c:pt>
                <c:pt idx="110">
                  <c:v>10.568260389050224</c:v>
                </c:pt>
                <c:pt idx="111">
                  <c:v>10.25427155078561</c:v>
                </c:pt>
                <c:pt idx="112">
                  <c:v>10.213461201061609</c:v>
                </c:pt>
                <c:pt idx="113">
                  <c:v>9.6778317976270181</c:v>
                </c:pt>
                <c:pt idx="114">
                  <c:v>9.6778317976270181</c:v>
                </c:pt>
                <c:pt idx="115">
                  <c:v>9.4577484589022536</c:v>
                </c:pt>
                <c:pt idx="116">
                  <c:v>9.2687185457464025</c:v>
                </c:pt>
                <c:pt idx="117">
                  <c:v>9.0275285450333893</c:v>
                </c:pt>
                <c:pt idx="118">
                  <c:v>8.8892863188869295</c:v>
                </c:pt>
                <c:pt idx="119">
                  <c:v>8.5635500852760362</c:v>
                </c:pt>
                <c:pt idx="120">
                  <c:v>8.5635500852760362</c:v>
                </c:pt>
                <c:pt idx="121">
                  <c:v>8.018728983905266</c:v>
                </c:pt>
                <c:pt idx="122">
                  <c:v>8.018728983905266</c:v>
                </c:pt>
                <c:pt idx="123">
                  <c:v>7.9104904003514891</c:v>
                </c:pt>
                <c:pt idx="124">
                  <c:v>7.5515795374162833</c:v>
                </c:pt>
                <c:pt idx="125">
                  <c:v>7.5515795374162833</c:v>
                </c:pt>
                <c:pt idx="126">
                  <c:v>7.119638019860183</c:v>
                </c:pt>
                <c:pt idx="127">
                  <c:v>7.119638019860183</c:v>
                </c:pt>
                <c:pt idx="128">
                  <c:v>6.8482587847137131</c:v>
                </c:pt>
                <c:pt idx="129">
                  <c:v>6.8280283551397343</c:v>
                </c:pt>
                <c:pt idx="130">
                  <c:v>6.3235261646920629</c:v>
                </c:pt>
                <c:pt idx="131">
                  <c:v>6.3235261646920629</c:v>
                </c:pt>
                <c:pt idx="132">
                  <c:v>6.2335703747583322</c:v>
                </c:pt>
                <c:pt idx="133">
                  <c:v>5.8769446131044258</c:v>
                </c:pt>
                <c:pt idx="134">
                  <c:v>5.8769446131044258</c:v>
                </c:pt>
                <c:pt idx="135">
                  <c:v>5.5240800808331052</c:v>
                </c:pt>
                <c:pt idx="136">
                  <c:v>5.5240800808331052</c:v>
                </c:pt>
                <c:pt idx="137">
                  <c:v>5.1812022299682683</c:v>
                </c:pt>
                <c:pt idx="138">
                  <c:v>5.1812022299682683</c:v>
                </c:pt>
                <c:pt idx="139">
                  <c:v>4.8353831312363855</c:v>
                </c:pt>
                <c:pt idx="140">
                  <c:v>4.8353831312363855</c:v>
                </c:pt>
                <c:pt idx="141">
                  <c:v>4.5120998301665862</c:v>
                </c:pt>
                <c:pt idx="142">
                  <c:v>4.5120998301665862</c:v>
                </c:pt>
                <c:pt idx="143">
                  <c:v>4.1594076955952932</c:v>
                </c:pt>
                <c:pt idx="144">
                  <c:v>4.1594076955952932</c:v>
                </c:pt>
                <c:pt idx="145">
                  <c:v>3.8824516504050295</c:v>
                </c:pt>
                <c:pt idx="146">
                  <c:v>3.8824516504050295</c:v>
                </c:pt>
                <c:pt idx="147">
                  <c:v>3.4657738679929171</c:v>
                </c:pt>
                <c:pt idx="148">
                  <c:v>3.4657738679929171</c:v>
                </c:pt>
                <c:pt idx="149">
                  <c:v>3.3521748668632783</c:v>
                </c:pt>
                <c:pt idx="150">
                  <c:v>3.1052474425736523</c:v>
                </c:pt>
                <c:pt idx="151">
                  <c:v>3.1052474425736523</c:v>
                </c:pt>
                <c:pt idx="152">
                  <c:v>2.661891577652594</c:v>
                </c:pt>
                <c:pt idx="153">
                  <c:v>2.661891577652594</c:v>
                </c:pt>
                <c:pt idx="154">
                  <c:v>2.6434979788290955</c:v>
                </c:pt>
                <c:pt idx="155">
                  <c:v>2.2129915426267979</c:v>
                </c:pt>
                <c:pt idx="156">
                  <c:v>2.2129915426267979</c:v>
                </c:pt>
                <c:pt idx="157">
                  <c:v>2.1907071886552085</c:v>
                </c:pt>
                <c:pt idx="158">
                  <c:v>1.7763559847315002</c:v>
                </c:pt>
                <c:pt idx="159">
                  <c:v>1.7763559847315002</c:v>
                </c:pt>
                <c:pt idx="160">
                  <c:v>1.742112735267618</c:v>
                </c:pt>
                <c:pt idx="161">
                  <c:v>1.3610459211710944</c:v>
                </c:pt>
                <c:pt idx="162">
                  <c:v>1.3610459211710944</c:v>
                </c:pt>
                <c:pt idx="163">
                  <c:v>1.2769623910669952</c:v>
                </c:pt>
                <c:pt idx="164">
                  <c:v>1.010963403397821</c:v>
                </c:pt>
                <c:pt idx="165">
                  <c:v>1.010963403397821</c:v>
                </c:pt>
                <c:pt idx="166">
                  <c:v>0.55129118123770282</c:v>
                </c:pt>
                <c:pt idx="167">
                  <c:v>0.55129118123770282</c:v>
                </c:pt>
              </c:numCache>
            </c:numRef>
          </c:yVal>
          <c:smooth val="1"/>
          <c:extLst>
            <c:ext xmlns:c16="http://schemas.microsoft.com/office/drawing/2014/chart" uri="{C3380CC4-5D6E-409C-BE32-E72D297353CC}">
              <c16:uniqueId val="{00000002-D162-4B2B-BA87-813654C3D21F}"/>
            </c:ext>
          </c:extLst>
        </c:ser>
        <c:dLbls>
          <c:showLegendKey val="0"/>
          <c:showVal val="0"/>
          <c:showCatName val="0"/>
          <c:showSerName val="0"/>
          <c:showPercent val="0"/>
          <c:showBubbleSize val="0"/>
        </c:dLbls>
        <c:axId val="1507595807"/>
        <c:axId val="1507591647"/>
      </c:scatterChart>
      <c:valAx>
        <c:axId val="1507595807"/>
        <c:scaling>
          <c:orientation val="minMax"/>
          <c:max val="25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 (years)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7591647"/>
        <c:crosses val="autoZero"/>
        <c:crossBetween val="midCat"/>
      </c:valAx>
      <c:valAx>
        <c:axId val="1507591647"/>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BL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7595807"/>
        <c:crosses val="autoZero"/>
        <c:crossBetween val="midCat"/>
      </c:valAx>
      <c:spPr>
        <a:noFill/>
        <a:ln>
          <a:noFill/>
        </a:ln>
        <a:effectLst/>
      </c:spPr>
    </c:plotArea>
    <c:legend>
      <c:legendPos val="r"/>
      <c:layout>
        <c:manualLayout>
          <c:xMode val="edge"/>
          <c:yMode val="edge"/>
          <c:x val="0.71442697003185851"/>
          <c:y val="0.20339839798423384"/>
          <c:w val="0.12895901655403033"/>
          <c:h val="0.206215107854136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Arial" panose="020B0604020202020204" pitchFamily="34" charset="0"/>
                <a:ea typeface="+mn-ea"/>
                <a:cs typeface="Arial" panose="020B0604020202020204" pitchFamily="34" charset="0"/>
              </a:defRPr>
            </a:pPr>
            <a:r>
              <a:rPr lang="en-US" sz="1400" b="0" i="0" u="none" strike="noStrike" kern="1200" spc="0" baseline="0">
                <a:solidFill>
                  <a:sysClr val="windowText" lastClr="000000">
                    <a:lumMod val="65000"/>
                    <a:lumOff val="35000"/>
                  </a:sysClr>
                </a:solidFill>
                <a:latin typeface="Arial" panose="020B0604020202020204" pitchFamily="34" charset="0"/>
                <a:cs typeface="Arial" panose="020B0604020202020204" pitchFamily="34" charset="0"/>
              </a:rPr>
              <a:t>Breaking length</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latin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rich>
      </c:tx>
      <c:layout>
        <c:manualLayout>
          <c:xMode val="edge"/>
          <c:yMode val="edge"/>
          <c:x val="0.36288668572499877"/>
          <c:y val="2.8513394684079867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5550996410856993"/>
          <c:y val="0.14703795511662543"/>
          <c:w val="0.67495486352073064"/>
          <c:h val="0.67693153869757494"/>
        </c:manualLayout>
      </c:layout>
      <c:scatterChart>
        <c:scatterStyle val="smoothMarker"/>
        <c:varyColors val="0"/>
        <c:ser>
          <c:idx val="1"/>
          <c:order val="0"/>
          <c:tx>
            <c:v>1</c:v>
          </c:tx>
          <c:spPr>
            <a:ln w="28575" cap="rnd">
              <a:solidFill>
                <a:schemeClr val="accent2"/>
              </a:solidFill>
              <a:round/>
            </a:ln>
            <a:effectLst/>
          </c:spPr>
          <c:marker>
            <c:symbol val="none"/>
          </c:marker>
          <c:xVal>
            <c:numRef>
              <c:f>'BKP5.1sc1'!$X$6:$X$156</c:f>
              <c:numCache>
                <c:formatCode>General</c:formatCode>
                <c:ptCount val="15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numCache>
            </c:numRef>
          </c:xVal>
          <c:yVal>
            <c:numRef>
              <c:f>'BKP5.1sc1'!$AD$6:$AD$156</c:f>
              <c:numCache>
                <c:formatCode>0.0</c:formatCode>
                <c:ptCount val="151"/>
                <c:pt idx="0">
                  <c:v>100</c:v>
                </c:pt>
                <c:pt idx="1">
                  <c:v>99.832888704585841</c:v>
                </c:pt>
                <c:pt idx="2">
                  <c:v>99.663072081594891</c:v>
                </c:pt>
                <c:pt idx="3">
                  <c:v>99.490537532132365</c:v>
                </c:pt>
                <c:pt idx="4">
                  <c:v>99.315275088471552</c:v>
                </c:pt>
                <c:pt idx="5">
                  <c:v>99.137277557829577</c:v>
                </c:pt>
                <c:pt idx="6">
                  <c:v>98.956540661968731</c:v>
                </c:pt>
                <c:pt idx="7">
                  <c:v>98.773063171370339</c:v>
                </c:pt>
                <c:pt idx="8">
                  <c:v>98.586847032682783</c:v>
                </c:pt>
                <c:pt idx="9">
                  <c:v>98.39789748811296</c:v>
                </c:pt>
                <c:pt idx="10">
                  <c:v>98.206223185416434</c:v>
                </c:pt>
                <c:pt idx="11">
                  <c:v>98.011836277140745</c:v>
                </c:pt>
                <c:pt idx="12">
                  <c:v>97.814752507800023</c:v>
                </c:pt>
                <c:pt idx="13">
                  <c:v>97.614991287697165</c:v>
                </c:pt>
                <c:pt idx="14">
                  <c:v>97.412575752174803</c:v>
                </c:pt>
                <c:pt idx="15">
                  <c:v>97.207532805158991</c:v>
                </c:pt>
                <c:pt idx="16">
                  <c:v>96.999893145967576</c:v>
                </c:pt>
                <c:pt idx="17">
                  <c:v>96.789691278482124</c:v>
                </c:pt>
                <c:pt idx="18">
                  <c:v>96.576965501932079</c:v>
                </c:pt>
                <c:pt idx="19">
                  <c:v>96.361757882707934</c:v>
                </c:pt>
                <c:pt idx="20">
                  <c:v>96.144114206804787</c:v>
                </c:pt>
                <c:pt idx="21">
                  <c:v>95.924083912697597</c:v>
                </c:pt>
                <c:pt idx="22">
                  <c:v>95.701720004660402</c:v>
                </c:pt>
                <c:pt idx="23">
                  <c:v>95.477078946759377</c:v>
                </c:pt>
                <c:pt idx="24">
                  <c:v>95.250220537972467</c:v>
                </c:pt>
                <c:pt idx="25">
                  <c:v>95.021207769108429</c:v>
                </c:pt>
                <c:pt idx="26">
                  <c:v>94.790106662415354</c:v>
                </c:pt>
                <c:pt idx="27">
                  <c:v>94.556986094974732</c:v>
                </c:pt>
                <c:pt idx="28">
                  <c:v>94.321917607169482</c:v>
                </c:pt>
                <c:pt idx="29">
                  <c:v>94.084975197691321</c:v>
                </c:pt>
                <c:pt idx="30">
                  <c:v>93.846235106704029</c:v>
                </c:pt>
                <c:pt idx="31">
                  <c:v>93.605775588910305</c:v>
                </c:pt>
                <c:pt idx="32">
                  <c:v>93.363676678370439</c:v>
                </c:pt>
                <c:pt idx="33">
                  <c:v>93.120019946995029</c:v>
                </c:pt>
                <c:pt idx="34">
                  <c:v>92.874888258675867</c:v>
                </c:pt>
                <c:pt idx="35">
                  <c:v>92.628365521032848</c:v>
                </c:pt>
                <c:pt idx="36">
                  <c:v>92.380536436736094</c:v>
                </c:pt>
                <c:pt idx="37">
                  <c:v>92.13148625631689</c:v>
                </c:pt>
                <c:pt idx="38">
                  <c:v>91.8813005343073</c:v>
                </c:pt>
                <c:pt idx="39">
                  <c:v>91.630064890450299</c:v>
                </c:pt>
                <c:pt idx="40">
                  <c:v>91.37786477760244</c:v>
                </c:pt>
                <c:pt idx="41">
                  <c:v>91.124785257812988</c:v>
                </c:pt>
                <c:pt idx="42">
                  <c:v>90.870910787909949</c:v>
                </c:pt>
                <c:pt idx="43">
                  <c:v>90.616325015759344</c:v>
                </c:pt>
                <c:pt idx="44">
                  <c:v>90.361110588192801</c:v>
                </c:pt>
                <c:pt idx="45">
                  <c:v>90.10534897142108</c:v>
                </c:pt>
                <c:pt idx="46">
                  <c:v>89.849120284578319</c:v>
                </c:pt>
                <c:pt idx="47">
                  <c:v>89.59250314686561</c:v>
                </c:pt>
                <c:pt idx="48">
                  <c:v>89.335574538597754</c:v>
                </c:pt>
                <c:pt idx="49">
                  <c:v>89.078409676296928</c:v>
                </c:pt>
                <c:pt idx="50">
                  <c:v>88.821081901828762</c:v>
                </c:pt>
                <c:pt idx="51">
                  <c:v>88.563662585440099</c:v>
                </c:pt>
                <c:pt idx="52">
                  <c:v>88.306221042434544</c:v>
                </c:pt>
                <c:pt idx="53">
                  <c:v>88.048824463112936</c:v>
                </c:pt>
                <c:pt idx="54">
                  <c:v>87.791537855510981</c:v>
                </c:pt>
                <c:pt idx="55">
                  <c:v>87.534424000387304</c:v>
                </c:pt>
                <c:pt idx="56">
                  <c:v>87.277543417849103</c:v>
                </c:pt>
                <c:pt idx="57">
                  <c:v>87.020954344951562</c:v>
                </c:pt>
                <c:pt idx="58">
                  <c:v>86.764712723568465</c:v>
                </c:pt>
                <c:pt idx="59">
                  <c:v>86.508872197805559</c:v>
                </c:pt>
                <c:pt idx="60">
                  <c:v>86.253484120214011</c:v>
                </c:pt>
                <c:pt idx="61">
                  <c:v>85.998597566055764</c:v>
                </c:pt>
                <c:pt idx="62">
                  <c:v>85.744259354877983</c:v>
                </c:pt>
                <c:pt idx="63">
                  <c:v>85.490514078665328</c:v>
                </c:pt>
                <c:pt idx="64">
                  <c:v>85.237404135858569</c:v>
                </c:pt>
                <c:pt idx="65">
                  <c:v>84.984969770551373</c:v>
                </c:pt>
                <c:pt idx="66">
                  <c:v>84.733249116207972</c:v>
                </c:pt>
                <c:pt idx="67">
                  <c:v>84.482278243275005</c:v>
                </c:pt>
                <c:pt idx="68">
                  <c:v>84.232091210097749</c:v>
                </c:pt>
                <c:pt idx="69">
                  <c:v>83.982720116587075</c:v>
                </c:pt>
                <c:pt idx="70">
                  <c:v>83.734195160121445</c:v>
                </c:pt>
                <c:pt idx="71">
                  <c:v>83.486544693208003</c:v>
                </c:pt>
                <c:pt idx="72">
                  <c:v>83.239795282463774</c:v>
                </c:pt>
                <c:pt idx="73">
                  <c:v>82.993971768517014</c:v>
                </c:pt>
                <c:pt idx="74">
                  <c:v>82.749097326464636</c:v>
                </c:pt>
                <c:pt idx="75">
                  <c:v>82.50519352655914</c:v>
                </c:pt>
                <c:pt idx="76">
                  <c:v>82.262280394830199</c:v>
                </c:pt>
                <c:pt idx="77">
                  <c:v>82.02037647338058</c:v>
                </c:pt>
                <c:pt idx="78">
                  <c:v>81.779498880125701</c:v>
                </c:pt>
                <c:pt idx="79">
                  <c:v>81.539663367775546</c:v>
                </c:pt>
                <c:pt idx="80">
                  <c:v>81.300884381883279</c:v>
                </c:pt>
                <c:pt idx="81">
                  <c:v>81.063175117811454</c:v>
                </c:pt>
                <c:pt idx="82">
                  <c:v>80.826547576488181</c:v>
                </c:pt>
                <c:pt idx="83">
                  <c:v>80.591012618847287</c:v>
                </c:pt>
                <c:pt idx="84">
                  <c:v>80.356580018865884</c:v>
                </c:pt>
                <c:pt idx="85">
                  <c:v>80.123258515128725</c:v>
                </c:pt>
                <c:pt idx="86">
                  <c:v>79.891055860867112</c:v>
                </c:pt>
                <c:pt idx="87">
                  <c:v>79.659978872430941</c:v>
                </c:pt>
                <c:pt idx="88">
                  <c:v>79.43003347616785</c:v>
                </c:pt>
                <c:pt idx="89">
                  <c:v>79.201224753692955</c:v>
                </c:pt>
                <c:pt idx="90">
                  <c:v>78.973556985542999</c:v>
                </c:pt>
                <c:pt idx="91">
                  <c:v>78.747033693217801</c:v>
                </c:pt>
                <c:pt idx="92">
                  <c:v>78.52165767961867</c:v>
                </c:pt>
                <c:pt idx="93">
                  <c:v>78.297431067900803</c:v>
                </c:pt>
                <c:pt idx="94">
                  <c:v>78.074355338761606</c:v>
                </c:pt>
                <c:pt idx="95">
                  <c:v>77.852431366192036</c:v>
                </c:pt>
                <c:pt idx="96">
                  <c:v>77.631659451722214</c:v>
                </c:pt>
                <c:pt idx="97">
                  <c:v>77.412039357194885</c:v>
                </c:pt>
                <c:pt idx="98">
                  <c:v>77.19357033610477</c:v>
                </c:pt>
                <c:pt idx="99">
                  <c:v>76.976251163541932</c:v>
                </c:pt>
                <c:pt idx="100">
                  <c:v>76.760080164780518</c:v>
                </c:pt>
                <c:pt idx="101">
                  <c:v>76.545055242554881</c:v>
                </c:pt>
                <c:pt idx="102">
                  <c:v>76.331173903065661</c:v>
                </c:pt>
                <c:pt idx="103">
                  <c:v>76.118433280758993</c:v>
                </c:pt>
                <c:pt idx="104">
                  <c:v>75.906830161923239</c:v>
                </c:pt>
                <c:pt idx="105">
                  <c:v>75.69636100714547</c:v>
                </c:pt>
                <c:pt idx="106">
                  <c:v>75.487021972671883</c:v>
                </c:pt>
                <c:pt idx="107">
                  <c:v>75.278808930714632</c:v>
                </c:pt>
                <c:pt idx="108">
                  <c:v>75.071717488746785</c:v>
                </c:pt>
                <c:pt idx="109">
                  <c:v>74.865743007827362</c:v>
                </c:pt>
                <c:pt idx="110">
                  <c:v>74.660880619996746</c:v>
                </c:pt>
                <c:pt idx="111">
                  <c:v>74.457125244781764</c:v>
                </c:pt>
                <c:pt idx="112">
                  <c:v>74.254471604849684</c:v>
                </c:pt>
                <c:pt idx="113">
                  <c:v>74.0529142408474</c:v>
                </c:pt>
                <c:pt idx="114">
                  <c:v>73.852447525463546</c:v>
                </c:pt>
                <c:pt idx="115">
                  <c:v>73.653065676747701</c:v>
                </c:pt>
                <c:pt idx="116">
                  <c:v>73.454762770720919</c:v>
                </c:pt>
                <c:pt idx="117">
                  <c:v>73.257532753310898</c:v>
                </c:pt>
                <c:pt idx="118">
                  <c:v>73.061369451642179</c:v>
                </c:pt>
                <c:pt idx="119">
                  <c:v>72.866266584713927</c:v>
                </c:pt>
                <c:pt idx="120">
                  <c:v>72.67221777349198</c:v>
                </c:pt>
                <c:pt idx="121">
                  <c:v>72.479216550445514</c:v>
                </c:pt>
                <c:pt idx="122">
                  <c:v>72.287256368553784</c:v>
                </c:pt>
                <c:pt idx="123">
                  <c:v>72.096330609810025</c:v>
                </c:pt>
                <c:pt idx="124">
                  <c:v>71.906432593245938</c:v>
                </c:pt>
                <c:pt idx="125">
                  <c:v>71.717555582501618</c:v>
                </c:pt>
                <c:pt idx="126">
                  <c:v>71.529692792963232</c:v>
                </c:pt>
                <c:pt idx="127">
                  <c:v>71.342837398489493</c:v>
                </c:pt>
                <c:pt idx="128">
                  <c:v>71.156982537748874</c:v>
                </c:pt>
                <c:pt idx="129">
                  <c:v>70.972121320185948</c:v>
                </c:pt>
                <c:pt idx="130">
                  <c:v>70.788246831636656</c:v>
                </c:pt>
                <c:pt idx="131">
                  <c:v>70.605352139610304</c:v>
                </c:pt>
                <c:pt idx="132">
                  <c:v>70.423430298254871</c:v>
                </c:pt>
                <c:pt idx="133">
                  <c:v>70.242474353022544</c:v>
                </c:pt>
                <c:pt idx="134">
                  <c:v>70.062477345051008</c:v>
                </c:pt>
                <c:pt idx="135">
                  <c:v>69.883432315274661</c:v>
                </c:pt>
                <c:pt idx="136">
                  <c:v>69.705332308280731</c:v>
                </c:pt>
                <c:pt idx="137">
                  <c:v>69.528170375922826</c:v>
                </c:pt>
                <c:pt idx="138">
                  <c:v>69.351939580705206</c:v>
                </c:pt>
                <c:pt idx="139">
                  <c:v>69.176632998949827</c:v>
                </c:pt>
                <c:pt idx="140">
                  <c:v>69.002243723757474</c:v>
                </c:pt>
                <c:pt idx="141">
                  <c:v>68.82876486777387</c:v>
                </c:pt>
                <c:pt idx="142">
                  <c:v>68.656189565771641</c:v>
                </c:pt>
                <c:pt idx="143">
                  <c:v>68.484510977057226</c:v>
                </c:pt>
                <c:pt idx="144">
                  <c:v>68.313722287713091</c:v>
                </c:pt>
                <c:pt idx="145">
                  <c:v>68.143816712683162</c:v>
                </c:pt>
                <c:pt idx="146">
                  <c:v>67.974787497710523</c:v>
                </c:pt>
                <c:pt idx="147">
                  <c:v>67.806627921135288</c:v>
                </c:pt>
                <c:pt idx="148">
                  <c:v>67.639331295560268</c:v>
                </c:pt>
                <c:pt idx="149">
                  <c:v>67.472890969391571</c:v>
                </c:pt>
                <c:pt idx="150">
                  <c:v>67.307300328261036</c:v>
                </c:pt>
              </c:numCache>
            </c:numRef>
          </c:yVal>
          <c:smooth val="1"/>
          <c:extLst>
            <c:ext xmlns:c16="http://schemas.microsoft.com/office/drawing/2014/chart" uri="{C3380CC4-5D6E-409C-BE32-E72D297353CC}">
              <c16:uniqueId val="{00000000-3C85-4889-8F50-61B0EAC35536}"/>
            </c:ext>
          </c:extLst>
        </c:ser>
        <c:ser>
          <c:idx val="0"/>
          <c:order val="1"/>
          <c:tx>
            <c:v>2</c:v>
          </c:tx>
          <c:spPr>
            <a:ln w="28575" cap="rnd">
              <a:solidFill>
                <a:schemeClr val="accent1"/>
              </a:solidFill>
              <a:round/>
            </a:ln>
            <a:effectLst/>
          </c:spPr>
          <c:marker>
            <c:symbol val="none"/>
          </c:marker>
          <c:xVal>
            <c:numRef>
              <c:f>'BKP5.1sc2'!$X$6:$X$156</c:f>
              <c:numCache>
                <c:formatCode>General</c:formatCode>
                <c:ptCount val="15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numCache>
            </c:numRef>
          </c:xVal>
          <c:yVal>
            <c:numRef>
              <c:f>'BKP5.1sc2'!$AD$6:$AD$156</c:f>
              <c:numCache>
                <c:formatCode>0.0</c:formatCode>
                <c:ptCount val="151"/>
                <c:pt idx="0">
                  <c:v>98.012410904217148</c:v>
                </c:pt>
                <c:pt idx="1">
                  <c:v>97.409215043488373</c:v>
                </c:pt>
                <c:pt idx="2">
                  <c:v>96.778964671165767</c:v>
                </c:pt>
                <c:pt idx="3">
                  <c:v>96.122035285342633</c:v>
                </c:pt>
                <c:pt idx="4">
                  <c:v>95.43913917609413</c:v>
                </c:pt>
                <c:pt idx="5">
                  <c:v>94.731341448785884</c:v>
                </c:pt>
                <c:pt idx="6">
                  <c:v>94.000062161977482</c:v>
                </c:pt>
                <c:pt idx="7">
                  <c:v>93.247062494808944</c:v>
                </c:pt>
                <c:pt idx="8">
                  <c:v>92.474414131562639</c:v>
                </c:pt>
                <c:pt idx="9">
                  <c:v>91.684452642188063</c:v>
                </c:pt>
                <c:pt idx="10">
                  <c:v>90.879717324168695</c:v>
                </c:pt>
                <c:pt idx="11">
                  <c:v>90.062881471256901</c:v>
                </c:pt>
                <c:pt idx="12">
                  <c:v>89.236678071733976</c:v>
                </c:pt>
                <c:pt idx="13">
                  <c:v>88.403826315002803</c:v>
                </c:pt>
                <c:pt idx="14">
                  <c:v>87.56696393781192</c:v>
                </c:pt>
                <c:pt idx="15">
                  <c:v>86.728589460915586</c:v>
                </c:pt>
                <c:pt idx="16">
                  <c:v>85.891016969338565</c:v>
                </c:pt>
                <c:pt idx="17">
                  <c:v>85.056344552040855</c:v>
                </c:pt>
                <c:pt idx="18">
                  <c:v>84.226436103891089</c:v>
                </c:pt>
                <c:pt idx="19">
                  <c:v>83.402915095799329</c:v>
                </c:pt>
                <c:pt idx="20">
                  <c:v>82.587168227910325</c:v>
                </c:pt>
                <c:pt idx="21">
                  <c:v>81.780356590357073</c:v>
                </c:pt>
                <c:pt idx="22">
                  <c:v>80.983431993035111</c:v>
                </c:pt>
                <c:pt idx="23">
                  <c:v>80.197156385510226</c:v>
                </c:pt>
                <c:pt idx="24">
                  <c:v>79.422122665632727</c:v>
                </c:pt>
                <c:pt idx="25">
                  <c:v>78.658775585358001</c:v>
                </c:pt>
                <c:pt idx="26">
                  <c:v>77.907431846637252</c:v>
                </c:pt>
                <c:pt idx="27">
                  <c:v>77.168298807134008</c:v>
                </c:pt>
                <c:pt idx="28">
                  <c:v>76.441491473371158</c:v>
                </c:pt>
                <c:pt idx="29">
                  <c:v>75.727047649434041</c:v>
                </c:pt>
                <c:pt idx="30">
                  <c:v>75.024941241405926</c:v>
                </c:pt>
                <c:pt idx="31">
                  <c:v>74.335093802863781</c:v>
                </c:pt>
                <c:pt idx="32">
                  <c:v>73.657384456528106</c:v>
                </c:pt>
                <c:pt idx="33">
                  <c:v>72.99165835162151</c:v>
                </c:pt>
                <c:pt idx="34">
                  <c:v>72.337733823766897</c:v>
                </c:pt>
                <c:pt idx="35">
                  <c:v>71.695408420521119</c:v>
                </c:pt>
                <c:pt idx="36">
                  <c:v>71.064463945368871</c:v>
                </c:pt>
                <c:pt idx="37">
                  <c:v>70.444670659301934</c:v>
                </c:pt>
                <c:pt idx="38">
                  <c:v>69.835790764059311</c:v>
                </c:pt>
                <c:pt idx="39">
                  <c:v>69.237581276010673</c:v>
                </c:pt>
                <c:pt idx="40">
                  <c:v>68.649796385329552</c:v>
                </c:pt>
                <c:pt idx="41">
                  <c:v>68.0721893819331</c:v>
                </c:pt>
                <c:pt idx="42">
                  <c:v>67.504514217862109</c:v>
                </c:pt>
                <c:pt idx="43">
                  <c:v>66.946526765369981</c:v>
                </c:pt>
                <c:pt idx="44">
                  <c:v>66.397985820931694</c:v>
                </c:pt>
                <c:pt idx="45">
                  <c:v>65.858653897575721</c:v>
                </c:pt>
                <c:pt idx="46">
                  <c:v>65.328297841255434</c:v>
                </c:pt>
                <c:pt idx="47">
                  <c:v>64.806689301284933</c:v>
                </c:pt>
                <c:pt idx="48">
                  <c:v>64.29360508003775</c:v>
                </c:pt>
                <c:pt idx="49">
                  <c:v>63.788827383029016</c:v>
                </c:pt>
                <c:pt idx="50">
                  <c:v>63.292143987061728</c:v>
                </c:pt>
                <c:pt idx="51">
                  <c:v>62.803348341226027</c:v>
                </c:pt>
                <c:pt idx="52">
                  <c:v>62.322239613108337</c:v>
                </c:pt>
                <c:pt idx="53">
                  <c:v>61.848622690524934</c:v>
                </c:pt>
                <c:pt idx="54">
                  <c:v>61.382308147386368</c:v>
                </c:pt>
                <c:pt idx="55">
                  <c:v>60.923112180859135</c:v>
                </c:pt>
                <c:pt idx="56">
                  <c:v>60.470856525793529</c:v>
                </c:pt>
                <c:pt idx="57">
                  <c:v>60.025368351374141</c:v>
                </c:pt>
                <c:pt idx="58">
                  <c:v>59.586480144110574</c:v>
                </c:pt>
                <c:pt idx="59">
                  <c:v>59.15402958057458</c:v>
                </c:pt>
                <c:pt idx="60">
                  <c:v>58.727859392702612</c:v>
                </c:pt>
                <c:pt idx="61">
                  <c:v>58.307817227983293</c:v>
                </c:pt>
                <c:pt idx="62">
                  <c:v>57.893755506438666</c:v>
                </c:pt>
                <c:pt idx="63">
                  <c:v>57.485531275957733</c:v>
                </c:pt>
                <c:pt idx="64">
                  <c:v>57.083006067254523</c:v>
                </c:pt>
                <c:pt idx="65">
                  <c:v>56.686045749475916</c:v>
                </c:pt>
                <c:pt idx="66">
                  <c:v>56.294520387287598</c:v>
                </c:pt>
                <c:pt idx="67">
                  <c:v>55.908304100091762</c:v>
                </c:pt>
                <c:pt idx="68">
                  <c:v>55.527274923894439</c:v>
                </c:pt>
                <c:pt idx="69">
                  <c:v>55.151314676220196</c:v>
                </c:pt>
                <c:pt idx="70">
                  <c:v>54.780308824374252</c:v>
                </c:pt>
                <c:pt idx="71">
                  <c:v>54.414146357275676</c:v>
                </c:pt>
                <c:pt idx="72">
                  <c:v>54.052719661011444</c:v>
                </c:pt>
                <c:pt idx="73">
                  <c:v>53.695924398213961</c:v>
                </c:pt>
                <c:pt idx="74">
                  <c:v>53.343659391313807</c:v>
                </c:pt>
                <c:pt idx="75">
                  <c:v>52.995826509684775</c:v>
                </c:pt>
                <c:pt idx="76">
                  <c:v>52.652330560669725</c:v>
                </c:pt>
                <c:pt idx="77">
                  <c:v>52.313079184448071</c:v>
                </c:pt>
                <c:pt idx="78">
                  <c:v>51.977982752691382</c:v>
                </c:pt>
                <c:pt idx="79">
                  <c:v>51.646954270932426</c:v>
                </c:pt>
                <c:pt idx="80">
                  <c:v>51.319909284568169</c:v>
                </c:pt>
                <c:pt idx="81">
                  <c:v>50.996765788401014</c:v>
                </c:pt>
                <c:pt idx="82">
                  <c:v>50.677444139622459</c:v>
                </c:pt>
                <c:pt idx="83">
                  <c:v>50.361866974134109</c:v>
                </c:pt>
                <c:pt idx="84">
                  <c:v>50.049959126100376</c:v>
                </c:pt>
                <c:pt idx="85">
                  <c:v>49.741647550623966</c:v>
                </c:pt>
                <c:pt idx="86">
                  <c:v>49.436861249437264</c:v>
                </c:pt>
                <c:pt idx="87">
                  <c:v>49.135531199498281</c:v>
                </c:pt>
                <c:pt idx="88">
                  <c:v>48.837590284386557</c:v>
                </c:pt>
                <c:pt idx="89">
                  <c:v>48.542973228390863</c:v>
                </c:pt>
                <c:pt idx="90">
                  <c:v>48.251616533186436</c:v>
                </c:pt>
                <c:pt idx="91">
                  <c:v>47.963458416998122</c:v>
                </c:pt>
                <c:pt idx="92">
                  <c:v>47.678438756153184</c:v>
                </c:pt>
                <c:pt idx="93">
                  <c:v>47.396499028924566</c:v>
                </c:pt>
                <c:pt idx="94">
                  <c:v>47.117582261573531</c:v>
                </c:pt>
                <c:pt idx="95">
                  <c:v>46.841632976501288</c:v>
                </c:pt>
                <c:pt idx="96">
                  <c:v>46.568597142420742</c:v>
                </c:pt>
                <c:pt idx="97">
                  <c:v>46.298422126467393</c:v>
                </c:pt>
                <c:pt idx="98">
                  <c:v>46.031056648165467</c:v>
                </c:pt>
                <c:pt idx="99">
                  <c:v>45.766450735174352</c:v>
                </c:pt>
                <c:pt idx="100">
                  <c:v>45.504555680738299</c:v>
                </c:pt>
                <c:pt idx="101">
                  <c:v>45.245324002769586</c:v>
                </c:pt>
                <c:pt idx="102">
                  <c:v>44.988709404495332</c:v>
                </c:pt>
                <c:pt idx="103">
                  <c:v>44.734666736602172</c:v>
                </c:pt>
                <c:pt idx="104">
                  <c:v>44.483151960816556</c:v>
                </c:pt>
                <c:pt idx="105">
                  <c:v>44.234122114858856</c:v>
                </c:pt>
                <c:pt idx="106">
                  <c:v>43.987535278714134</c:v>
                </c:pt>
                <c:pt idx="107">
                  <c:v>43.743350542165565</c:v>
                </c:pt>
                <c:pt idx="108">
                  <c:v>43.50152797353401</c:v>
                </c:pt>
                <c:pt idx="109">
                  <c:v>43.26202858957808</c:v>
                </c:pt>
                <c:pt idx="110">
                  <c:v>43.02481432650066</c:v>
                </c:pt>
                <c:pt idx="111">
                  <c:v>42.789848012022226</c:v>
                </c:pt>
                <c:pt idx="112">
                  <c:v>42.557093338468441</c:v>
                </c:pt>
                <c:pt idx="113">
                  <c:v>42.326514836840346</c:v>
                </c:pt>
                <c:pt idx="114">
                  <c:v>42.098077851814246</c:v>
                </c:pt>
                <c:pt idx="115">
                  <c:v>41.871748517646616</c:v>
                </c:pt>
                <c:pt idx="116">
                  <c:v>41.647493734932254</c:v>
                </c:pt>
                <c:pt idx="117">
                  <c:v>41.425281148196291</c:v>
                </c:pt>
                <c:pt idx="118">
                  <c:v>41.20507912427005</c:v>
                </c:pt>
                <c:pt idx="119">
                  <c:v>40.986856731435189</c:v>
                </c:pt>
                <c:pt idx="120">
                  <c:v>40.770583719288439</c:v>
                </c:pt>
                <c:pt idx="121">
                  <c:v>40.55623049931534</c:v>
                </c:pt>
                <c:pt idx="122">
                  <c:v>40.343768126126498</c:v>
                </c:pt>
                <c:pt idx="123">
                  <c:v>40.133168279348112</c:v>
                </c:pt>
                <c:pt idx="124">
                  <c:v>39.924403246122317</c:v>
                </c:pt>
                <c:pt idx="125">
                  <c:v>39.71744590421283</c:v>
                </c:pt>
                <c:pt idx="126">
                  <c:v>39.512269705670747</c:v>
                </c:pt>
                <c:pt idx="127">
                  <c:v>39.308848661061354</c:v>
                </c:pt>
                <c:pt idx="128">
                  <c:v>39.107157324205311</c:v>
                </c:pt>
                <c:pt idx="129">
                  <c:v>38.907170777442822</c:v>
                </c:pt>
                <c:pt idx="130">
                  <c:v>38.708864617366253</c:v>
                </c:pt>
                <c:pt idx="131">
                  <c:v>38.512214941042927</c:v>
                </c:pt>
                <c:pt idx="132">
                  <c:v>38.317198332666322</c:v>
                </c:pt>
                <c:pt idx="133">
                  <c:v>38.123791850664148</c:v>
                </c:pt>
                <c:pt idx="134">
                  <c:v>37.931973015198494</c:v>
                </c:pt>
                <c:pt idx="135">
                  <c:v>37.741719796095886</c:v>
                </c:pt>
                <c:pt idx="136">
                  <c:v>37.553010601130836</c:v>
                </c:pt>
                <c:pt idx="137">
                  <c:v>37.36582426471967</c:v>
                </c:pt>
                <c:pt idx="138">
                  <c:v>37.180140036927789</c:v>
                </c:pt>
                <c:pt idx="139">
                  <c:v>36.995937572874077</c:v>
                </c:pt>
                <c:pt idx="140">
                  <c:v>36.813196922405758</c:v>
                </c:pt>
                <c:pt idx="141">
                  <c:v>36.631898520167304</c:v>
                </c:pt>
                <c:pt idx="142">
                  <c:v>36.452023175887973</c:v>
                </c:pt>
                <c:pt idx="143">
                  <c:v>36.273552065075634</c:v>
                </c:pt>
                <c:pt idx="144">
                  <c:v>36.096466719864523</c:v>
                </c:pt>
                <c:pt idx="145">
                  <c:v>35.920749020300406</c:v>
                </c:pt>
                <c:pt idx="146">
                  <c:v>35.746381185695199</c:v>
                </c:pt>
                <c:pt idx="147">
                  <c:v>35.573345766479932</c:v>
                </c:pt>
                <c:pt idx="148">
                  <c:v>35.401625636007239</c:v>
                </c:pt>
                <c:pt idx="149">
                  <c:v>35.231203982964651</c:v>
                </c:pt>
                <c:pt idx="150">
                  <c:v>35.062064303551495</c:v>
                </c:pt>
              </c:numCache>
            </c:numRef>
          </c:yVal>
          <c:smooth val="1"/>
          <c:extLst>
            <c:ext xmlns:c16="http://schemas.microsoft.com/office/drawing/2014/chart" uri="{C3380CC4-5D6E-409C-BE32-E72D297353CC}">
              <c16:uniqueId val="{00000001-3C85-4889-8F50-61B0EAC35536}"/>
            </c:ext>
          </c:extLst>
        </c:ser>
        <c:ser>
          <c:idx val="2"/>
          <c:order val="2"/>
          <c:tx>
            <c:v>3</c:v>
          </c:tx>
          <c:spPr>
            <a:ln w="28575" cap="rnd">
              <a:solidFill>
                <a:srgbClr val="00B050"/>
              </a:solidFill>
              <a:round/>
            </a:ln>
            <a:effectLst/>
          </c:spPr>
          <c:marker>
            <c:symbol val="none"/>
          </c:marker>
          <c:xVal>
            <c:numRef>
              <c:f>'BKP5.1sc3'!$X$6:$X$156</c:f>
              <c:numCache>
                <c:formatCode>General</c:formatCode>
                <c:ptCount val="15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numCache>
            </c:numRef>
          </c:xVal>
          <c:yVal>
            <c:numRef>
              <c:f>'BKP5.1sc3'!$AD$6:$AD$156</c:f>
              <c:numCache>
                <c:formatCode>0.0</c:formatCode>
                <c:ptCount val="151"/>
                <c:pt idx="0">
                  <c:v>95.803978575569573</c:v>
                </c:pt>
                <c:pt idx="1">
                  <c:v>94.313375026377386</c:v>
                </c:pt>
                <c:pt idx="2">
                  <c:v>92.702297255021435</c:v>
                </c:pt>
                <c:pt idx="3">
                  <c:v>90.984512645143084</c:v>
                </c:pt>
                <c:pt idx="4">
                  <c:v>89.180842663622428</c:v>
                </c:pt>
                <c:pt idx="5">
                  <c:v>87.317505123885994</c:v>
                </c:pt>
                <c:pt idx="6">
                  <c:v>85.423233064961821</c:v>
                </c:pt>
                <c:pt idx="7">
                  <c:v>83.525903632179748</c:v>
                </c:pt>
                <c:pt idx="8">
                  <c:v>81.649644781566721</c:v>
                </c:pt>
                <c:pt idx="9">
                  <c:v>79.813140270774454</c:v>
                </c:pt>
                <c:pt idx="10">
                  <c:v>78.029289437140605</c:v>
                </c:pt>
                <c:pt idx="11">
                  <c:v>76.305873467894187</c:v>
                </c:pt>
                <c:pt idx="12">
                  <c:v>74.646690016744103</c:v>
                </c:pt>
                <c:pt idx="13">
                  <c:v>73.052719123378026</c:v>
                </c:pt>
                <c:pt idx="14">
                  <c:v>71.523093200518218</c:v>
                </c:pt>
                <c:pt idx="15">
                  <c:v>70.055813927602401</c:v>
                </c:pt>
                <c:pt idx="16">
                  <c:v>68.648245589292145</c:v>
                </c:pt>
                <c:pt idx="17">
                  <c:v>67.297439489797199</c:v>
                </c:pt>
                <c:pt idx="18">
                  <c:v>66.000340331273378</c:v>
                </c:pt>
                <c:pt idx="19">
                  <c:v>64.753913485509727</c:v>
                </c:pt>
                <c:pt idx="20">
                  <c:v>63.555220494225104</c:v>
                </c:pt>
                <c:pt idx="21">
                  <c:v>62.401461210187762</c:v>
                </c:pt>
                <c:pt idx="22">
                  <c:v>61.289994722306474</c:v>
                </c:pt>
                <c:pt idx="23">
                  <c:v>60.218346985701118</c:v>
                </c:pt>
                <c:pt idx="24">
                  <c:v>59.184210291493393</c:v>
                </c:pt>
                <c:pt idx="25">
                  <c:v>58.185437889576292</c:v>
                </c:pt>
                <c:pt idx="26">
                  <c:v>57.220035891378927</c:v>
                </c:pt>
                <c:pt idx="27">
                  <c:v>56.28615380791684</c:v>
                </c:pt>
                <c:pt idx="28">
                  <c:v>55.382074576428479</c:v>
                </c:pt>
                <c:pt idx="29">
                  <c:v>54.506204602469495</c:v>
                </c:pt>
                <c:pt idx="30">
                  <c:v>53.657064132413538</c:v>
                </c:pt>
                <c:pt idx="31">
                  <c:v>52.833278134227065</c:v>
                </c:pt>
                <c:pt idx="32">
                  <c:v>52.033567776363206</c:v>
                </c:pt>
                <c:pt idx="33">
                  <c:v>51.25674253876867</c:v>
                </c:pt>
                <c:pt idx="34">
                  <c:v>50.501692955277868</c:v>
                </c:pt>
                <c:pt idx="35">
                  <c:v>49.767383965783758</c:v>
                </c:pt>
                <c:pt idx="36">
                  <c:v>49.052848844723272</c:v>
                </c:pt>
                <c:pt idx="37">
                  <c:v>48.35718366640895</c:v>
                </c:pt>
                <c:pt idx="38">
                  <c:v>47.67954226546356</c:v>
                </c:pt>
                <c:pt idx="39">
                  <c:v>47.019131650682873</c:v>
                </c:pt>
                <c:pt idx="40">
                  <c:v>46.375207832122662</c:v>
                </c:pt>
                <c:pt idx="41">
                  <c:v>45.747072023490752</c:v>
                </c:pt>
                <c:pt idx="42">
                  <c:v>45.134067184609272</c:v>
                </c:pt>
                <c:pt idx="43">
                  <c:v>44.535574871554481</c:v>
                </c:pt>
                <c:pt idx="44">
                  <c:v>43.95101236491719</c:v>
                </c:pt>
                <c:pt idx="45">
                  <c:v>43.379830049352812</c:v>
                </c:pt>
                <c:pt idx="46">
                  <c:v>42.82150902016545</c:v>
                </c:pt>
                <c:pt idx="47">
                  <c:v>42.275558895050061</c:v>
                </c:pt>
                <c:pt idx="48">
                  <c:v>41.741515811303614</c:v>
                </c:pt>
                <c:pt idx="49">
                  <c:v>41.21894059080325</c:v>
                </c:pt>
                <c:pt idx="50">
                  <c:v>40.707417056850488</c:v>
                </c:pt>
                <c:pt idx="51">
                  <c:v>40.206550488594779</c:v>
                </c:pt>
                <c:pt idx="52">
                  <c:v>39.715966200214048</c:v>
                </c:pt>
                <c:pt idx="53">
                  <c:v>39.235308233323401</c:v>
                </c:pt>
                <c:pt idx="54">
                  <c:v>38.764238152260951</c:v>
                </c:pt>
                <c:pt idx="55">
                  <c:v>38.302433932933312</c:v>
                </c:pt>
                <c:pt idx="56">
                  <c:v>37.849588936847908</c:v>
                </c:pt>
                <c:pt idx="57">
                  <c:v>37.405410962776891</c:v>
                </c:pt>
                <c:pt idx="58">
                  <c:v>36.969621369263649</c:v>
                </c:pt>
                <c:pt idx="59">
                  <c:v>36.541954261821658</c:v>
                </c:pt>
                <c:pt idx="60">
                  <c:v>36.12215573930208</c:v>
                </c:pt>
                <c:pt idx="61">
                  <c:v>35.709983194404373</c:v>
                </c:pt>
                <c:pt idx="62">
                  <c:v>35.30520466381811</c:v>
                </c:pt>
                <c:pt idx="63">
                  <c:v>34.907598223872952</c:v>
                </c:pt>
                <c:pt idx="64">
                  <c:v>34.516951427996503</c:v>
                </c:pt>
                <c:pt idx="65">
                  <c:v>34.133060782579555</c:v>
                </c:pt>
                <c:pt idx="66">
                  <c:v>33.755731258211334</c:v>
                </c:pt>
                <c:pt idx="67">
                  <c:v>33.384775833453666</c:v>
                </c:pt>
                <c:pt idx="68">
                  <c:v>33.020015068667981</c:v>
                </c:pt>
                <c:pt idx="69">
                  <c:v>32.661276707507568</c:v>
                </c:pt>
                <c:pt idx="70">
                  <c:v>32.30839530405882</c:v>
                </c:pt>
                <c:pt idx="71">
                  <c:v>31.961211873575046</c:v>
                </c:pt>
                <c:pt idx="72">
                  <c:v>31.619573565209173</c:v>
                </c:pt>
                <c:pt idx="73">
                  <c:v>31.283333354903156</c:v>
                </c:pt>
                <c:pt idx="74">
                  <c:v>30.952349757267715</c:v>
                </c:pt>
                <c:pt idx="75">
                  <c:v>30.626486554666666</c:v>
                </c:pt>
                <c:pt idx="76">
                  <c:v>30.305612542865095</c:v>
                </c:pt>
                <c:pt idx="77">
                  <c:v>29.989601291243012</c:v>
                </c:pt>
                <c:pt idx="78">
                  <c:v>29.678330917755918</c:v>
                </c:pt>
                <c:pt idx="79">
                  <c:v>29.371683875881512</c:v>
                </c:pt>
                <c:pt idx="80">
                  <c:v>29.069546755305502</c:v>
                </c:pt>
                <c:pt idx="81">
                  <c:v>28.771810091589344</c:v>
                </c:pt>
                <c:pt idx="82">
                  <c:v>28.478368189986465</c:v>
                </c:pt>
                <c:pt idx="83">
                  <c:v>28.18911895369995</c:v>
                </c:pt>
                <c:pt idx="84">
                  <c:v>27.903963729775615</c:v>
                </c:pt>
                <c:pt idx="85">
                  <c:v>27.622807150546407</c:v>
                </c:pt>
                <c:pt idx="86">
                  <c:v>27.345557003769503</c:v>
                </c:pt>
                <c:pt idx="87">
                  <c:v>27.072124077575356</c:v>
                </c:pt>
                <c:pt idx="88">
                  <c:v>26.802422065114627</c:v>
                </c:pt>
                <c:pt idx="89">
                  <c:v>26.536367390594709</c:v>
                </c:pt>
                <c:pt idx="90">
                  <c:v>26.273879181110459</c:v>
                </c:pt>
                <c:pt idx="91">
                  <c:v>26.014879013809793</c:v>
                </c:pt>
                <c:pt idx="92">
                  <c:v>25.759291052955806</c:v>
                </c:pt>
                <c:pt idx="93">
                  <c:v>25.507041545373422</c:v>
                </c:pt>
                <c:pt idx="94">
                  <c:v>25.258059419000432</c:v>
                </c:pt>
                <c:pt idx="95">
                  <c:v>25.012275004613901</c:v>
                </c:pt>
                <c:pt idx="96">
                  <c:v>24.769622013477921</c:v>
                </c:pt>
                <c:pt idx="97">
                  <c:v>24.530033850389728</c:v>
                </c:pt>
                <c:pt idx="98">
                  <c:v>24.293449898233192</c:v>
                </c:pt>
                <c:pt idx="99">
                  <c:v>24.059804130026897</c:v>
                </c:pt>
                <c:pt idx="100">
                  <c:v>23.82904533402494</c:v>
                </c:pt>
                <c:pt idx="101">
                  <c:v>23.601100345641157</c:v>
                </c:pt>
                <c:pt idx="102">
                  <c:v>23.375940899184091</c:v>
                </c:pt>
                <c:pt idx="103">
                  <c:v>23.153460581827758</c:v>
                </c:pt>
                <c:pt idx="104">
                  <c:v>22.93370262089498</c:v>
                </c:pt>
                <c:pt idx="105">
                  <c:v>22.716434386097408</c:v>
                </c:pt>
                <c:pt idx="106">
                  <c:v>22.501947948903368</c:v>
                </c:pt>
                <c:pt idx="107">
                  <c:v>22.289541771344904</c:v>
                </c:pt>
                <c:pt idx="108">
                  <c:v>22.080421863862188</c:v>
                </c:pt>
                <c:pt idx="109">
                  <c:v>21.872115956731076</c:v>
                </c:pt>
                <c:pt idx="110">
                  <c:v>21.669308457837136</c:v>
                </c:pt>
                <c:pt idx="111">
                  <c:v>21.46266750689869</c:v>
                </c:pt>
                <c:pt idx="112">
                  <c:v>21.270522851022957</c:v>
                </c:pt>
                <c:pt idx="113">
                  <c:v>21.056228888608906</c:v>
                </c:pt>
                <c:pt idx="114">
                  <c:v>20.89319117620267</c:v>
                </c:pt>
                <c:pt idx="115">
                  <c:v>20.632960590719378</c:v>
                </c:pt>
                <c:pt idx="116">
                  <c:v>20.57747816641465</c:v>
                </c:pt>
                <c:pt idx="117">
                  <c:v>20.107994790019784</c:v>
                </c:pt>
                <c:pt idx="118">
                  <c:v>20.107994790019784</c:v>
                </c:pt>
                <c:pt idx="119">
                  <c:v>19.926255063559665</c:v>
                </c:pt>
                <c:pt idx="120">
                  <c:v>19.735155610563051</c:v>
                </c:pt>
                <c:pt idx="121">
                  <c:v>19.569914821641543</c:v>
                </c:pt>
                <c:pt idx="122">
                  <c:v>19.355808806365811</c:v>
                </c:pt>
                <c:pt idx="123">
                  <c:v>19.252092085082019</c:v>
                </c:pt>
                <c:pt idx="124">
                  <c:v>18.916828235376265</c:v>
                </c:pt>
                <c:pt idx="125">
                  <c:v>18.916828235376265</c:v>
                </c:pt>
                <c:pt idx="126">
                  <c:v>18.537251360805666</c:v>
                </c:pt>
                <c:pt idx="127">
                  <c:v>18.537251360805666</c:v>
                </c:pt>
                <c:pt idx="128">
                  <c:v>18.277853013509404</c:v>
                </c:pt>
                <c:pt idx="129">
                  <c:v>18.277853013509404</c:v>
                </c:pt>
                <c:pt idx="130">
                  <c:v>17.773361007878471</c:v>
                </c:pt>
                <c:pt idx="131">
                  <c:v>17.773361007878471</c:v>
                </c:pt>
                <c:pt idx="132">
                  <c:v>17.773361007878471</c:v>
                </c:pt>
                <c:pt idx="133">
                  <c:v>17.312966782711658</c:v>
                </c:pt>
                <c:pt idx="134">
                  <c:v>17.312966782711658</c:v>
                </c:pt>
                <c:pt idx="135">
                  <c:v>17.312966782711658</c:v>
                </c:pt>
                <c:pt idx="136">
                  <c:v>16.798667794769724</c:v>
                </c:pt>
                <c:pt idx="137">
                  <c:v>16.798667794769724</c:v>
                </c:pt>
                <c:pt idx="138">
                  <c:v>16.798667794769724</c:v>
                </c:pt>
                <c:pt idx="139">
                  <c:v>16.456215147614795</c:v>
                </c:pt>
                <c:pt idx="140">
                  <c:v>16.456215147614795</c:v>
                </c:pt>
                <c:pt idx="141">
                  <c:v>16.253810911798887</c:v>
                </c:pt>
                <c:pt idx="142">
                  <c:v>16.235529710897836</c:v>
                </c:pt>
                <c:pt idx="143">
                  <c:v>15.778530109543679</c:v>
                </c:pt>
                <c:pt idx="144">
                  <c:v>15.778530109543679</c:v>
                </c:pt>
                <c:pt idx="145">
                  <c:v>15.778530109543679</c:v>
                </c:pt>
                <c:pt idx="146">
                  <c:v>15.402569389299327</c:v>
                </c:pt>
                <c:pt idx="147">
                  <c:v>15.402569389299327</c:v>
                </c:pt>
                <c:pt idx="148">
                  <c:v>15.352688242292121</c:v>
                </c:pt>
                <c:pt idx="149">
                  <c:v>14.991641058776285</c:v>
                </c:pt>
                <c:pt idx="150">
                  <c:v>14.991641058776285</c:v>
                </c:pt>
              </c:numCache>
            </c:numRef>
          </c:yVal>
          <c:smooth val="1"/>
          <c:extLst>
            <c:ext xmlns:c16="http://schemas.microsoft.com/office/drawing/2014/chart" uri="{C3380CC4-5D6E-409C-BE32-E72D297353CC}">
              <c16:uniqueId val="{00000002-3C85-4889-8F50-61B0EAC35536}"/>
            </c:ext>
          </c:extLst>
        </c:ser>
        <c:dLbls>
          <c:showLegendKey val="0"/>
          <c:showVal val="0"/>
          <c:showCatName val="0"/>
          <c:showSerName val="0"/>
          <c:showPercent val="0"/>
          <c:showBubbleSize val="0"/>
        </c:dLbls>
        <c:axId val="1507595807"/>
        <c:axId val="1507591647"/>
        <c:extLst>
          <c:ext xmlns:c15="http://schemas.microsoft.com/office/drawing/2012/chart" uri="{02D57815-91ED-43cb-92C2-25804820EDAC}">
            <c15:filteredScatterSeries>
              <c15:ser>
                <c:idx val="3"/>
                <c:order val="3"/>
                <c:spPr>
                  <a:ln w="19050" cap="rnd">
                    <a:solidFill>
                      <a:schemeClr val="accent4"/>
                    </a:solidFill>
                    <a:round/>
                  </a:ln>
                  <a:effectLst/>
                </c:spPr>
                <c:marker>
                  <c:symbol val="none"/>
                </c:marker>
                <c:xVal>
                  <c:numRef>
                    <c:extLst>
                      <c:ext uri="{02D57815-91ED-43cb-92C2-25804820EDAC}">
                        <c15:formulaRef>
                          <c15:sqref>'BKP5.1sc1'!$X$6:$X$156</c15:sqref>
                        </c15:formulaRef>
                      </c:ext>
                    </c:extLst>
                    <c:numCache>
                      <c:formatCode>General</c:formatCode>
                      <c:ptCount val="15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numCache>
                  </c:numRef>
                </c:xVal>
                <c:yVal>
                  <c:numRef>
                    <c:extLst>
                      <c:ext uri="{02D57815-91ED-43cb-92C2-25804820EDAC}">
                        <c15:formulaRef>
                          <c15:sqref>Introduction!#REF!</c15:sqref>
                        </c15:formulaRef>
                      </c:ext>
                    </c:extLst>
                    <c:numCache>
                      <c:formatCode>General</c:formatCode>
                      <c:ptCount val="1"/>
                      <c:pt idx="0">
                        <c:v>1</c:v>
                      </c:pt>
                    </c:numCache>
                  </c:numRef>
                </c:yVal>
                <c:smooth val="1"/>
                <c:extLst>
                  <c:ext xmlns:c16="http://schemas.microsoft.com/office/drawing/2014/chart" uri="{C3380CC4-5D6E-409C-BE32-E72D297353CC}">
                    <c16:uniqueId val="{00000003-3C85-4889-8F50-61B0EAC35536}"/>
                  </c:ext>
                </c:extLst>
              </c15:ser>
            </c15:filteredScatterSeries>
            <c15:filteredScatterSeries>
              <c15:ser>
                <c:idx val="4"/>
                <c:order val="4"/>
                <c:spPr>
                  <a:ln w="19050" cap="rnd">
                    <a:solidFill>
                      <a:schemeClr val="accent5"/>
                    </a:solidFill>
                    <a:round/>
                  </a:ln>
                  <a:effectLst/>
                </c:spPr>
                <c:marker>
                  <c:symbol val="none"/>
                </c:marker>
                <c:xVal>
                  <c:numRef>
                    <c:extLst xmlns:c15="http://schemas.microsoft.com/office/drawing/2012/chart">
                      <c:ext xmlns:c15="http://schemas.microsoft.com/office/drawing/2012/chart" uri="{02D57815-91ED-43cb-92C2-25804820EDAC}">
                        <c15:formulaRef>
                          <c15:sqref>'BKP5.1sc1'!$X$6:$X$156</c15:sqref>
                        </c15:formulaRef>
                      </c:ext>
                    </c:extLst>
                    <c:numCache>
                      <c:formatCode>General</c:formatCode>
                      <c:ptCount val="15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numCache>
                  </c:numRef>
                </c:xVal>
                <c:yVal>
                  <c:numRef>
                    <c:extLst xmlns:c15="http://schemas.microsoft.com/office/drawing/2012/chart">
                      <c:ext xmlns:c15="http://schemas.microsoft.com/office/drawing/2012/chart" uri="{02D57815-91ED-43cb-92C2-25804820EDAC}">
                        <c15:formulaRef>
                          <c15:sqref>Introduction!#REF!</c15:sqref>
                        </c15:formulaRef>
                      </c:ext>
                    </c:extLst>
                    <c:numCache>
                      <c:formatCode>General</c:formatCode>
                      <c:ptCount val="1"/>
                      <c:pt idx="0">
                        <c:v>1</c:v>
                      </c:pt>
                    </c:numCache>
                  </c:numRef>
                </c:yVal>
                <c:smooth val="1"/>
                <c:extLst xmlns:c15="http://schemas.microsoft.com/office/drawing/2012/chart">
                  <c:ext xmlns:c16="http://schemas.microsoft.com/office/drawing/2014/chart" uri="{C3380CC4-5D6E-409C-BE32-E72D297353CC}">
                    <c16:uniqueId val="{00000004-3C85-4889-8F50-61B0EAC35536}"/>
                  </c:ext>
                </c:extLst>
              </c15:ser>
            </c15:filteredScatterSeries>
          </c:ext>
        </c:extLst>
      </c:scatterChart>
      <c:valAx>
        <c:axId val="1507595807"/>
        <c:scaling>
          <c:orientation val="minMax"/>
          <c:max val="50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 (years)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7591647"/>
        <c:crosses val="autoZero"/>
        <c:crossBetween val="midCat"/>
      </c:valAx>
      <c:valAx>
        <c:axId val="1507591647"/>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BL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7595807"/>
        <c:crosses val="autoZero"/>
        <c:crossBetween val="midCat"/>
      </c:valAx>
      <c:spPr>
        <a:noFill/>
        <a:ln>
          <a:noFill/>
        </a:ln>
        <a:effectLst/>
      </c:spPr>
    </c:plotArea>
    <c:legend>
      <c:legendPos val="r"/>
      <c:layout>
        <c:manualLayout>
          <c:xMode val="edge"/>
          <c:yMode val="edge"/>
          <c:x val="0.17468432867120284"/>
          <c:y val="0.6100647188881575"/>
          <c:w val="0.12833143996762653"/>
          <c:h val="0.206215107854136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Arial" panose="020B0604020202020204" pitchFamily="34" charset="0"/>
                <a:ea typeface="+mn-ea"/>
                <a:cs typeface="Arial" panose="020B0604020202020204" pitchFamily="34" charset="0"/>
              </a:defRPr>
            </a:pPr>
            <a:r>
              <a:rPr lang="en-US" sz="1400" b="0" i="0" u="none" strike="noStrike" kern="1200" spc="0" baseline="0">
                <a:solidFill>
                  <a:sysClr val="windowText" lastClr="000000">
                    <a:lumMod val="65000"/>
                    <a:lumOff val="35000"/>
                  </a:sysClr>
                </a:solidFill>
                <a:latin typeface="Arial" panose="020B0604020202020204" pitchFamily="34" charset="0"/>
                <a:cs typeface="Arial" panose="020B0604020202020204" pitchFamily="34" charset="0"/>
              </a:rPr>
              <a:t>Breaking length</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latin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rich>
      </c:tx>
      <c:layout>
        <c:manualLayout>
          <c:xMode val="edge"/>
          <c:yMode val="edge"/>
          <c:x val="0.38578819667119052"/>
          <c:y val="3.2724594190122004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5671018376523344"/>
          <c:y val="0.15341051577052925"/>
          <c:w val="0.74768956783027907"/>
          <c:h val="0.6629298929090427"/>
        </c:manualLayout>
      </c:layout>
      <c:scatterChart>
        <c:scatterStyle val="smoothMarker"/>
        <c:varyColors val="0"/>
        <c:ser>
          <c:idx val="1"/>
          <c:order val="0"/>
          <c:tx>
            <c:v>1</c:v>
          </c:tx>
          <c:spPr>
            <a:ln w="28575" cap="rnd">
              <a:solidFill>
                <a:schemeClr val="accent2"/>
              </a:solidFill>
              <a:round/>
            </a:ln>
            <a:effectLst/>
          </c:spPr>
          <c:marker>
            <c:symbol val="none"/>
          </c:marker>
          <c:xVal>
            <c:numRef>
              <c:f>'BKP9.6sc1'!$X$6:$X$206</c:f>
              <c:numCache>
                <c:formatCode>General</c:formatCode>
                <c:ptCount val="20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pt idx="151">
                  <c:v>1510</c:v>
                </c:pt>
                <c:pt idx="152">
                  <c:v>1520</c:v>
                </c:pt>
                <c:pt idx="153">
                  <c:v>1530</c:v>
                </c:pt>
                <c:pt idx="154">
                  <c:v>1540</c:v>
                </c:pt>
                <c:pt idx="155">
                  <c:v>1550</c:v>
                </c:pt>
                <c:pt idx="156">
                  <c:v>1560</c:v>
                </c:pt>
                <c:pt idx="157">
                  <c:v>1570</c:v>
                </c:pt>
                <c:pt idx="158">
                  <c:v>1580</c:v>
                </c:pt>
                <c:pt idx="159">
                  <c:v>1590</c:v>
                </c:pt>
                <c:pt idx="160">
                  <c:v>1600</c:v>
                </c:pt>
                <c:pt idx="161">
                  <c:v>1610</c:v>
                </c:pt>
                <c:pt idx="162">
                  <c:v>1620</c:v>
                </c:pt>
                <c:pt idx="163">
                  <c:v>1630</c:v>
                </c:pt>
                <c:pt idx="164">
                  <c:v>1640</c:v>
                </c:pt>
                <c:pt idx="165">
                  <c:v>1650</c:v>
                </c:pt>
                <c:pt idx="166">
                  <c:v>1660</c:v>
                </c:pt>
                <c:pt idx="167">
                  <c:v>1670</c:v>
                </c:pt>
                <c:pt idx="168">
                  <c:v>1680</c:v>
                </c:pt>
                <c:pt idx="169">
                  <c:v>1690</c:v>
                </c:pt>
                <c:pt idx="170">
                  <c:v>1700</c:v>
                </c:pt>
                <c:pt idx="171">
                  <c:v>1710</c:v>
                </c:pt>
                <c:pt idx="172">
                  <c:v>1720</c:v>
                </c:pt>
                <c:pt idx="173">
                  <c:v>1730</c:v>
                </c:pt>
                <c:pt idx="174">
                  <c:v>1740</c:v>
                </c:pt>
                <c:pt idx="175">
                  <c:v>1750</c:v>
                </c:pt>
                <c:pt idx="176">
                  <c:v>1760</c:v>
                </c:pt>
                <c:pt idx="177">
                  <c:v>1770</c:v>
                </c:pt>
                <c:pt idx="178">
                  <c:v>1780</c:v>
                </c:pt>
                <c:pt idx="179">
                  <c:v>1790</c:v>
                </c:pt>
                <c:pt idx="180">
                  <c:v>1800</c:v>
                </c:pt>
                <c:pt idx="181">
                  <c:v>1810</c:v>
                </c:pt>
                <c:pt idx="182">
                  <c:v>1820</c:v>
                </c:pt>
                <c:pt idx="183">
                  <c:v>1830</c:v>
                </c:pt>
                <c:pt idx="184">
                  <c:v>1840</c:v>
                </c:pt>
                <c:pt idx="185">
                  <c:v>1850</c:v>
                </c:pt>
                <c:pt idx="186">
                  <c:v>1860</c:v>
                </c:pt>
                <c:pt idx="187">
                  <c:v>1870</c:v>
                </c:pt>
                <c:pt idx="188">
                  <c:v>1880</c:v>
                </c:pt>
                <c:pt idx="189">
                  <c:v>1890</c:v>
                </c:pt>
                <c:pt idx="190">
                  <c:v>1900</c:v>
                </c:pt>
                <c:pt idx="191">
                  <c:v>1910</c:v>
                </c:pt>
                <c:pt idx="192">
                  <c:v>1920</c:v>
                </c:pt>
                <c:pt idx="193">
                  <c:v>1930</c:v>
                </c:pt>
                <c:pt idx="194">
                  <c:v>1940</c:v>
                </c:pt>
                <c:pt idx="195">
                  <c:v>1950</c:v>
                </c:pt>
                <c:pt idx="196">
                  <c:v>1960</c:v>
                </c:pt>
                <c:pt idx="197">
                  <c:v>1970</c:v>
                </c:pt>
                <c:pt idx="198">
                  <c:v>1980</c:v>
                </c:pt>
                <c:pt idx="199">
                  <c:v>1990</c:v>
                </c:pt>
                <c:pt idx="200">
                  <c:v>2000</c:v>
                </c:pt>
              </c:numCache>
            </c:numRef>
          </c:xVal>
          <c:yVal>
            <c:numRef>
              <c:f>'BKP9.6sc1'!$AD$6:$AD$206</c:f>
              <c:numCache>
                <c:formatCode>0.0</c:formatCode>
                <c:ptCount val="201"/>
                <c:pt idx="0">
                  <c:v>100</c:v>
                </c:pt>
                <c:pt idx="1">
                  <c:v>99.984417990595105</c:v>
                </c:pt>
                <c:pt idx="2">
                  <c:v>99.968861034552745</c:v>
                </c:pt>
                <c:pt idx="3">
                  <c:v>99.953328920870888</c:v>
                </c:pt>
                <c:pt idx="4">
                  <c:v>99.937821440044075</c:v>
                </c:pt>
                <c:pt idx="5">
                  <c:v>99.922338384045503</c:v>
                </c:pt>
                <c:pt idx="6">
                  <c:v>99.906879546309952</c:v>
                </c:pt>
                <c:pt idx="7">
                  <c:v>99.891444721716283</c:v>
                </c:pt>
                <c:pt idx="8">
                  <c:v>99.876033706570922</c:v>
                </c:pt>
                <c:pt idx="9">
                  <c:v>99.860646298590837</c:v>
                </c:pt>
                <c:pt idx="10">
                  <c:v>99.845282296887021</c:v>
                </c:pt>
                <c:pt idx="11">
                  <c:v>99.829941501948355</c:v>
                </c:pt>
                <c:pt idx="12">
                  <c:v>99.81462371562543</c:v>
                </c:pt>
                <c:pt idx="13">
                  <c:v>99.799328741114536</c:v>
                </c:pt>
                <c:pt idx="14">
                  <c:v>99.784056382942083</c:v>
                </c:pt>
                <c:pt idx="15">
                  <c:v>99.768806446949029</c:v>
                </c:pt>
                <c:pt idx="16">
                  <c:v>99.753578740275515</c:v>
                </c:pt>
                <c:pt idx="17">
                  <c:v>99.738373071345848</c:v>
                </c:pt>
                <c:pt idx="18">
                  <c:v>99.723189249853306</c:v>
                </c:pt>
                <c:pt idx="19">
                  <c:v>99.708027086745616</c:v>
                </c:pt>
                <c:pt idx="20">
                  <c:v>99.692886394210277</c:v>
                </c:pt>
                <c:pt idx="21">
                  <c:v>99.677766985659957</c:v>
                </c:pt>
                <c:pt idx="22">
                  <c:v>99.662668675718493</c:v>
                </c:pt>
                <c:pt idx="23">
                  <c:v>99.647591280206782</c:v>
                </c:pt>
                <c:pt idx="24">
                  <c:v>99.632534616128652</c:v>
                </c:pt>
                <c:pt idx="25">
                  <c:v>99.617498501657266</c:v>
                </c:pt>
                <c:pt idx="26">
                  <c:v>99.602482756121674</c:v>
                </c:pt>
                <c:pt idx="27">
                  <c:v>99.587487199993106</c:v>
                </c:pt>
                <c:pt idx="28">
                  <c:v>99.572511654871931</c:v>
                </c:pt>
                <c:pt idx="29">
                  <c:v>99.557555943474412</c:v>
                </c:pt>
                <c:pt idx="30">
                  <c:v>99.542619889619743</c:v>
                </c:pt>
                <c:pt idx="31">
                  <c:v>99.52770331821749</c:v>
                </c:pt>
                <c:pt idx="32">
                  <c:v>99.512806055254529</c:v>
                </c:pt>
                <c:pt idx="33">
                  <c:v>99.49792792778284</c:v>
                </c:pt>
                <c:pt idx="34">
                  <c:v>99.483068763907028</c:v>
                </c:pt>
                <c:pt idx="35">
                  <c:v>99.468228392772076</c:v>
                </c:pt>
                <c:pt idx="36">
                  <c:v>99.453406644551393</c:v>
                </c:pt>
                <c:pt idx="37">
                  <c:v>99.438603350434633</c:v>
                </c:pt>
                <c:pt idx="38">
                  <c:v>99.423818342616059</c:v>
                </c:pt>
                <c:pt idx="39">
                  <c:v>99.40905145428286</c:v>
                </c:pt>
                <c:pt idx="40">
                  <c:v>99.394302519603514</c:v>
                </c:pt>
                <c:pt idx="41">
                  <c:v>99.379571373716345</c:v>
                </c:pt>
                <c:pt idx="42">
                  <c:v>99.364857852718401</c:v>
                </c:pt>
                <c:pt idx="43">
                  <c:v>99.350161793654166</c:v>
                </c:pt>
                <c:pt idx="44">
                  <c:v>99.335483034504449</c:v>
                </c:pt>
                <c:pt idx="45">
                  <c:v>99.320821414175583</c:v>
                </c:pt>
                <c:pt idx="46">
                  <c:v>99.306176772488641</c:v>
                </c:pt>
                <c:pt idx="47">
                  <c:v>99.291548950168604</c:v>
                </c:pt>
                <c:pt idx="48">
                  <c:v>99.276937788833976</c:v>
                </c:pt>
                <c:pt idx="49">
                  <c:v>99.262343130986238</c:v>
                </c:pt>
                <c:pt idx="50">
                  <c:v>99.247764819999418</c:v>
                </c:pt>
                <c:pt idx="51">
                  <c:v>99.233202700110084</c:v>
                </c:pt>
                <c:pt idx="52">
                  <c:v>99.21865661640706</c:v>
                </c:pt>
                <c:pt idx="53">
                  <c:v>99.204126414821417</c:v>
                </c:pt>
                <c:pt idx="54">
                  <c:v>99.189611942116699</c:v>
                </c:pt>
                <c:pt idx="55">
                  <c:v>99.175113045879016</c:v>
                </c:pt>
                <c:pt idx="56">
                  <c:v>99.160629574507411</c:v>
                </c:pt>
                <c:pt idx="57">
                  <c:v>99.146161377204166</c:v>
                </c:pt>
                <c:pt idx="58">
                  <c:v>99.131708303965411</c:v>
                </c:pt>
                <c:pt idx="59">
                  <c:v>99.117270205571742</c:v>
                </c:pt>
                <c:pt idx="60">
                  <c:v>99.102846933578874</c:v>
                </c:pt>
                <c:pt idx="61">
                  <c:v>99.0884383403084</c:v>
                </c:pt>
                <c:pt idx="62">
                  <c:v>99.074044278838841</c:v>
                </c:pt>
                <c:pt idx="63">
                  <c:v>99.059664602996477</c:v>
                </c:pt>
                <c:pt idx="64">
                  <c:v>99.045299167346499</c:v>
                </c:pt>
                <c:pt idx="65">
                  <c:v>99.030947827184235</c:v>
                </c:pt>
                <c:pt idx="66">
                  <c:v>99.016610438526214</c:v>
                </c:pt>
                <c:pt idx="67">
                  <c:v>99.002286858101783</c:v>
                </c:pt>
                <c:pt idx="68">
                  <c:v>98.987976943344336</c:v>
                </c:pt>
                <c:pt idx="69">
                  <c:v>98.973680552382973</c:v>
                </c:pt>
                <c:pt idx="70">
                  <c:v>98.959397544033976</c:v>
                </c:pt>
                <c:pt idx="71">
                  <c:v>98.945127777792663</c:v>
                </c:pt>
                <c:pt idx="72">
                  <c:v>98.930871113824949</c:v>
                </c:pt>
                <c:pt idx="73">
                  <c:v>98.916627412959343</c:v>
                </c:pt>
                <c:pt idx="74">
                  <c:v>98.902396536678879</c:v>
                </c:pt>
                <c:pt idx="75">
                  <c:v>98.888178347113126</c:v>
                </c:pt>
                <c:pt idx="76">
                  <c:v>98.873972707030077</c:v>
                </c:pt>
                <c:pt idx="77">
                  <c:v>98.859779479828717</c:v>
                </c:pt>
                <c:pt idx="78">
                  <c:v>98.845598529530747</c:v>
                </c:pt>
                <c:pt idx="79">
                  <c:v>98.831429720773343</c:v>
                </c:pt>
                <c:pt idx="80">
                  <c:v>98.817272918801336</c:v>
                </c:pt>
                <c:pt idx="81">
                  <c:v>98.803127989459568</c:v>
                </c:pt>
                <c:pt idx="82">
                  <c:v>98.788994799185744</c:v>
                </c:pt>
                <c:pt idx="83">
                  <c:v>98.774873215002586</c:v>
                </c:pt>
                <c:pt idx="84">
                  <c:v>98.760763104510858</c:v>
                </c:pt>
                <c:pt idx="85">
                  <c:v>98.746664335882031</c:v>
                </c:pt>
                <c:pt idx="86">
                  <c:v>98.732576777850852</c:v>
                </c:pt>
                <c:pt idx="87">
                  <c:v>98.718500299708452</c:v>
                </c:pt>
                <c:pt idx="88">
                  <c:v>98.704434771295226</c:v>
                </c:pt>
                <c:pt idx="89">
                  <c:v>98.690380062993739</c:v>
                </c:pt>
                <c:pt idx="90">
                  <c:v>98.676336045721825</c:v>
                </c:pt>
                <c:pt idx="91">
                  <c:v>98.662302590925748</c:v>
                </c:pt>
                <c:pt idx="92">
                  <c:v>98.648279570573337</c:v>
                </c:pt>
                <c:pt idx="93">
                  <c:v>98.634266857147153</c:v>
                </c:pt>
                <c:pt idx="94">
                  <c:v>98.62026432363794</c:v>
                </c:pt>
                <c:pt idx="95">
                  <c:v>98.60627184353784</c:v>
                </c:pt>
                <c:pt idx="96">
                  <c:v>98.592289290833875</c:v>
                </c:pt>
                <c:pt idx="97">
                  <c:v>98.578316540001353</c:v>
                </c:pt>
                <c:pt idx="98">
                  <c:v>98.564353465997584</c:v>
                </c:pt>
                <c:pt idx="99">
                  <c:v>98.550399944255062</c:v>
                </c:pt>
                <c:pt idx="100">
                  <c:v>98.536455850675566</c:v>
                </c:pt>
                <c:pt idx="101">
                  <c:v>98.522521061623493</c:v>
                </c:pt>
                <c:pt idx="102">
                  <c:v>98.508595453919781</c:v>
                </c:pt>
                <c:pt idx="103">
                  <c:v>98.494678904835638</c:v>
                </c:pt>
                <c:pt idx="104">
                  <c:v>98.480771292086402</c:v>
                </c:pt>
                <c:pt idx="105">
                  <c:v>98.466872493825392</c:v>
                </c:pt>
                <c:pt idx="106">
                  <c:v>98.452982388637807</c:v>
                </c:pt>
                <c:pt idx="107">
                  <c:v>98.439100855534974</c:v>
                </c:pt>
                <c:pt idx="108">
                  <c:v>98.425227773947981</c:v>
                </c:pt>
                <c:pt idx="109">
                  <c:v>98.411363023722103</c:v>
                </c:pt>
                <c:pt idx="110">
                  <c:v>98.397506485110767</c:v>
                </c:pt>
                <c:pt idx="111">
                  <c:v>98.383658038769752</c:v>
                </c:pt>
                <c:pt idx="112">
                  <c:v>98.369817565751433</c:v>
                </c:pt>
                <c:pt idx="113">
                  <c:v>98.355984947499095</c:v>
                </c:pt>
                <c:pt idx="114">
                  <c:v>98.342160065841085</c:v>
                </c:pt>
                <c:pt idx="115">
                  <c:v>98.32834280298529</c:v>
                </c:pt>
                <c:pt idx="116">
                  <c:v>98.314533041513599</c:v>
                </c:pt>
                <c:pt idx="117">
                  <c:v>98.300730664376132</c:v>
                </c:pt>
                <c:pt idx="118">
                  <c:v>98.286935554885886</c:v>
                </c:pt>
                <c:pt idx="119">
                  <c:v>98.273147596713272</c:v>
                </c:pt>
                <c:pt idx="120">
                  <c:v>98.259366673880464</c:v>
                </c:pt>
                <c:pt idx="121">
                  <c:v>98.245592670756224</c:v>
                </c:pt>
                <c:pt idx="122">
                  <c:v>98.231825472050517</c:v>
                </c:pt>
                <c:pt idx="123">
                  <c:v>98.218064962809009</c:v>
                </c:pt>
                <c:pt idx="124">
                  <c:v>98.204311028407957</c:v>
                </c:pt>
                <c:pt idx="125">
                  <c:v>98.190563554548845</c:v>
                </c:pt>
                <c:pt idx="126">
                  <c:v>98.17682242725337</c:v>
                </c:pt>
                <c:pt idx="127">
                  <c:v>98.163087532857915</c:v>
                </c:pt>
                <c:pt idx="128">
                  <c:v>98.149358758008731</c:v>
                </c:pt>
                <c:pt idx="129">
                  <c:v>98.135635989656706</c:v>
                </c:pt>
                <c:pt idx="130">
                  <c:v>98.121919115052222</c:v>
                </c:pt>
                <c:pt idx="131">
                  <c:v>98.108208021740282</c:v>
                </c:pt>
                <c:pt idx="132">
                  <c:v>98.094502597555334</c:v>
                </c:pt>
                <c:pt idx="133">
                  <c:v>98.080802730616327</c:v>
                </c:pt>
                <c:pt idx="134">
                  <c:v>98.06710830932191</c:v>
                </c:pt>
                <c:pt idx="135">
                  <c:v>98.053419222345411</c:v>
                </c:pt>
                <c:pt idx="136">
                  <c:v>98.039735358629841</c:v>
                </c:pt>
                <c:pt idx="137">
                  <c:v>98.026056607383296</c:v>
                </c:pt>
                <c:pt idx="138">
                  <c:v>98.012382858073963</c:v>
                </c:pt>
                <c:pt idx="139">
                  <c:v>97.998714000425366</c:v>
                </c:pt>
                <c:pt idx="140">
                  <c:v>97.985049924411598</c:v>
                </c:pt>
                <c:pt idx="141">
                  <c:v>97.97139052025264</c:v>
                </c:pt>
                <c:pt idx="142">
                  <c:v>97.95773567840962</c:v>
                </c:pt>
                <c:pt idx="143">
                  <c:v>97.944085289580073</c:v>
                </c:pt>
                <c:pt idx="144">
                  <c:v>97.930439244693432</c:v>
                </c:pt>
                <c:pt idx="145">
                  <c:v>97.916797434906272</c:v>
                </c:pt>
                <c:pt idx="146">
                  <c:v>97.903159751597755</c:v>
                </c:pt>
                <c:pt idx="147">
                  <c:v>97.889526086365066</c:v>
                </c:pt>
                <c:pt idx="148">
                  <c:v>97.87589633101895</c:v>
                </c:pt>
                <c:pt idx="149">
                  <c:v>97.862270377579023</c:v>
                </c:pt>
                <c:pt idx="150">
                  <c:v>97.848648118269324</c:v>
                </c:pt>
                <c:pt idx="151">
                  <c:v>97.835029445513968</c:v>
                </c:pt>
                <c:pt idx="152">
                  <c:v>97.82141425193258</c:v>
                </c:pt>
                <c:pt idx="153">
                  <c:v>97.807802430335869</c:v>
                </c:pt>
                <c:pt idx="154">
                  <c:v>97.794193873721213</c:v>
                </c:pt>
                <c:pt idx="155">
                  <c:v>97.78058847526836</c:v>
                </c:pt>
                <c:pt idx="156">
                  <c:v>97.766986128335034</c:v>
                </c:pt>
                <c:pt idx="157">
                  <c:v>97.75338672645249</c:v>
                </c:pt>
                <c:pt idx="158">
                  <c:v>97.739790163321373</c:v>
                </c:pt>
                <c:pt idx="159">
                  <c:v>97.726196332807362</c:v>
                </c:pt>
                <c:pt idx="160">
                  <c:v>97.71260512893673</c:v>
                </c:pt>
                <c:pt idx="161">
                  <c:v>97.699016445892354</c:v>
                </c:pt>
                <c:pt idx="162">
                  <c:v>97.685430178009298</c:v>
                </c:pt>
                <c:pt idx="163">
                  <c:v>97.671846219770572</c:v>
                </c:pt>
                <c:pt idx="164">
                  <c:v>97.6582644658031</c:v>
                </c:pt>
                <c:pt idx="165">
                  <c:v>97.644684810873471</c:v>
                </c:pt>
                <c:pt idx="166">
                  <c:v>97.631107149883618</c:v>
                </c:pt>
                <c:pt idx="167">
                  <c:v>97.617531377866896</c:v>
                </c:pt>
                <c:pt idx="168">
                  <c:v>97.603957389983819</c:v>
                </c:pt>
                <c:pt idx="169">
                  <c:v>97.590385081518079</c:v>
                </c:pt>
                <c:pt idx="170">
                  <c:v>97.576814347872173</c:v>
                </c:pt>
                <c:pt idx="171">
                  <c:v>97.563245084563746</c:v>
                </c:pt>
                <c:pt idx="172">
                  <c:v>97.549677187221107</c:v>
                </c:pt>
                <c:pt idx="173">
                  <c:v>97.536110551579469</c:v>
                </c:pt>
                <c:pt idx="174">
                  <c:v>97.52254507347682</c:v>
                </c:pt>
                <c:pt idx="175">
                  <c:v>97.508980648849928</c:v>
                </c:pt>
                <c:pt idx="176">
                  <c:v>97.495417173730161</c:v>
                </c:pt>
                <c:pt idx="177">
                  <c:v>97.481854544239837</c:v>
                </c:pt>
                <c:pt idx="178">
                  <c:v>97.468292656588034</c:v>
                </c:pt>
                <c:pt idx="179">
                  <c:v>97.454731407066603</c:v>
                </c:pt>
                <c:pt idx="180">
                  <c:v>97.441170692046285</c:v>
                </c:pt>
                <c:pt idx="181">
                  <c:v>97.427610407972821</c:v>
                </c:pt>
                <c:pt idx="182">
                  <c:v>97.414050451363025</c:v>
                </c:pt>
                <c:pt idx="183">
                  <c:v>97.400490718800697</c:v>
                </c:pt>
                <c:pt idx="184">
                  <c:v>97.386931106932963</c:v>
                </c:pt>
                <c:pt idx="185">
                  <c:v>97.373371512466278</c:v>
                </c:pt>
                <c:pt idx="186">
                  <c:v>97.359811832162563</c:v>
                </c:pt>
                <c:pt idx="187">
                  <c:v>97.346251962835296</c:v>
                </c:pt>
                <c:pt idx="188">
                  <c:v>97.332691801345788</c:v>
                </c:pt>
                <c:pt idx="189">
                  <c:v>97.319131244599177</c:v>
                </c:pt>
                <c:pt idx="190">
                  <c:v>97.305570189540731</c:v>
                </c:pt>
                <c:pt idx="191">
                  <c:v>97.292008533151943</c:v>
                </c:pt>
                <c:pt idx="192">
                  <c:v>97.278446172446792</c:v>
                </c:pt>
                <c:pt idx="193">
                  <c:v>97.264883004467876</c:v>
                </c:pt>
                <c:pt idx="194">
                  <c:v>97.251318926282636</c:v>
                </c:pt>
                <c:pt idx="195">
                  <c:v>97.237753834979657</c:v>
                </c:pt>
                <c:pt idx="196">
                  <c:v>97.22418762766462</c:v>
                </c:pt>
                <c:pt idx="197">
                  <c:v>97.210620201457004</c:v>
                </c:pt>
                <c:pt idx="198">
                  <c:v>97.197051453485798</c:v>
                </c:pt>
                <c:pt idx="199">
                  <c:v>97.183481280886184</c:v>
                </c:pt>
                <c:pt idx="200">
                  <c:v>97.169909580795547</c:v>
                </c:pt>
              </c:numCache>
            </c:numRef>
          </c:yVal>
          <c:smooth val="1"/>
          <c:extLst>
            <c:ext xmlns:c16="http://schemas.microsoft.com/office/drawing/2014/chart" uri="{C3380CC4-5D6E-409C-BE32-E72D297353CC}">
              <c16:uniqueId val="{00000000-C294-4CB1-8EE5-D4239E3ADF91}"/>
            </c:ext>
          </c:extLst>
        </c:ser>
        <c:ser>
          <c:idx val="0"/>
          <c:order val="1"/>
          <c:tx>
            <c:v>2</c:v>
          </c:tx>
          <c:spPr>
            <a:ln w="28575" cap="rnd">
              <a:solidFill>
                <a:schemeClr val="accent1"/>
              </a:solidFill>
              <a:round/>
            </a:ln>
            <a:effectLst/>
          </c:spPr>
          <c:marker>
            <c:symbol val="none"/>
          </c:marker>
          <c:xVal>
            <c:numRef>
              <c:f>'BKP9.6sc2'!$X$6:$X$206</c:f>
              <c:numCache>
                <c:formatCode>General</c:formatCode>
                <c:ptCount val="20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pt idx="151">
                  <c:v>1510</c:v>
                </c:pt>
                <c:pt idx="152">
                  <c:v>1520</c:v>
                </c:pt>
                <c:pt idx="153">
                  <c:v>1530</c:v>
                </c:pt>
                <c:pt idx="154">
                  <c:v>1540</c:v>
                </c:pt>
                <c:pt idx="155">
                  <c:v>1550</c:v>
                </c:pt>
                <c:pt idx="156">
                  <c:v>1560</c:v>
                </c:pt>
                <c:pt idx="157">
                  <c:v>1570</c:v>
                </c:pt>
                <c:pt idx="158">
                  <c:v>1580</c:v>
                </c:pt>
                <c:pt idx="159">
                  <c:v>1590</c:v>
                </c:pt>
                <c:pt idx="160">
                  <c:v>1600</c:v>
                </c:pt>
                <c:pt idx="161">
                  <c:v>1610</c:v>
                </c:pt>
                <c:pt idx="162">
                  <c:v>1620</c:v>
                </c:pt>
                <c:pt idx="163">
                  <c:v>1630</c:v>
                </c:pt>
                <c:pt idx="164">
                  <c:v>1640</c:v>
                </c:pt>
                <c:pt idx="165">
                  <c:v>1650</c:v>
                </c:pt>
                <c:pt idx="166">
                  <c:v>1660</c:v>
                </c:pt>
                <c:pt idx="167">
                  <c:v>1670</c:v>
                </c:pt>
                <c:pt idx="168">
                  <c:v>1680</c:v>
                </c:pt>
                <c:pt idx="169">
                  <c:v>1690</c:v>
                </c:pt>
                <c:pt idx="170">
                  <c:v>1700</c:v>
                </c:pt>
                <c:pt idx="171">
                  <c:v>1710</c:v>
                </c:pt>
                <c:pt idx="172">
                  <c:v>1720</c:v>
                </c:pt>
                <c:pt idx="173">
                  <c:v>1730</c:v>
                </c:pt>
                <c:pt idx="174">
                  <c:v>1740</c:v>
                </c:pt>
                <c:pt idx="175">
                  <c:v>1750</c:v>
                </c:pt>
                <c:pt idx="176">
                  <c:v>1760</c:v>
                </c:pt>
                <c:pt idx="177">
                  <c:v>1770</c:v>
                </c:pt>
                <c:pt idx="178">
                  <c:v>1780</c:v>
                </c:pt>
                <c:pt idx="179">
                  <c:v>1790</c:v>
                </c:pt>
                <c:pt idx="180">
                  <c:v>1800</c:v>
                </c:pt>
                <c:pt idx="181">
                  <c:v>1810</c:v>
                </c:pt>
                <c:pt idx="182">
                  <c:v>1820</c:v>
                </c:pt>
                <c:pt idx="183">
                  <c:v>1830</c:v>
                </c:pt>
                <c:pt idx="184">
                  <c:v>1840</c:v>
                </c:pt>
                <c:pt idx="185">
                  <c:v>1850</c:v>
                </c:pt>
                <c:pt idx="186">
                  <c:v>1860</c:v>
                </c:pt>
                <c:pt idx="187">
                  <c:v>1870</c:v>
                </c:pt>
                <c:pt idx="188">
                  <c:v>1880</c:v>
                </c:pt>
                <c:pt idx="189">
                  <c:v>1890</c:v>
                </c:pt>
                <c:pt idx="190">
                  <c:v>1900</c:v>
                </c:pt>
                <c:pt idx="191">
                  <c:v>1910</c:v>
                </c:pt>
                <c:pt idx="192">
                  <c:v>1920</c:v>
                </c:pt>
                <c:pt idx="193">
                  <c:v>1930</c:v>
                </c:pt>
                <c:pt idx="194">
                  <c:v>1940</c:v>
                </c:pt>
                <c:pt idx="195">
                  <c:v>1950</c:v>
                </c:pt>
                <c:pt idx="196">
                  <c:v>1960</c:v>
                </c:pt>
                <c:pt idx="197">
                  <c:v>1970</c:v>
                </c:pt>
                <c:pt idx="198">
                  <c:v>1980</c:v>
                </c:pt>
                <c:pt idx="199">
                  <c:v>1990</c:v>
                </c:pt>
                <c:pt idx="200">
                  <c:v>2000</c:v>
                </c:pt>
              </c:numCache>
            </c:numRef>
          </c:xVal>
          <c:yVal>
            <c:numRef>
              <c:f>'BKP9.6sc2'!$AD$6:$AD$206</c:f>
              <c:numCache>
                <c:formatCode>0.0</c:formatCode>
                <c:ptCount val="201"/>
                <c:pt idx="0">
                  <c:v>99.264824036877272</c:v>
                </c:pt>
                <c:pt idx="1">
                  <c:v>99.214712913187086</c:v>
                </c:pt>
                <c:pt idx="2">
                  <c:v>99.164817220499231</c:v>
                </c:pt>
                <c:pt idx="3">
                  <c:v>99.115130276350911</c:v>
                </c:pt>
                <c:pt idx="4">
                  <c:v>99.065645538796943</c:v>
                </c:pt>
                <c:pt idx="5">
                  <c:v>99.016356600820473</c:v>
                </c:pt>
                <c:pt idx="6">
                  <c:v>98.96725718496613</c:v>
                </c:pt>
                <c:pt idx="7">
                  <c:v>98.918341138184161</c:v>
                </c:pt>
                <c:pt idx="8">
                  <c:v>98.869602426874948</c:v>
                </c:pt>
                <c:pt idx="9">
                  <c:v>98.821035132123512</c:v>
                </c:pt>
                <c:pt idx="10">
                  <c:v>98.772633445114053</c:v>
                </c:pt>
                <c:pt idx="11">
                  <c:v>98.724391662716144</c:v>
                </c:pt>
                <c:pt idx="12">
                  <c:v>98.676304183233086</c:v>
                </c:pt>
                <c:pt idx="13">
                  <c:v>98.62836550230486</c:v>
                </c:pt>
                <c:pt idx="14">
                  <c:v>98.580570208957596</c:v>
                </c:pt>
                <c:pt idx="15">
                  <c:v>98.532912981792776</c:v>
                </c:pt>
                <c:pt idx="16">
                  <c:v>98.485388585308286</c:v>
                </c:pt>
                <c:pt idx="17">
                  <c:v>98.437991866346024</c:v>
                </c:pt>
                <c:pt idx="18">
                  <c:v>98.390717750658581</c:v>
                </c:pt>
                <c:pt idx="19">
                  <c:v>98.343561239589988</c:v>
                </c:pt>
                <c:pt idx="20">
                  <c:v>98.296517406864666</c:v>
                </c:pt>
                <c:pt idx="21">
                  <c:v>98.249581395479083</c:v>
                </c:pt>
                <c:pt idx="22">
                  <c:v>98.2027484146913</c:v>
                </c:pt>
                <c:pt idx="23">
                  <c:v>98.156013737103365</c:v>
                </c:pt>
                <c:pt idx="24">
                  <c:v>98.109372695832363</c:v>
                </c:pt>
                <c:pt idx="25">
                  <c:v>98.062820681765515</c:v>
                </c:pt>
                <c:pt idx="26">
                  <c:v>98.016353140895035</c:v>
                </c:pt>
                <c:pt idx="27">
                  <c:v>97.969965571729176</c:v>
                </c:pt>
                <c:pt idx="28">
                  <c:v>97.923653522775538</c:v>
                </c:pt>
                <c:pt idx="29">
                  <c:v>97.877412590093229</c:v>
                </c:pt>
                <c:pt idx="30">
                  <c:v>97.831238414909862</c:v>
                </c:pt>
                <c:pt idx="31">
                  <c:v>97.785126681301151</c:v>
                </c:pt>
                <c:pt idx="32">
                  <c:v>97.739073113929038</c:v>
                </c:pt>
                <c:pt idx="33">
                  <c:v>97.693073475835931</c:v>
                </c:pt>
                <c:pt idx="34">
                  <c:v>97.647123566292237</c:v>
                </c:pt>
                <c:pt idx="35">
                  <c:v>97.601219218694041</c:v>
                </c:pt>
                <c:pt idx="36">
                  <c:v>97.555356298508912</c:v>
                </c:pt>
                <c:pt idx="37">
                  <c:v>97.509530701266982</c:v>
                </c:pt>
                <c:pt idx="38">
                  <c:v>97.463738350594866</c:v>
                </c:pt>
                <c:pt idx="39">
                  <c:v>97.41797519629074</c:v>
                </c:pt>
                <c:pt idx="40">
                  <c:v>97.37223721243754</c:v>
                </c:pt>
                <c:pt idx="41">
                  <c:v>97.326520395553104</c:v>
                </c:pt>
                <c:pt idx="42">
                  <c:v>97.28082076277461</c:v>
                </c:pt>
                <c:pt idx="43">
                  <c:v>97.235134350075441</c:v>
                </c:pt>
                <c:pt idx="44">
                  <c:v>97.189457210513268</c:v>
                </c:pt>
                <c:pt idx="45">
                  <c:v>97.143785412506986</c:v>
                </c:pt>
                <c:pt idx="46">
                  <c:v>97.098115038140847</c:v>
                </c:pt>
                <c:pt idx="47">
                  <c:v>97.052442181494769</c:v>
                </c:pt>
                <c:pt idx="48">
                  <c:v>97.006762946998336</c:v>
                </c:pt>
                <c:pt idx="49">
                  <c:v>96.961073447808189</c:v>
                </c:pt>
                <c:pt idx="50">
                  <c:v>96.915369804206208</c:v>
                </c:pt>
                <c:pt idx="51">
                  <c:v>96.869648142018178</c:v>
                </c:pt>
                <c:pt idx="52">
                  <c:v>96.82390459105072</c:v>
                </c:pt>
                <c:pt idx="53">
                  <c:v>96.778135283546177</c:v>
                </c:pt>
                <c:pt idx="54">
                  <c:v>96.732336352653476</c:v>
                </c:pt>
                <c:pt idx="55">
                  <c:v>96.686503930914455</c:v>
                </c:pt>
                <c:pt idx="56">
                  <c:v>96.640634148763951</c:v>
                </c:pt>
                <c:pt idx="57">
                  <c:v>96.594723133043658</c:v>
                </c:pt>
                <c:pt idx="58">
                  <c:v>96.548767005527495</c:v>
                </c:pt>
                <c:pt idx="59">
                  <c:v>96.502761881458653</c:v>
                </c:pt>
                <c:pt idx="60">
                  <c:v>96.45670386809698</c:v>
                </c:pt>
                <c:pt idx="61">
                  <c:v>96.41058906327595</c:v>
                </c:pt>
                <c:pt idx="62">
                  <c:v>96.364413553968603</c:v>
                </c:pt>
                <c:pt idx="63">
                  <c:v>96.318173414861519</c:v>
                </c:pt>
                <c:pt idx="64">
                  <c:v>96.271864706936697</c:v>
                </c:pt>
                <c:pt idx="65">
                  <c:v>96.225483476059935</c:v>
                </c:pt>
                <c:pt idx="66">
                  <c:v>96.179025751576134</c:v>
                </c:pt>
                <c:pt idx="67">
                  <c:v>96.132487544910319</c:v>
                </c:pt>
                <c:pt idx="68">
                  <c:v>96.085864848174467</c:v>
                </c:pt>
                <c:pt idx="69">
                  <c:v>96.03915363277936</c:v>
                </c:pt>
                <c:pt idx="70">
                  <c:v>95.992349848051788</c:v>
                </c:pt>
                <c:pt idx="71">
                  <c:v>95.94544941985616</c:v>
                </c:pt>
                <c:pt idx="72">
                  <c:v>95.898448249221047</c:v>
                </c:pt>
                <c:pt idx="73">
                  <c:v>95.851342210970259</c:v>
                </c:pt>
                <c:pt idx="74">
                  <c:v>95.804127152358546</c:v>
                </c:pt>
                <c:pt idx="75">
                  <c:v>95.756798891712052</c:v>
                </c:pt>
                <c:pt idx="76">
                  <c:v>95.709353217073712</c:v>
                </c:pt>
                <c:pt idx="77">
                  <c:v>95.661785884853799</c:v>
                </c:pt>
                <c:pt idx="78">
                  <c:v>95.614092618486211</c:v>
                </c:pt>
                <c:pt idx="79">
                  <c:v>95.566269107090704</c:v>
                </c:pt>
                <c:pt idx="80">
                  <c:v>95.518311004142006</c:v>
                </c:pt>
                <c:pt idx="81">
                  <c:v>95.470213926146059</c:v>
                </c:pt>
                <c:pt idx="82">
                  <c:v>95.421973451324874</c:v>
                </c:pt>
                <c:pt idx="83">
                  <c:v>95.373585118310302</c:v>
                </c:pt>
                <c:pt idx="84">
                  <c:v>95.325044424848301</c:v>
                </c:pt>
                <c:pt idx="85">
                  <c:v>95.276346826514896</c:v>
                </c:pt>
                <c:pt idx="86">
                  <c:v>95.227487735444896</c:v>
                </c:pt>
                <c:pt idx="87">
                  <c:v>95.178462519075637</c:v>
                </c:pt>
                <c:pt idx="88">
                  <c:v>95.129266498906887</c:v>
                </c:pt>
                <c:pt idx="89">
                  <c:v>95.079894949279293</c:v>
                </c:pt>
                <c:pt idx="90">
                  <c:v>95.030343096173226</c:v>
                </c:pt>
                <c:pt idx="91">
                  <c:v>94.980606116031112</c:v>
                </c:pt>
                <c:pt idx="92">
                  <c:v>94.930679134604716</c:v>
                </c:pt>
                <c:pt idx="93">
                  <c:v>94.88055722583178</c:v>
                </c:pt>
                <c:pt idx="94">
                  <c:v>94.830235410743796</c:v>
                </c:pt>
                <c:pt idx="95">
                  <c:v>94.779708656409241</c:v>
                </c:pt>
                <c:pt idx="96">
                  <c:v>94.728971874915757</c:v>
                </c:pt>
                <c:pt idx="97">
                  <c:v>94.678019922395549</c:v>
                </c:pt>
                <c:pt idx="98">
                  <c:v>94.626847598097896</c:v>
                </c:pt>
                <c:pt idx="99">
                  <c:v>94.57544964351446</c:v>
                </c:pt>
                <c:pt idx="100">
                  <c:v>94.523820741561835</c:v>
                </c:pt>
                <c:pt idx="101">
                  <c:v>94.47195551582746</c:v>
                </c:pt>
                <c:pt idx="102">
                  <c:v>94.41984852988459</c:v>
                </c:pt>
                <c:pt idx="103">
                  <c:v>94.367494286683268</c:v>
                </c:pt>
                <c:pt idx="104">
                  <c:v>94.314887228023935</c:v>
                </c:pt>
                <c:pt idx="105">
                  <c:v>94.26202173412166</c:v>
                </c:pt>
                <c:pt idx="106">
                  <c:v>94.20889212326891</c:v>
                </c:pt>
                <c:pt idx="107">
                  <c:v>94.155492651605456</c:v>
                </c:pt>
                <c:pt idx="108">
                  <c:v>94.10181751300513</c:v>
                </c:pt>
                <c:pt idx="109">
                  <c:v>94.047860839089211</c:v>
                </c:pt>
                <c:pt idx="110">
                  <c:v>93.993616699377171</c:v>
                </c:pt>
                <c:pt idx="111">
                  <c:v>93.939079101586572</c:v>
                </c:pt>
                <c:pt idx="112">
                  <c:v>93.884241992093663</c:v>
                </c:pt>
                <c:pt idx="113">
                  <c:v>93.82909925656827</c:v>
                </c:pt>
                <c:pt idx="114">
                  <c:v>93.773644720796952</c:v>
                </c:pt>
                <c:pt idx="115">
                  <c:v>93.717872151708647</c:v>
                </c:pt>
                <c:pt idx="116">
                  <c:v>93.661775258618718</c:v>
                </c:pt>
                <c:pt idx="117">
                  <c:v>93.605347694708612</c:v>
                </c:pt>
                <c:pt idx="118">
                  <c:v>93.548583058757501</c:v>
                </c:pt>
                <c:pt idx="119">
                  <c:v>93.49147489714602</c:v>
                </c:pt>
                <c:pt idx="120">
                  <c:v>93.434016706150729</c:v>
                </c:pt>
                <c:pt idx="121">
                  <c:v>93.376201934550465</c:v>
                </c:pt>
                <c:pt idx="122">
                  <c:v>93.318023986566843</c:v>
                </c:pt>
                <c:pt idx="123">
                  <c:v>93.259476225161123</c:v>
                </c:pt>
                <c:pt idx="124">
                  <c:v>93.200551975712557</c:v>
                </c:pt>
                <c:pt idx="125">
                  <c:v>93.141244530102767</c:v>
                </c:pt>
                <c:pt idx="126">
                  <c:v>93.081547151233053</c:v>
                </c:pt>
                <c:pt idx="127">
                  <c:v>93.021453078002367</c:v>
                </c:pt>
                <c:pt idx="128">
                  <c:v>92.960955530774058</c:v>
                </c:pt>
                <c:pt idx="129">
                  <c:v>92.900047717361787</c:v>
                </c:pt>
                <c:pt idx="130">
                  <c:v>92.838722839565492</c:v>
                </c:pt>
                <c:pt idx="131">
                  <c:v>92.776974100288584</c:v>
                </c:pt>
                <c:pt idx="132">
                  <c:v>92.714794711269903</c:v>
                </c:pt>
                <c:pt idx="133">
                  <c:v>92.652177901463148</c:v>
                </c:pt>
                <c:pt idx="134">
                  <c:v>92.589116926098356</c:v>
                </c:pt>
                <c:pt idx="135">
                  <c:v>92.525605076460053</c:v>
                </c:pt>
                <c:pt idx="136">
                  <c:v>92.461635690416713</c:v>
                </c:pt>
                <c:pt idx="137">
                  <c:v>92.397202163736722</c:v>
                </c:pt>
                <c:pt idx="138">
                  <c:v>92.332297962225553</c:v>
                </c:pt>
                <c:pt idx="139">
                  <c:v>92.266916634718726</c:v>
                </c:pt>
                <c:pt idx="140">
                  <c:v>92.201051826963763</c:v>
                </c:pt>
                <c:pt idx="141">
                  <c:v>92.134697296424136</c:v>
                </c:pt>
                <c:pt idx="142">
                  <c:v>92.06784692803501</c:v>
                </c:pt>
                <c:pt idx="143">
                  <c:v>92.000494750940533</c:v>
                </c:pt>
                <c:pt idx="144">
                  <c:v>91.932634956238076</c:v>
                </c:pt>
                <c:pt idx="145">
                  <c:v>91.86426191575228</c:v>
                </c:pt>
                <c:pt idx="146">
                  <c:v>91.79537020185812</c:v>
                </c:pt>
                <c:pt idx="147">
                  <c:v>91.72595460836726</c:v>
                </c:pt>
                <c:pt idx="148">
                  <c:v>91.656010172486688</c:v>
                </c:pt>
                <c:pt idx="149">
                  <c:v>91.585532197852601</c:v>
                </c:pt>
                <c:pt idx="150">
                  <c:v>91.514516278635099</c:v>
                </c:pt>
                <c:pt idx="151">
                  <c:v>91.44295832470165</c:v>
                </c:pt>
                <c:pt idx="152">
                  <c:v>91.3708545878183</c:v>
                </c:pt>
                <c:pt idx="153">
                  <c:v>91.298201688856921</c:v>
                </c:pt>
                <c:pt idx="154">
                  <c:v>91.224996645966755</c:v>
                </c:pt>
                <c:pt idx="155">
                  <c:v>91.151236903655303</c:v>
                </c:pt>
                <c:pt idx="156">
                  <c:v>91.076920362711434</c:v>
                </c:pt>
                <c:pt idx="157">
                  <c:v>91.002045410888257</c:v>
                </c:pt>
                <c:pt idx="158">
                  <c:v>90.926610954248829</c:v>
                </c:pt>
                <c:pt idx="159">
                  <c:v>90.850616449060709</c:v>
                </c:pt>
                <c:pt idx="160">
                  <c:v>90.774061934109085</c:v>
                </c:pt>
                <c:pt idx="161">
                  <c:v>90.696948063279123</c:v>
                </c:pt>
                <c:pt idx="162">
                  <c:v>90.619276138240707</c:v>
                </c:pt>
                <c:pt idx="163">
                  <c:v>90.541048141048734</c:v>
                </c:pt>
                <c:pt idx="164">
                  <c:v>90.462266766453695</c:v>
                </c:pt>
                <c:pt idx="165">
                  <c:v>90.382935453697328</c:v>
                </c:pt>
                <c:pt idx="166">
                  <c:v>90.303058417550062</c:v>
                </c:pt>
                <c:pt idx="167">
                  <c:v>90.222640678328361</c:v>
                </c:pt>
                <c:pt idx="168">
                  <c:v>90.141688090612803</c:v>
                </c:pt>
                <c:pt idx="169">
                  <c:v>90.060207370373391</c:v>
                </c:pt>
                <c:pt idx="170">
                  <c:v>89.978206120193235</c:v>
                </c:pt>
                <c:pt idx="171">
                  <c:v>89.895692852272646</c:v>
                </c:pt>
                <c:pt idx="172">
                  <c:v>89.812677008886126</c:v>
                </c:pt>
                <c:pt idx="173">
                  <c:v>89.729168979960761</c:v>
                </c:pt>
                <c:pt idx="174">
                  <c:v>89.645180117443601</c:v>
                </c:pt>
                <c:pt idx="175">
                  <c:v>89.560722746129954</c:v>
                </c:pt>
                <c:pt idx="176">
                  <c:v>89.47581017063203</c:v>
                </c:pt>
                <c:pt idx="177">
                  <c:v>89.390456678182886</c:v>
                </c:pt>
                <c:pt idx="178">
                  <c:v>89.304677536988862</c:v>
                </c:pt>
                <c:pt idx="179">
                  <c:v>89.218488989869698</c:v>
                </c:pt>
                <c:pt idx="180">
                  <c:v>89.131908242957067</c:v>
                </c:pt>
                <c:pt idx="181">
                  <c:v>89.044953449258827</c:v>
                </c:pt>
                <c:pt idx="182">
                  <c:v>88.957643686940216</c:v>
                </c:pt>
                <c:pt idx="183">
                  <c:v>88.869998932220909</c:v>
                </c:pt>
                <c:pt idx="184">
                  <c:v>88.782040026840903</c:v>
                </c:pt>
                <c:pt idx="185">
                  <c:v>88.693788640105893</c:v>
                </c:pt>
                <c:pt idx="186">
                  <c:v>88.605267225583816</c:v>
                </c:pt>
                <c:pt idx="187">
                  <c:v>88.51649897258865</c:v>
                </c:pt>
                <c:pt idx="188">
                  <c:v>88.427507752652815</c:v>
                </c:pt>
                <c:pt idx="189">
                  <c:v>88.338318061254725</c:v>
                </c:pt>
                <c:pt idx="190">
                  <c:v>88.248954955132916</c:v>
                </c:pt>
                <c:pt idx="191">
                  <c:v>88.159443985580097</c:v>
                </c:pt>
                <c:pt idx="192">
                  <c:v>88.069811128168851</c:v>
                </c:pt>
                <c:pt idx="193">
                  <c:v>87.980082709413168</c:v>
                </c:pt>
                <c:pt idx="194">
                  <c:v>87.890285330916768</c:v>
                </c:pt>
                <c:pt idx="195">
                  <c:v>87.800445791598179</c:v>
                </c:pt>
                <c:pt idx="196">
                  <c:v>87.710591008612482</c:v>
                </c:pt>
                <c:pt idx="197">
                  <c:v>87.620747937609565</c:v>
                </c:pt>
                <c:pt idx="198">
                  <c:v>87.530943492981038</c:v>
                </c:pt>
                <c:pt idx="199">
                  <c:v>87.441204468745667</c:v>
                </c:pt>
                <c:pt idx="200">
                  <c:v>87.351557460715824</c:v>
                </c:pt>
              </c:numCache>
            </c:numRef>
          </c:yVal>
          <c:smooth val="1"/>
          <c:extLst>
            <c:ext xmlns:c16="http://schemas.microsoft.com/office/drawing/2014/chart" uri="{C3380CC4-5D6E-409C-BE32-E72D297353CC}">
              <c16:uniqueId val="{00000001-C294-4CB1-8EE5-D4239E3ADF91}"/>
            </c:ext>
          </c:extLst>
        </c:ser>
        <c:ser>
          <c:idx val="2"/>
          <c:order val="2"/>
          <c:tx>
            <c:v>3</c:v>
          </c:tx>
          <c:spPr>
            <a:ln w="28575" cap="rnd">
              <a:solidFill>
                <a:srgbClr val="00B050"/>
              </a:solidFill>
              <a:round/>
            </a:ln>
            <a:effectLst/>
          </c:spPr>
          <c:marker>
            <c:symbol val="none"/>
          </c:marker>
          <c:xVal>
            <c:numRef>
              <c:f>'BKP9.6sc3'!$X$6:$X$206</c:f>
              <c:numCache>
                <c:formatCode>General</c:formatCode>
                <c:ptCount val="201"/>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310</c:v>
                </c:pt>
                <c:pt idx="32">
                  <c:v>320</c:v>
                </c:pt>
                <c:pt idx="33">
                  <c:v>330</c:v>
                </c:pt>
                <c:pt idx="34">
                  <c:v>340</c:v>
                </c:pt>
                <c:pt idx="35">
                  <c:v>350</c:v>
                </c:pt>
                <c:pt idx="36">
                  <c:v>360</c:v>
                </c:pt>
                <c:pt idx="37">
                  <c:v>370</c:v>
                </c:pt>
                <c:pt idx="38">
                  <c:v>380</c:v>
                </c:pt>
                <c:pt idx="39">
                  <c:v>390</c:v>
                </c:pt>
                <c:pt idx="40">
                  <c:v>400</c:v>
                </c:pt>
                <c:pt idx="41">
                  <c:v>410</c:v>
                </c:pt>
                <c:pt idx="42">
                  <c:v>420</c:v>
                </c:pt>
                <c:pt idx="43">
                  <c:v>430</c:v>
                </c:pt>
                <c:pt idx="44">
                  <c:v>440</c:v>
                </c:pt>
                <c:pt idx="45">
                  <c:v>450</c:v>
                </c:pt>
                <c:pt idx="46">
                  <c:v>460</c:v>
                </c:pt>
                <c:pt idx="47">
                  <c:v>470</c:v>
                </c:pt>
                <c:pt idx="48">
                  <c:v>480</c:v>
                </c:pt>
                <c:pt idx="49">
                  <c:v>490</c:v>
                </c:pt>
                <c:pt idx="50">
                  <c:v>500</c:v>
                </c:pt>
                <c:pt idx="51">
                  <c:v>510</c:v>
                </c:pt>
                <c:pt idx="52">
                  <c:v>520</c:v>
                </c:pt>
                <c:pt idx="53">
                  <c:v>530</c:v>
                </c:pt>
                <c:pt idx="54">
                  <c:v>540</c:v>
                </c:pt>
                <c:pt idx="55">
                  <c:v>550</c:v>
                </c:pt>
                <c:pt idx="56">
                  <c:v>560</c:v>
                </c:pt>
                <c:pt idx="57">
                  <c:v>570</c:v>
                </c:pt>
                <c:pt idx="58">
                  <c:v>580</c:v>
                </c:pt>
                <c:pt idx="59">
                  <c:v>590</c:v>
                </c:pt>
                <c:pt idx="60">
                  <c:v>600</c:v>
                </c:pt>
                <c:pt idx="61">
                  <c:v>610</c:v>
                </c:pt>
                <c:pt idx="62">
                  <c:v>620</c:v>
                </c:pt>
                <c:pt idx="63">
                  <c:v>630</c:v>
                </c:pt>
                <c:pt idx="64">
                  <c:v>640</c:v>
                </c:pt>
                <c:pt idx="65">
                  <c:v>650</c:v>
                </c:pt>
                <c:pt idx="66">
                  <c:v>660</c:v>
                </c:pt>
                <c:pt idx="67">
                  <c:v>670</c:v>
                </c:pt>
                <c:pt idx="68">
                  <c:v>680</c:v>
                </c:pt>
                <c:pt idx="69">
                  <c:v>690</c:v>
                </c:pt>
                <c:pt idx="70">
                  <c:v>700</c:v>
                </c:pt>
                <c:pt idx="71">
                  <c:v>710</c:v>
                </c:pt>
                <c:pt idx="72">
                  <c:v>720</c:v>
                </c:pt>
                <c:pt idx="73">
                  <c:v>730</c:v>
                </c:pt>
                <c:pt idx="74">
                  <c:v>740</c:v>
                </c:pt>
                <c:pt idx="75">
                  <c:v>750</c:v>
                </c:pt>
                <c:pt idx="76">
                  <c:v>760</c:v>
                </c:pt>
                <c:pt idx="77">
                  <c:v>770</c:v>
                </c:pt>
                <c:pt idx="78">
                  <c:v>780</c:v>
                </c:pt>
                <c:pt idx="79">
                  <c:v>790</c:v>
                </c:pt>
                <c:pt idx="80">
                  <c:v>800</c:v>
                </c:pt>
                <c:pt idx="81">
                  <c:v>810</c:v>
                </c:pt>
                <c:pt idx="82">
                  <c:v>820</c:v>
                </c:pt>
                <c:pt idx="83">
                  <c:v>830</c:v>
                </c:pt>
                <c:pt idx="84">
                  <c:v>840</c:v>
                </c:pt>
                <c:pt idx="85">
                  <c:v>850</c:v>
                </c:pt>
                <c:pt idx="86">
                  <c:v>860</c:v>
                </c:pt>
                <c:pt idx="87">
                  <c:v>870</c:v>
                </c:pt>
                <c:pt idx="88">
                  <c:v>880</c:v>
                </c:pt>
                <c:pt idx="89">
                  <c:v>890</c:v>
                </c:pt>
                <c:pt idx="90">
                  <c:v>900</c:v>
                </c:pt>
                <c:pt idx="91">
                  <c:v>910</c:v>
                </c:pt>
                <c:pt idx="92">
                  <c:v>920</c:v>
                </c:pt>
                <c:pt idx="93">
                  <c:v>930</c:v>
                </c:pt>
                <c:pt idx="94">
                  <c:v>940</c:v>
                </c:pt>
                <c:pt idx="95">
                  <c:v>950</c:v>
                </c:pt>
                <c:pt idx="96">
                  <c:v>960</c:v>
                </c:pt>
                <c:pt idx="97">
                  <c:v>970</c:v>
                </c:pt>
                <c:pt idx="98">
                  <c:v>980</c:v>
                </c:pt>
                <c:pt idx="99">
                  <c:v>990</c:v>
                </c:pt>
                <c:pt idx="100">
                  <c:v>1000</c:v>
                </c:pt>
                <c:pt idx="101">
                  <c:v>1010</c:v>
                </c:pt>
                <c:pt idx="102">
                  <c:v>1020</c:v>
                </c:pt>
                <c:pt idx="103">
                  <c:v>1030</c:v>
                </c:pt>
                <c:pt idx="104">
                  <c:v>1040</c:v>
                </c:pt>
                <c:pt idx="105">
                  <c:v>1050</c:v>
                </c:pt>
                <c:pt idx="106">
                  <c:v>1060</c:v>
                </c:pt>
                <c:pt idx="107">
                  <c:v>1070</c:v>
                </c:pt>
                <c:pt idx="108">
                  <c:v>1080</c:v>
                </c:pt>
                <c:pt idx="109">
                  <c:v>1090</c:v>
                </c:pt>
                <c:pt idx="110">
                  <c:v>1100</c:v>
                </c:pt>
                <c:pt idx="111">
                  <c:v>1110</c:v>
                </c:pt>
                <c:pt idx="112">
                  <c:v>1120</c:v>
                </c:pt>
                <c:pt idx="113">
                  <c:v>1130</c:v>
                </c:pt>
                <c:pt idx="114">
                  <c:v>1140</c:v>
                </c:pt>
                <c:pt idx="115">
                  <c:v>1150</c:v>
                </c:pt>
                <c:pt idx="116">
                  <c:v>1160</c:v>
                </c:pt>
                <c:pt idx="117">
                  <c:v>1170</c:v>
                </c:pt>
                <c:pt idx="118">
                  <c:v>1180</c:v>
                </c:pt>
                <c:pt idx="119">
                  <c:v>1190</c:v>
                </c:pt>
                <c:pt idx="120">
                  <c:v>1200</c:v>
                </c:pt>
                <c:pt idx="121">
                  <c:v>1210</c:v>
                </c:pt>
                <c:pt idx="122">
                  <c:v>1220</c:v>
                </c:pt>
                <c:pt idx="123">
                  <c:v>1230</c:v>
                </c:pt>
                <c:pt idx="124">
                  <c:v>1240</c:v>
                </c:pt>
                <c:pt idx="125">
                  <c:v>1250</c:v>
                </c:pt>
                <c:pt idx="126">
                  <c:v>1260</c:v>
                </c:pt>
                <c:pt idx="127">
                  <c:v>1270</c:v>
                </c:pt>
                <c:pt idx="128">
                  <c:v>1280</c:v>
                </c:pt>
                <c:pt idx="129">
                  <c:v>1290</c:v>
                </c:pt>
                <c:pt idx="130">
                  <c:v>1300</c:v>
                </c:pt>
                <c:pt idx="131">
                  <c:v>1310</c:v>
                </c:pt>
                <c:pt idx="132">
                  <c:v>1320</c:v>
                </c:pt>
                <c:pt idx="133">
                  <c:v>1330</c:v>
                </c:pt>
                <c:pt idx="134">
                  <c:v>1340</c:v>
                </c:pt>
                <c:pt idx="135">
                  <c:v>1350</c:v>
                </c:pt>
                <c:pt idx="136">
                  <c:v>1360</c:v>
                </c:pt>
                <c:pt idx="137">
                  <c:v>1370</c:v>
                </c:pt>
                <c:pt idx="138">
                  <c:v>1380</c:v>
                </c:pt>
                <c:pt idx="139">
                  <c:v>1390</c:v>
                </c:pt>
                <c:pt idx="140">
                  <c:v>1400</c:v>
                </c:pt>
                <c:pt idx="141">
                  <c:v>1410</c:v>
                </c:pt>
                <c:pt idx="142">
                  <c:v>1420</c:v>
                </c:pt>
                <c:pt idx="143">
                  <c:v>1430</c:v>
                </c:pt>
                <c:pt idx="144">
                  <c:v>1440</c:v>
                </c:pt>
                <c:pt idx="145">
                  <c:v>1450</c:v>
                </c:pt>
                <c:pt idx="146">
                  <c:v>1460</c:v>
                </c:pt>
                <c:pt idx="147">
                  <c:v>1470</c:v>
                </c:pt>
                <c:pt idx="148">
                  <c:v>1480</c:v>
                </c:pt>
                <c:pt idx="149">
                  <c:v>1490</c:v>
                </c:pt>
                <c:pt idx="150">
                  <c:v>1500</c:v>
                </c:pt>
                <c:pt idx="151">
                  <c:v>1510</c:v>
                </c:pt>
                <c:pt idx="152">
                  <c:v>1520</c:v>
                </c:pt>
                <c:pt idx="153">
                  <c:v>1530</c:v>
                </c:pt>
                <c:pt idx="154">
                  <c:v>1540</c:v>
                </c:pt>
                <c:pt idx="155">
                  <c:v>1550</c:v>
                </c:pt>
                <c:pt idx="156">
                  <c:v>1560</c:v>
                </c:pt>
                <c:pt idx="157">
                  <c:v>1570</c:v>
                </c:pt>
                <c:pt idx="158">
                  <c:v>1580</c:v>
                </c:pt>
                <c:pt idx="159">
                  <c:v>1590</c:v>
                </c:pt>
                <c:pt idx="160">
                  <c:v>1600</c:v>
                </c:pt>
                <c:pt idx="161">
                  <c:v>1610</c:v>
                </c:pt>
                <c:pt idx="162">
                  <c:v>1620</c:v>
                </c:pt>
                <c:pt idx="163">
                  <c:v>1630</c:v>
                </c:pt>
                <c:pt idx="164">
                  <c:v>1640</c:v>
                </c:pt>
                <c:pt idx="165">
                  <c:v>1650</c:v>
                </c:pt>
                <c:pt idx="166">
                  <c:v>1660</c:v>
                </c:pt>
                <c:pt idx="167">
                  <c:v>1670</c:v>
                </c:pt>
                <c:pt idx="168">
                  <c:v>1680</c:v>
                </c:pt>
                <c:pt idx="169">
                  <c:v>1690</c:v>
                </c:pt>
                <c:pt idx="170">
                  <c:v>1700</c:v>
                </c:pt>
                <c:pt idx="171">
                  <c:v>1710</c:v>
                </c:pt>
                <c:pt idx="172">
                  <c:v>1720</c:v>
                </c:pt>
                <c:pt idx="173">
                  <c:v>1730</c:v>
                </c:pt>
                <c:pt idx="174">
                  <c:v>1740</c:v>
                </c:pt>
                <c:pt idx="175">
                  <c:v>1750</c:v>
                </c:pt>
                <c:pt idx="176">
                  <c:v>1760</c:v>
                </c:pt>
                <c:pt idx="177">
                  <c:v>1770</c:v>
                </c:pt>
                <c:pt idx="178">
                  <c:v>1780</c:v>
                </c:pt>
                <c:pt idx="179">
                  <c:v>1790</c:v>
                </c:pt>
                <c:pt idx="180">
                  <c:v>1800</c:v>
                </c:pt>
                <c:pt idx="181">
                  <c:v>1810</c:v>
                </c:pt>
                <c:pt idx="182">
                  <c:v>1820</c:v>
                </c:pt>
                <c:pt idx="183">
                  <c:v>1830</c:v>
                </c:pt>
                <c:pt idx="184">
                  <c:v>1840</c:v>
                </c:pt>
                <c:pt idx="185">
                  <c:v>1850</c:v>
                </c:pt>
                <c:pt idx="186">
                  <c:v>1860</c:v>
                </c:pt>
                <c:pt idx="187">
                  <c:v>1870</c:v>
                </c:pt>
                <c:pt idx="188">
                  <c:v>1880</c:v>
                </c:pt>
                <c:pt idx="189">
                  <c:v>1890</c:v>
                </c:pt>
                <c:pt idx="190">
                  <c:v>1900</c:v>
                </c:pt>
                <c:pt idx="191">
                  <c:v>1910</c:v>
                </c:pt>
                <c:pt idx="192">
                  <c:v>1920</c:v>
                </c:pt>
                <c:pt idx="193">
                  <c:v>1930</c:v>
                </c:pt>
                <c:pt idx="194">
                  <c:v>1940</c:v>
                </c:pt>
                <c:pt idx="195">
                  <c:v>1950</c:v>
                </c:pt>
                <c:pt idx="196">
                  <c:v>1960</c:v>
                </c:pt>
                <c:pt idx="197">
                  <c:v>1970</c:v>
                </c:pt>
                <c:pt idx="198">
                  <c:v>1980</c:v>
                </c:pt>
                <c:pt idx="199">
                  <c:v>1990</c:v>
                </c:pt>
                <c:pt idx="200">
                  <c:v>2000</c:v>
                </c:pt>
              </c:numCache>
            </c:numRef>
          </c:xVal>
          <c:yVal>
            <c:numRef>
              <c:f>'BKP9.6sc3'!$AD$6:$AD$206</c:f>
              <c:numCache>
                <c:formatCode>0.0</c:formatCode>
                <c:ptCount val="201"/>
                <c:pt idx="0">
                  <c:v>98.447961855629828</c:v>
                </c:pt>
                <c:pt idx="1">
                  <c:v>98.335690000247581</c:v>
                </c:pt>
                <c:pt idx="2">
                  <c:v>98.224220679364933</c:v>
                </c:pt>
                <c:pt idx="3">
                  <c:v>98.113484146923383</c:v>
                </c:pt>
                <c:pt idx="4">
                  <c:v>98.003413449441638</c:v>
                </c:pt>
                <c:pt idx="5">
                  <c:v>97.893944158599624</c:v>
                </c:pt>
                <c:pt idx="6">
                  <c:v>97.785014126099284</c:v>
                </c:pt>
                <c:pt idx="7">
                  <c:v>97.676563258232221</c:v>
                </c:pt>
                <c:pt idx="8">
                  <c:v>97.568533307903522</c:v>
                </c:pt>
                <c:pt idx="9">
                  <c:v>97.460867682134861</c:v>
                </c:pt>
                <c:pt idx="10">
                  <c:v>97.353511263305876</c:v>
                </c:pt>
                <c:pt idx="11">
                  <c:v>97.246410242598429</c:v>
                </c:pt>
                <c:pt idx="12">
                  <c:v>97.139511964284566</c:v>
                </c:pt>
                <c:pt idx="13">
                  <c:v>97.032764779654883</c:v>
                </c:pt>
                <c:pt idx="14">
                  <c:v>96.926117909518638</c:v>
                </c:pt>
                <c:pt idx="15">
                  <c:v>96.819521314327403</c:v>
                </c:pt>
                <c:pt idx="16">
                  <c:v>96.712925571078458</c:v>
                </c:pt>
                <c:pt idx="17">
                  <c:v>96.606281756250198</c:v>
                </c:pt>
                <c:pt idx="18">
                  <c:v>96.499541334104208</c:v>
                </c:pt>
                <c:pt idx="19">
                  <c:v>96.392656049767737</c:v>
                </c:pt>
                <c:pt idx="20">
                  <c:v>96.28557782657974</c:v>
                </c:pt>
                <c:pt idx="21">
                  <c:v>96.178258667248315</c:v>
                </c:pt>
                <c:pt idx="22">
                  <c:v>96.070650558431424</c:v>
                </c:pt>
                <c:pt idx="23">
                  <c:v>95.962705378409623</c:v>
                </c:pt>
                <c:pt idx="24">
                  <c:v>95.854374807578893</c:v>
                </c:pt>
                <c:pt idx="25">
                  <c:v>95.74561024154832</c:v>
                </c:pt>
                <c:pt idx="26">
                  <c:v>95.636362706686157</c:v>
                </c:pt>
                <c:pt idx="27">
                  <c:v>95.52658277801784</c:v>
                </c:pt>
                <c:pt idx="28">
                  <c:v>95.416220499442517</c:v>
                </c:pt>
                <c:pt idx="29">
                  <c:v>95.30522530630293</c:v>
                </c:pt>
                <c:pt idx="30">
                  <c:v>95.193545950415597</c:v>
                </c:pt>
                <c:pt idx="31">
                  <c:v>95.081130427750068</c:v>
                </c:pt>
                <c:pt idx="32">
                  <c:v>94.967925909032616</c:v>
                </c:pt>
                <c:pt idx="33">
                  <c:v>94.853878673650229</c:v>
                </c:pt>
                <c:pt idx="34">
                  <c:v>94.738934047340464</c:v>
                </c:pt>
                <c:pt idx="35">
                  <c:v>94.623036344277509</c:v>
                </c:pt>
                <c:pt idx="36">
                  <c:v>94.506128814304461</c:v>
                </c:pt>
                <c:pt idx="37">
                  <c:v>94.388153596220221</c:v>
                </c:pt>
                <c:pt idx="38">
                  <c:v>94.269051678208044</c:v>
                </c:pt>
                <c:pt idx="39">
                  <c:v>94.148762866692266</c:v>
                </c:pt>
                <c:pt idx="40">
                  <c:v>94.027225765137288</c:v>
                </c:pt>
                <c:pt idx="41">
                  <c:v>93.904377764554226</c:v>
                </c:pt>
                <c:pt idx="42">
                  <c:v>93.780155047764083</c:v>
                </c:pt>
                <c:pt idx="43">
                  <c:v>93.654492609779368</c:v>
                </c:pt>
                <c:pt idx="44">
                  <c:v>93.527324297012157</c:v>
                </c:pt>
                <c:pt idx="45">
                  <c:v>93.398582868396232</c:v>
                </c:pt>
                <c:pt idx="46">
                  <c:v>93.268200081921023</c:v>
                </c:pt>
                <c:pt idx="47">
                  <c:v>93.136106810517333</c:v>
                </c:pt>
                <c:pt idx="48">
                  <c:v>93.002233191700441</c:v>
                </c:pt>
                <c:pt idx="49">
                  <c:v>92.866508815859945</c:v>
                </c:pt>
                <c:pt idx="50">
                  <c:v>92.728862958576769</c:v>
                </c:pt>
                <c:pt idx="51">
                  <c:v>92.589224862827052</c:v>
                </c:pt>
                <c:pt idx="52">
                  <c:v>92.447524077381345</c:v>
                </c:pt>
                <c:pt idx="53">
                  <c:v>92.303690858094015</c:v>
                </c:pt>
                <c:pt idx="54">
                  <c:v>92.157656639063859</c:v>
                </c:pt>
                <c:pt idx="55">
                  <c:v>92.009354580785953</c:v>
                </c:pt>
                <c:pt idx="56">
                  <c:v>91.858720202344756</c:v>
                </c:pt>
                <c:pt idx="57">
                  <c:v>91.705692104348159</c:v>
                </c:pt>
                <c:pt idx="58">
                  <c:v>91.550212788589789</c:v>
                </c:pt>
                <c:pt idx="59">
                  <c:v>91.392229579248323</c:v>
                </c:pt>
                <c:pt idx="60">
                  <c:v>91.231695648690874</c:v>
                </c:pt>
                <c:pt idx="61">
                  <c:v>91.068571148523063</c:v>
                </c:pt>
                <c:pt idx="62">
                  <c:v>90.902824443312952</c:v>
                </c:pt>
                <c:pt idx="63">
                  <c:v>90.734433440311946</c:v>
                </c:pt>
                <c:pt idx="64">
                  <c:v>90.563387003428687</c:v>
                </c:pt>
                <c:pt idx="65">
                  <c:v>90.389686433652543</c:v>
                </c:pt>
                <c:pt idx="66">
                  <c:v>90.213346991116538</c:v>
                </c:pt>
                <c:pt idx="67">
                  <c:v>90.034399426162778</c:v>
                </c:pt>
                <c:pt idx="68">
                  <c:v>89.852891478388742</c:v>
                </c:pt>
                <c:pt idx="69">
                  <c:v>89.66888929410824</c:v>
                </c:pt>
                <c:pt idx="70">
                  <c:v>89.482478704525661</c:v>
                </c:pt>
                <c:pt idx="71">
                  <c:v>89.293766299931065</c:v>
                </c:pt>
                <c:pt idx="72">
                  <c:v>89.102880230260681</c:v>
                </c:pt>
                <c:pt idx="73">
                  <c:v>88.909970660422132</c:v>
                </c:pt>
                <c:pt idx="74">
                  <c:v>88.71520981086131</c:v>
                </c:pt>
                <c:pt idx="75">
                  <c:v>88.518791520856155</c:v>
                </c:pt>
                <c:pt idx="76">
                  <c:v>88.320930284617106</c:v>
                </c:pt>
                <c:pt idx="77">
                  <c:v>88.121859728689074</c:v>
                </c:pt>
                <c:pt idx="78">
                  <c:v>87.921830523044235</c:v>
                </c:pt>
                <c:pt idx="79">
                  <c:v>87.721107746588402</c:v>
                </c:pt>
                <c:pt idx="80">
                  <c:v>87.519967758802267</c:v>
                </c:pt>
                <c:pt idx="81">
                  <c:v>87.318694660474534</c:v>
                </c:pt>
                <c:pt idx="82">
                  <c:v>87.117576455068601</c:v>
                </c:pt>
                <c:pt idx="83">
                  <c:v>86.916901045201627</c:v>
                </c:pt>
                <c:pt idx="84">
                  <c:v>86.716952213288792</c:v>
                </c:pt>
                <c:pt idx="85">
                  <c:v>86.518005739641552</c:v>
                </c:pt>
                <c:pt idx="86">
                  <c:v>86.320325804319907</c:v>
                </c:pt>
                <c:pt idx="87">
                  <c:v>86.124161801241101</c:v>
                </c:pt>
                <c:pt idx="88">
                  <c:v>85.92974566616445</c:v>
                </c:pt>
                <c:pt idx="89">
                  <c:v>85.737289786995461</c:v>
                </c:pt>
                <c:pt idx="90">
                  <c:v>85.546985528829623</c:v>
                </c:pt>
                <c:pt idx="91">
                  <c:v>85.35900237086291</c:v>
                </c:pt>
                <c:pt idx="92">
                  <c:v>85.173487620918664</c:v>
                </c:pt>
                <c:pt idx="93">
                  <c:v>84.99056664826837</c:v>
                </c:pt>
                <c:pt idx="94">
                  <c:v>84.810343557999985</c:v>
                </c:pt>
                <c:pt idx="95">
                  <c:v>84.632902220709312</c:v>
                </c:pt>
                <c:pt idx="96">
                  <c:v>84.458307569120578</c:v>
                </c:pt>
                <c:pt idx="97">
                  <c:v>84.286607077101195</c:v>
                </c:pt>
                <c:pt idx="98">
                  <c:v>84.117832344799794</c:v>
                </c:pt>
                <c:pt idx="99">
                  <c:v>83.952000724624838</c:v>
                </c:pt>
                <c:pt idx="100">
                  <c:v>83.78911693497416</c:v>
                </c:pt>
                <c:pt idx="101">
                  <c:v>83.629174620813174</c:v>
                </c:pt>
                <c:pt idx="102">
                  <c:v>83.472157831506024</c:v>
                </c:pt>
                <c:pt idx="103">
                  <c:v>83.318042396205215</c:v>
                </c:pt>
                <c:pt idx="104">
                  <c:v>83.16679718535265</c:v>
                </c:pt>
                <c:pt idx="105">
                  <c:v>83.018385253409306</c:v>
                </c:pt>
                <c:pt idx="106">
                  <c:v>82.872764862917961</c:v>
                </c:pt>
                <c:pt idx="107">
                  <c:v>82.729890393613715</c:v>
                </c:pt>
                <c:pt idx="108">
                  <c:v>82.589713142749574</c:v>
                </c:pt>
                <c:pt idx="109">
                  <c:v>82.452182024333084</c:v>
                </c:pt>
                <c:pt idx="110">
                  <c:v>82.317244175786257</c:v>
                </c:pt>
                <c:pt idx="111">
                  <c:v>82.184845480822759</c:v>
                </c:pt>
                <c:pt idx="112">
                  <c:v>82.054931017244257</c:v>
                </c:pt>
                <c:pt idx="113">
                  <c:v>81.927445438004639</c:v>
                </c:pt>
                <c:pt idx="114">
                  <c:v>81.802333293377444</c:v>
                </c:pt>
                <c:pt idx="115">
                  <c:v>81.679539301453318</c:v>
                </c:pt>
                <c:pt idx="116">
                  <c:v>81.559008573547047</c:v>
                </c:pt>
                <c:pt idx="117">
                  <c:v>81.440686800438428</c:v>
                </c:pt>
                <c:pt idx="118">
                  <c:v>81.324520404736759</c:v>
                </c:pt>
                <c:pt idx="119">
                  <c:v>81.210456664059322</c:v>
                </c:pt>
                <c:pt idx="120">
                  <c:v>81.09844380915554</c:v>
                </c:pt>
                <c:pt idx="121">
                  <c:v>80.988431100602185</c:v>
                </c:pt>
                <c:pt idx="122">
                  <c:v>80.880368887233516</c:v>
                </c:pt>
                <c:pt idx="123">
                  <c:v>80.77420864906027</c:v>
                </c:pt>
                <c:pt idx="124">
                  <c:v>80.66990302706553</c:v>
                </c:pt>
                <c:pt idx="125">
                  <c:v>80.567405841943682</c:v>
                </c:pt>
                <c:pt idx="126">
                  <c:v>80.46667210356344</c:v>
                </c:pt>
                <c:pt idx="127">
                  <c:v>80.367658012689844</c:v>
                </c:pt>
                <c:pt idx="128">
                  <c:v>80.270320956283186</c:v>
                </c:pt>
                <c:pt idx="129">
                  <c:v>80.174619497502775</c:v>
                </c:pt>
                <c:pt idx="130">
                  <c:v>80.080513361383851</c:v>
                </c:pt>
                <c:pt idx="131">
                  <c:v>79.98796341701069</c:v>
                </c:pt>
                <c:pt idx="132">
                  <c:v>79.896931656890814</c:v>
                </c:pt>
                <c:pt idx="133">
                  <c:v>79.807381174125368</c:v>
                </c:pt>
                <c:pt idx="134">
                  <c:v>79.719276137885174</c:v>
                </c:pt>
                <c:pt idx="135">
                  <c:v>79.632581767619115</c:v>
                </c:pt>
                <c:pt idx="136">
                  <c:v>79.547264306357818</c:v>
                </c:pt>
                <c:pt idx="137">
                  <c:v>79.46329099341564</c:v>
                </c:pt>
                <c:pt idx="138">
                  <c:v>79.38063003674759</c:v>
                </c:pt>
                <c:pt idx="139">
                  <c:v>79.299250585170938</c:v>
                </c:pt>
                <c:pt idx="140">
                  <c:v>79.21912270063055</c:v>
                </c:pt>
                <c:pt idx="141">
                  <c:v>79.140217330651225</c:v>
                </c:pt>
                <c:pt idx="142">
                  <c:v>79.062506281097654</c:v>
                </c:pt>
                <c:pt idx="143">
                  <c:v>78.985962189337556</c:v>
                </c:pt>
                <c:pt idx="144">
                  <c:v>78.910558497885148</c:v>
                </c:pt>
                <c:pt idx="145">
                  <c:v>78.836269428588281</c:v>
                </c:pt>
                <c:pt idx="146">
                  <c:v>78.763069957402962</c:v>
                </c:pt>
                <c:pt idx="147">
                  <c:v>78.690935789795205</c:v>
                </c:pt>
                <c:pt idx="148">
                  <c:v>78.619843336792428</c:v>
                </c:pt>
                <c:pt idx="149">
                  <c:v>78.549769691705265</c:v>
                </c:pt>
                <c:pt idx="150">
                  <c:v>78.480692607527317</c:v>
                </c:pt>
                <c:pt idx="151">
                  <c:v>78.41259047502146</c:v>
                </c:pt>
                <c:pt idx="152">
                  <c:v>78.34544230148866</c:v>
                </c:pt>
                <c:pt idx="153">
                  <c:v>78.279227690220068</c:v>
                </c:pt>
                <c:pt idx="154">
                  <c:v>78.213926820620784</c:v>
                </c:pt>
                <c:pt idx="155">
                  <c:v>78.14952042899921</c:v>
                </c:pt>
                <c:pt idx="156">
                  <c:v>78.085989790008114</c:v>
                </c:pt>
                <c:pt idx="157">
                  <c:v>78.023316698723931</c:v>
                </c:pt>
                <c:pt idx="158">
                  <c:v>77.961483453351192</c:v>
                </c:pt>
                <c:pt idx="159">
                  <c:v>77.900472838533176</c:v>
                </c:pt>
                <c:pt idx="160">
                  <c:v>77.840268109255746</c:v>
                </c:pt>
                <c:pt idx="161">
                  <c:v>77.780852975323953</c:v>
                </c:pt>
                <c:pt idx="162">
                  <c:v>77.722211586396668</c:v>
                </c:pt>
                <c:pt idx="163">
                  <c:v>77.664328517560193</c:v>
                </c:pt>
                <c:pt idx="164">
                  <c:v>77.607188755422627</c:v>
                </c:pt>
                <c:pt idx="165">
                  <c:v>77.550777684715214</c:v>
                </c:pt>
                <c:pt idx="166">
                  <c:v>77.495081075376206</c:v>
                </c:pt>
                <c:pt idx="167">
                  <c:v>77.440085070110655</c:v>
                </c:pt>
                <c:pt idx="168">
                  <c:v>77.385776172395083</c:v>
                </c:pt>
                <c:pt idx="169">
                  <c:v>77.332141234929708</c:v>
                </c:pt>
                <c:pt idx="170">
                  <c:v>77.279167448496906</c:v>
                </c:pt>
                <c:pt idx="171">
                  <c:v>77.22684233124339</c:v>
                </c:pt>
                <c:pt idx="172">
                  <c:v>77.175153718327934</c:v>
                </c:pt>
                <c:pt idx="173">
                  <c:v>77.12408975197539</c:v>
                </c:pt>
                <c:pt idx="174">
                  <c:v>77.073638871851216</c:v>
                </c:pt>
                <c:pt idx="175">
                  <c:v>77.023789805835477</c:v>
                </c:pt>
                <c:pt idx="176">
                  <c:v>76.9745315610609</c:v>
                </c:pt>
                <c:pt idx="177">
                  <c:v>76.925853415365637</c:v>
                </c:pt>
                <c:pt idx="178">
                  <c:v>76.877744908925138</c:v>
                </c:pt>
                <c:pt idx="179">
                  <c:v>76.830195836361469</c:v>
                </c:pt>
                <c:pt idx="180">
                  <c:v>76.783196238879384</c:v>
                </c:pt>
                <c:pt idx="181">
                  <c:v>76.736736397049171</c:v>
                </c:pt>
                <c:pt idx="182">
                  <c:v>76.690806823306474</c:v>
                </c:pt>
                <c:pt idx="183">
                  <c:v>76.645398255514834</c:v>
                </c:pt>
                <c:pt idx="184">
                  <c:v>76.600501649554388</c:v>
                </c:pt>
                <c:pt idx="185">
                  <c:v>76.556108173996023</c:v>
                </c:pt>
                <c:pt idx="186">
                  <c:v>76.512209202144419</c:v>
                </c:pt>
                <c:pt idx="187">
                  <c:v>76.468796308758129</c:v>
                </c:pt>
                <c:pt idx="188">
                  <c:v>76.425861259915422</c:v>
                </c:pt>
                <c:pt idx="189">
                  <c:v>76.383396014400617</c:v>
                </c:pt>
                <c:pt idx="190">
                  <c:v>76.341392706902141</c:v>
                </c:pt>
                <c:pt idx="191">
                  <c:v>76.299843661606531</c:v>
                </c:pt>
                <c:pt idx="192">
                  <c:v>76.258741355698959</c:v>
                </c:pt>
                <c:pt idx="193">
                  <c:v>76.21807846769552</c:v>
                </c:pt>
                <c:pt idx="194">
                  <c:v>76.177847781653384</c:v>
                </c:pt>
                <c:pt idx="195">
                  <c:v>76.138042340348221</c:v>
                </c:pt>
                <c:pt idx="196">
                  <c:v>76.098655164538101</c:v>
                </c:pt>
                <c:pt idx="197">
                  <c:v>76.059679738368743</c:v>
                </c:pt>
                <c:pt idx="198">
                  <c:v>76.021109127752524</c:v>
                </c:pt>
                <c:pt idx="199">
                  <c:v>75.982937566521755</c:v>
                </c:pt>
                <c:pt idx="200">
                  <c:v>75.945157539217249</c:v>
                </c:pt>
              </c:numCache>
            </c:numRef>
          </c:yVal>
          <c:smooth val="1"/>
          <c:extLst>
            <c:ext xmlns:c16="http://schemas.microsoft.com/office/drawing/2014/chart" uri="{C3380CC4-5D6E-409C-BE32-E72D297353CC}">
              <c16:uniqueId val="{00000002-C294-4CB1-8EE5-D4239E3ADF91}"/>
            </c:ext>
          </c:extLst>
        </c:ser>
        <c:dLbls>
          <c:showLegendKey val="0"/>
          <c:showVal val="0"/>
          <c:showCatName val="0"/>
          <c:showSerName val="0"/>
          <c:showPercent val="0"/>
          <c:showBubbleSize val="0"/>
        </c:dLbls>
        <c:axId val="1507595807"/>
        <c:axId val="1507591647"/>
      </c:scatterChart>
      <c:valAx>
        <c:axId val="1507595807"/>
        <c:scaling>
          <c:orientation val="minMax"/>
          <c:max val="50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 (years)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in"/>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7591647"/>
        <c:crosses val="autoZero"/>
        <c:crossBetween val="midCat"/>
      </c:valAx>
      <c:valAx>
        <c:axId val="1507591647"/>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BL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7595807"/>
        <c:crosses val="autoZero"/>
        <c:crossBetween val="midCat"/>
      </c:valAx>
      <c:spPr>
        <a:noFill/>
        <a:ln>
          <a:noFill/>
        </a:ln>
        <a:effectLst/>
      </c:spPr>
    </c:plotArea>
    <c:legend>
      <c:legendPos val="r"/>
      <c:layout>
        <c:manualLayout>
          <c:xMode val="edge"/>
          <c:yMode val="edge"/>
          <c:x val="0.19348704401719272"/>
          <c:y val="0.60601021407251088"/>
          <c:w val="0.12983253978677436"/>
          <c:h val="0.206215107854136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canada.ca/en/conservation-institute.html" TargetMode="External"/><Relationship Id="rId2" Type="http://schemas.openxmlformats.org/officeDocument/2006/relationships/hyperlink" Target="https://www.canada.ca/en/conservation-institute/services/preventive-conservation/preventive-conservation-tools.html" TargetMode="External"/><Relationship Id="rId1" Type="http://schemas.openxmlformats.org/officeDocument/2006/relationships/image" Target="../media/image1.png"/><Relationship Id="rId5" Type="http://schemas.openxmlformats.org/officeDocument/2006/relationships/hyperlink" Target="https://www.canada.ca/en/transparency/terms.html" TargetMode="External"/><Relationship Id="rId4" Type="http://schemas.openxmlformats.org/officeDocument/2006/relationships/hyperlink" Target="https://crc.mnhn.fr/en" TargetMode="External"/></Relationships>
</file>

<file path=xl/drawings/_rels/drawing10.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6.xml"/><Relationship Id="rId7" Type="http://schemas.openxmlformats.org/officeDocument/2006/relationships/chart" Target="../charts/chart10.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image" Target="../media/image5.png"/><Relationship Id="rId5" Type="http://schemas.openxmlformats.org/officeDocument/2006/relationships/chart" Target="../charts/chart8.xml"/><Relationship Id="rId10" Type="http://schemas.openxmlformats.org/officeDocument/2006/relationships/image" Target="../media/image4.png"/><Relationship Id="rId4" Type="http://schemas.openxmlformats.org/officeDocument/2006/relationships/chart" Target="../charts/chart7.xml"/><Relationship Id="rId9" Type="http://schemas.openxmlformats.org/officeDocument/2006/relationships/chart" Target="../charts/chart1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26</xdr:row>
      <xdr:rowOff>152400</xdr:rowOff>
    </xdr:from>
    <xdr:to>
      <xdr:col>0</xdr:col>
      <xdr:colOff>3619500</xdr:colOff>
      <xdr:row>29</xdr:row>
      <xdr:rowOff>9525</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267825"/>
          <a:ext cx="34766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5267325</xdr:colOff>
      <xdr:row>15</xdr:row>
      <xdr:rowOff>400050</xdr:rowOff>
    </xdr:from>
    <xdr:to>
      <xdr:col>0</xdr:col>
      <xdr:colOff>7286625</xdr:colOff>
      <xdr:row>15</xdr:row>
      <xdr:rowOff>581025</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B0D269B2-4696-753B-2A6E-CBA8B16C5408}"/>
            </a:ext>
          </a:extLst>
        </xdr:cNvPr>
        <xdr:cNvSpPr/>
      </xdr:nvSpPr>
      <xdr:spPr>
        <a:xfrm>
          <a:off x="5267325" y="5953125"/>
          <a:ext cx="2019300" cy="1809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0</xdr:col>
      <xdr:colOff>1895475</xdr:colOff>
      <xdr:row>24</xdr:row>
      <xdr:rowOff>57150</xdr:rowOff>
    </xdr:from>
    <xdr:to>
      <xdr:col>0</xdr:col>
      <xdr:colOff>3981450</xdr:colOff>
      <xdr:row>25</xdr:row>
      <xdr:rowOff>9525</xdr:rowOff>
    </xdr:to>
    <xdr:sp macro="" textlink="">
      <xdr:nvSpPr>
        <xdr:cNvPr id="3" name="Rectangle 2">
          <a:hlinkClick xmlns:r="http://schemas.openxmlformats.org/officeDocument/2006/relationships" r:id="rId3"/>
          <a:extLst>
            <a:ext uri="{FF2B5EF4-FFF2-40B4-BE49-F238E27FC236}">
              <a16:creationId xmlns:a16="http://schemas.microsoft.com/office/drawing/2014/main" id="{5DA05D8C-5B43-F248-C4E7-9598DE6BAC36}"/>
            </a:ext>
          </a:extLst>
        </xdr:cNvPr>
        <xdr:cNvSpPr/>
      </xdr:nvSpPr>
      <xdr:spPr>
        <a:xfrm>
          <a:off x="1895475" y="9096375"/>
          <a:ext cx="2085975" cy="2190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0</xdr:col>
      <xdr:colOff>47625</xdr:colOff>
      <xdr:row>5</xdr:row>
      <xdr:rowOff>571499</xdr:rowOff>
    </xdr:from>
    <xdr:to>
      <xdr:col>0</xdr:col>
      <xdr:colOff>2162175</xdr:colOff>
      <xdr:row>5</xdr:row>
      <xdr:rowOff>771524</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B8219E82-37D6-958B-3F09-DAE346016A96}"/>
            </a:ext>
          </a:extLst>
        </xdr:cNvPr>
        <xdr:cNvSpPr/>
      </xdr:nvSpPr>
      <xdr:spPr>
        <a:xfrm>
          <a:off x="47625" y="1609724"/>
          <a:ext cx="2114550" cy="2000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0</xdr:col>
      <xdr:colOff>3086100</xdr:colOff>
      <xdr:row>5</xdr:row>
      <xdr:rowOff>600075</xdr:rowOff>
    </xdr:from>
    <xdr:to>
      <xdr:col>0</xdr:col>
      <xdr:colOff>5143500</xdr:colOff>
      <xdr:row>5</xdr:row>
      <xdr:rowOff>781050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C6CB895D-4C50-8DF2-56B7-F86310B3C302}"/>
            </a:ext>
          </a:extLst>
        </xdr:cNvPr>
        <xdr:cNvSpPr/>
      </xdr:nvSpPr>
      <xdr:spPr>
        <a:xfrm>
          <a:off x="3086100" y="1638300"/>
          <a:ext cx="2057400" cy="1809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0</xdr:col>
      <xdr:colOff>47625</xdr:colOff>
      <xdr:row>25</xdr:row>
      <xdr:rowOff>228600</xdr:rowOff>
    </xdr:from>
    <xdr:to>
      <xdr:col>0</xdr:col>
      <xdr:colOff>1457325</xdr:colOff>
      <xdr:row>26</xdr:row>
      <xdr:rowOff>38100</xdr:rowOff>
    </xdr:to>
    <xdr:sp macro="" textlink="">
      <xdr:nvSpPr>
        <xdr:cNvPr id="7" name="Rectangle 6">
          <a:hlinkClick xmlns:r="http://schemas.openxmlformats.org/officeDocument/2006/relationships" r:id="rId5"/>
          <a:extLst>
            <a:ext uri="{FF2B5EF4-FFF2-40B4-BE49-F238E27FC236}">
              <a16:creationId xmlns:a16="http://schemas.microsoft.com/office/drawing/2014/main" id="{6F62F18B-4448-9A1C-75E9-79CEA49184CA}"/>
            </a:ext>
          </a:extLst>
        </xdr:cNvPr>
        <xdr:cNvSpPr/>
      </xdr:nvSpPr>
      <xdr:spPr>
        <a:xfrm>
          <a:off x="47625" y="9534525"/>
          <a:ext cx="1409700" cy="2571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130176</xdr:colOff>
      <xdr:row>1</xdr:row>
      <xdr:rowOff>78316</xdr:rowOff>
    </xdr:from>
    <xdr:to>
      <xdr:col>14</xdr:col>
      <xdr:colOff>313531</xdr:colOff>
      <xdr:row>28</xdr:row>
      <xdr:rowOff>56885</xdr:rowOff>
    </xdr:to>
    <xdr:graphicFrame macro="">
      <xdr:nvGraphicFramePr>
        <xdr:cNvPr id="2" name="Chart 2">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32</xdr:row>
      <xdr:rowOff>0</xdr:rowOff>
    </xdr:from>
    <xdr:to>
      <xdr:col>14</xdr:col>
      <xdr:colOff>174283</xdr:colOff>
      <xdr:row>60</xdr:row>
      <xdr:rowOff>118231</xdr:rowOff>
    </xdr:to>
    <xdr:graphicFrame macro="">
      <xdr:nvGraphicFramePr>
        <xdr:cNvPr id="4" name="Chart 2">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130176</xdr:colOff>
      <xdr:row>1</xdr:row>
      <xdr:rowOff>78316</xdr:rowOff>
    </xdr:from>
    <xdr:to>
      <xdr:col>14</xdr:col>
      <xdr:colOff>313531</xdr:colOff>
      <xdr:row>28</xdr:row>
      <xdr:rowOff>56885</xdr:rowOff>
    </xdr:to>
    <xdr:graphicFrame macro="">
      <xdr:nvGraphicFramePr>
        <xdr:cNvPr id="2" name="Chart 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32</xdr:row>
      <xdr:rowOff>0</xdr:rowOff>
    </xdr:from>
    <xdr:to>
      <xdr:col>14</xdr:col>
      <xdr:colOff>174283</xdr:colOff>
      <xdr:row>60</xdr:row>
      <xdr:rowOff>118231</xdr:rowOff>
    </xdr:to>
    <xdr:graphicFrame macro="">
      <xdr:nvGraphicFramePr>
        <xdr:cNvPr id="4" name="Chart 2">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130176</xdr:colOff>
      <xdr:row>1</xdr:row>
      <xdr:rowOff>78316</xdr:rowOff>
    </xdr:from>
    <xdr:to>
      <xdr:col>14</xdr:col>
      <xdr:colOff>313531</xdr:colOff>
      <xdr:row>28</xdr:row>
      <xdr:rowOff>56885</xdr:rowOff>
    </xdr:to>
    <xdr:graphicFrame macro="">
      <xdr:nvGraphicFramePr>
        <xdr:cNvPr id="2" name="Chart 2">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32</xdr:row>
      <xdr:rowOff>0</xdr:rowOff>
    </xdr:from>
    <xdr:to>
      <xdr:col>14</xdr:col>
      <xdr:colOff>174283</xdr:colOff>
      <xdr:row>60</xdr:row>
      <xdr:rowOff>118231</xdr:rowOff>
    </xdr:to>
    <xdr:graphicFrame macro="">
      <xdr:nvGraphicFramePr>
        <xdr:cNvPr id="4" name="Chart 2">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130176</xdr:colOff>
      <xdr:row>1</xdr:row>
      <xdr:rowOff>78316</xdr:rowOff>
    </xdr:from>
    <xdr:to>
      <xdr:col>14</xdr:col>
      <xdr:colOff>313531</xdr:colOff>
      <xdr:row>28</xdr:row>
      <xdr:rowOff>56885</xdr:rowOff>
    </xdr:to>
    <xdr:graphicFrame macro="">
      <xdr:nvGraphicFramePr>
        <xdr:cNvPr id="2" name="Chart 2">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32</xdr:row>
      <xdr:rowOff>0</xdr:rowOff>
    </xdr:from>
    <xdr:to>
      <xdr:col>14</xdr:col>
      <xdr:colOff>174283</xdr:colOff>
      <xdr:row>60</xdr:row>
      <xdr:rowOff>118231</xdr:rowOff>
    </xdr:to>
    <xdr:graphicFrame macro="">
      <xdr:nvGraphicFramePr>
        <xdr:cNvPr id="4" name="Chart 2">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4</xdr:col>
      <xdr:colOff>130176</xdr:colOff>
      <xdr:row>1</xdr:row>
      <xdr:rowOff>78316</xdr:rowOff>
    </xdr:from>
    <xdr:to>
      <xdr:col>14</xdr:col>
      <xdr:colOff>313531</xdr:colOff>
      <xdr:row>28</xdr:row>
      <xdr:rowOff>56885</xdr:rowOff>
    </xdr:to>
    <xdr:graphicFrame macro="">
      <xdr:nvGraphicFramePr>
        <xdr:cNvPr id="2" name="Chart 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32</xdr:row>
      <xdr:rowOff>0</xdr:rowOff>
    </xdr:from>
    <xdr:to>
      <xdr:col>14</xdr:col>
      <xdr:colOff>174283</xdr:colOff>
      <xdr:row>60</xdr:row>
      <xdr:rowOff>118231</xdr:rowOff>
    </xdr:to>
    <xdr:graphicFrame macro="">
      <xdr:nvGraphicFramePr>
        <xdr:cNvPr id="4" name="Chart 2">
          <a:extLst>
            <a:ext uri="{FF2B5EF4-FFF2-40B4-BE49-F238E27FC236}">
              <a16:creationId xmlns:a16="http://schemas.microsoft.com/office/drawing/2014/main" id="{00000000-0008-0000-0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4</xdr:col>
      <xdr:colOff>130176</xdr:colOff>
      <xdr:row>1</xdr:row>
      <xdr:rowOff>78316</xdr:rowOff>
    </xdr:from>
    <xdr:to>
      <xdr:col>14</xdr:col>
      <xdr:colOff>313531</xdr:colOff>
      <xdr:row>27</xdr:row>
      <xdr:rowOff>127000</xdr:rowOff>
    </xdr:to>
    <xdr:graphicFrame macro="">
      <xdr:nvGraphicFramePr>
        <xdr:cNvPr id="2" name="Chart 2">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32</xdr:row>
      <xdr:rowOff>0</xdr:rowOff>
    </xdr:from>
    <xdr:to>
      <xdr:col>14</xdr:col>
      <xdr:colOff>174283</xdr:colOff>
      <xdr:row>60</xdr:row>
      <xdr:rowOff>118231</xdr:rowOff>
    </xdr:to>
    <xdr:graphicFrame macro="">
      <xdr:nvGraphicFramePr>
        <xdr:cNvPr id="4" name="Chart 2">
          <a:extLst>
            <a:ext uri="{FF2B5EF4-FFF2-40B4-BE49-F238E27FC236}">
              <a16:creationId xmlns:a16="http://schemas.microsoft.com/office/drawing/2014/main"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4</xdr:col>
      <xdr:colOff>130176</xdr:colOff>
      <xdr:row>1</xdr:row>
      <xdr:rowOff>78316</xdr:rowOff>
    </xdr:from>
    <xdr:to>
      <xdr:col>14</xdr:col>
      <xdr:colOff>313531</xdr:colOff>
      <xdr:row>27</xdr:row>
      <xdr:rowOff>127000</xdr:rowOff>
    </xdr:to>
    <xdr:graphicFrame macro="">
      <xdr:nvGraphicFramePr>
        <xdr:cNvPr id="2" name="Chart 2">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32</xdr:row>
      <xdr:rowOff>0</xdr:rowOff>
    </xdr:from>
    <xdr:to>
      <xdr:col>14</xdr:col>
      <xdr:colOff>174283</xdr:colOff>
      <xdr:row>60</xdr:row>
      <xdr:rowOff>118231</xdr:rowOff>
    </xdr:to>
    <xdr:graphicFrame macro="">
      <xdr:nvGraphicFramePr>
        <xdr:cNvPr id="4" name="Chart 2">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4</xdr:col>
      <xdr:colOff>130176</xdr:colOff>
      <xdr:row>1</xdr:row>
      <xdr:rowOff>78316</xdr:rowOff>
    </xdr:from>
    <xdr:to>
      <xdr:col>14</xdr:col>
      <xdr:colOff>313531</xdr:colOff>
      <xdr:row>27</xdr:row>
      <xdr:rowOff>127000</xdr:rowOff>
    </xdr:to>
    <xdr:graphicFrame macro="">
      <xdr:nvGraphicFramePr>
        <xdr:cNvPr id="2" name="Chart 2">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32</xdr:row>
      <xdr:rowOff>0</xdr:rowOff>
    </xdr:from>
    <xdr:to>
      <xdr:col>14</xdr:col>
      <xdr:colOff>174283</xdr:colOff>
      <xdr:row>60</xdr:row>
      <xdr:rowOff>118231</xdr:rowOff>
    </xdr:to>
    <xdr:graphicFrame macro="">
      <xdr:nvGraphicFramePr>
        <xdr:cNvPr id="4" name="Chart 2">
          <a:extLst>
            <a:ext uri="{FF2B5EF4-FFF2-40B4-BE49-F238E27FC236}">
              <a16:creationId xmlns:a16="http://schemas.microsoft.com/office/drawing/2014/main"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28575</xdr:colOff>
      <xdr:row>3</xdr:row>
      <xdr:rowOff>295275</xdr:rowOff>
    </xdr:from>
    <xdr:to>
      <xdr:col>20</xdr:col>
      <xdr:colOff>593717</xdr:colOff>
      <xdr:row>18</xdr:row>
      <xdr:rowOff>95250</xdr:rowOff>
    </xdr:to>
    <xdr:pic>
      <xdr:nvPicPr>
        <xdr:cNvPr id="4" name="Picture 3" descr="A graph showing different types of polymerization&#10;&#10;Description automatically generated">
          <a:extLst>
            <a:ext uri="{FF2B5EF4-FFF2-40B4-BE49-F238E27FC236}">
              <a16:creationId xmlns:a16="http://schemas.microsoft.com/office/drawing/2014/main" id="{2A3599BC-5610-F9A0-F21D-7065314351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63125" y="962025"/>
          <a:ext cx="6661142" cy="48387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180974</xdr:colOff>
      <xdr:row>9</xdr:row>
      <xdr:rowOff>28574</xdr:rowOff>
    </xdr:from>
    <xdr:to>
      <xdr:col>10</xdr:col>
      <xdr:colOff>296333</xdr:colOff>
      <xdr:row>27</xdr:row>
      <xdr:rowOff>19050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442384</xdr:colOff>
      <xdr:row>9</xdr:row>
      <xdr:rowOff>30454</xdr:rowOff>
    </xdr:from>
    <xdr:to>
      <xdr:col>16</xdr:col>
      <xdr:colOff>857251</xdr:colOff>
      <xdr:row>27</xdr:row>
      <xdr:rowOff>28575</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172509</xdr:colOff>
      <xdr:row>9</xdr:row>
      <xdr:rowOff>37042</xdr:rowOff>
    </xdr:from>
    <xdr:to>
      <xdr:col>24</xdr:col>
      <xdr:colOff>800100</xdr:colOff>
      <xdr:row>27</xdr:row>
      <xdr:rowOff>10584</xdr:rowOff>
    </xdr:to>
    <xdr:graphicFrame macro="">
      <xdr:nvGraphicFramePr>
        <xdr:cNvPr id="3" name="Chart 2">
          <a:extLst>
            <a:ext uri="{FF2B5EF4-FFF2-40B4-BE49-F238E27FC236}">
              <a16:creationId xmlns:a16="http://schemas.microsoft.com/office/drawing/2014/main" id="{A259C5A3-FB9E-4BDC-8682-70C9D00427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23</xdr:col>
      <xdr:colOff>333375</xdr:colOff>
      <xdr:row>13</xdr:row>
      <xdr:rowOff>228599</xdr:rowOff>
    </xdr:from>
    <xdr:to>
      <xdr:col>24</xdr:col>
      <xdr:colOff>632188</xdr:colOff>
      <xdr:row>23</xdr:row>
      <xdr:rowOff>866</xdr:rowOff>
    </xdr:to>
    <xdr:pic>
      <xdr:nvPicPr>
        <xdr:cNvPr id="6" name="Picture 5">
          <a:extLst>
            <a:ext uri="{FF2B5EF4-FFF2-40B4-BE49-F238E27FC236}">
              <a16:creationId xmlns:a16="http://schemas.microsoft.com/office/drawing/2014/main" id="{919CB4F5-C6C4-4F84-8639-5302772EE4AE}"/>
            </a:ext>
          </a:extLst>
        </xdr:cNvPr>
        <xdr:cNvPicPr>
          <a:picLocks noChangeAspect="1"/>
        </xdr:cNvPicPr>
      </xdr:nvPicPr>
      <xdr:blipFill>
        <a:blip xmlns:r="http://schemas.openxmlformats.org/officeDocument/2006/relationships" r:embed="rId4"/>
        <a:stretch>
          <a:fillRect/>
        </a:stretch>
      </xdr:blipFill>
      <xdr:spPr>
        <a:xfrm>
          <a:off x="19945350" y="2943224"/>
          <a:ext cx="1422763" cy="1829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150434</xdr:colOff>
      <xdr:row>9</xdr:row>
      <xdr:rowOff>99762</xdr:rowOff>
    </xdr:from>
    <xdr:to>
      <xdr:col>10</xdr:col>
      <xdr:colOff>333375</xdr:colOff>
      <xdr:row>25</xdr:row>
      <xdr:rowOff>200025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154432</xdr:colOff>
      <xdr:row>28</xdr:row>
      <xdr:rowOff>159770</xdr:rowOff>
    </xdr:from>
    <xdr:to>
      <xdr:col>10</xdr:col>
      <xdr:colOff>272143</xdr:colOff>
      <xdr:row>45</xdr:row>
      <xdr:rowOff>29689</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145382</xdr:colOff>
      <xdr:row>47</xdr:row>
      <xdr:rowOff>96681</xdr:rowOff>
    </xdr:from>
    <xdr:to>
      <xdr:col>10</xdr:col>
      <xdr:colOff>258535</xdr:colOff>
      <xdr:row>63</xdr:row>
      <xdr:rowOff>176893</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394034</xdr:colOff>
      <xdr:row>9</xdr:row>
      <xdr:rowOff>109788</xdr:rowOff>
    </xdr:from>
    <xdr:to>
      <xdr:col>16</xdr:col>
      <xdr:colOff>542925</xdr:colOff>
      <xdr:row>26</xdr:row>
      <xdr:rowOff>0</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381780</xdr:colOff>
      <xdr:row>28</xdr:row>
      <xdr:rowOff>166800</xdr:rowOff>
    </xdr:from>
    <xdr:to>
      <xdr:col>16</xdr:col>
      <xdr:colOff>519547</xdr:colOff>
      <xdr:row>45</xdr:row>
      <xdr:rowOff>12370</xdr:rowOff>
    </xdr:to>
    <xdr:graphicFrame macro="">
      <xdr:nvGraphicFramePr>
        <xdr:cNvPr id="6" name="Chart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382503</xdr:colOff>
      <xdr:row>47</xdr:row>
      <xdr:rowOff>101265</xdr:rowOff>
    </xdr:from>
    <xdr:to>
      <xdr:col>16</xdr:col>
      <xdr:colOff>542925</xdr:colOff>
      <xdr:row>63</xdr:row>
      <xdr:rowOff>181476</xdr:rowOff>
    </xdr:to>
    <xdr:graphicFrame macro="">
      <xdr:nvGraphicFramePr>
        <xdr:cNvPr id="7" name="Chart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8</xdr:col>
      <xdr:colOff>380583</xdr:colOff>
      <xdr:row>11</xdr:row>
      <xdr:rowOff>140536</xdr:rowOff>
    </xdr:from>
    <xdr:ext cx="732123" cy="264560"/>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7556083" y="2450349"/>
          <a:ext cx="73212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Scenarios</a:t>
          </a:r>
        </a:p>
      </xdr:txBody>
    </xdr:sp>
    <xdr:clientData/>
  </xdr:oneCellAnchor>
  <xdr:oneCellAnchor>
    <xdr:from>
      <xdr:col>15</xdr:col>
      <xdr:colOff>26403</xdr:colOff>
      <xdr:row>11</xdr:row>
      <xdr:rowOff>126750</xdr:rowOff>
    </xdr:from>
    <xdr:ext cx="732123" cy="264560"/>
    <xdr:sp macro="" textlink="">
      <xdr:nvSpPr>
        <xdr:cNvPr id="11" name="TextBox 10">
          <a:extLst>
            <a:ext uri="{FF2B5EF4-FFF2-40B4-BE49-F238E27FC236}">
              <a16:creationId xmlns:a16="http://schemas.microsoft.com/office/drawing/2014/main" id="{00000000-0008-0000-0300-00000B000000}"/>
            </a:ext>
          </a:extLst>
        </xdr:cNvPr>
        <xdr:cNvSpPr txBox="1"/>
      </xdr:nvSpPr>
      <xdr:spPr>
        <a:xfrm>
          <a:off x="11837403" y="2436563"/>
          <a:ext cx="73212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Scenarios</a:t>
          </a:r>
        </a:p>
      </xdr:txBody>
    </xdr:sp>
    <xdr:clientData/>
  </xdr:oneCellAnchor>
  <xdr:oneCellAnchor>
    <xdr:from>
      <xdr:col>5</xdr:col>
      <xdr:colOff>723064</xdr:colOff>
      <xdr:row>37</xdr:row>
      <xdr:rowOff>115302</xdr:rowOff>
    </xdr:from>
    <xdr:ext cx="732123" cy="264560"/>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5083397" y="7745885"/>
          <a:ext cx="73212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Scenarios</a:t>
          </a:r>
        </a:p>
      </xdr:txBody>
    </xdr:sp>
    <xdr:clientData/>
  </xdr:oneCellAnchor>
  <xdr:oneCellAnchor>
    <xdr:from>
      <xdr:col>12</xdr:col>
      <xdr:colOff>291543</xdr:colOff>
      <xdr:row>56</xdr:row>
      <xdr:rowOff>77760</xdr:rowOff>
    </xdr:from>
    <xdr:ext cx="732123" cy="264560"/>
    <xdr:sp macro="" textlink="">
      <xdr:nvSpPr>
        <xdr:cNvPr id="13" name="TextBox 12">
          <a:extLst>
            <a:ext uri="{FF2B5EF4-FFF2-40B4-BE49-F238E27FC236}">
              <a16:creationId xmlns:a16="http://schemas.microsoft.com/office/drawing/2014/main" id="{00000000-0008-0000-0300-00000D000000}"/>
            </a:ext>
          </a:extLst>
        </xdr:cNvPr>
        <xdr:cNvSpPr txBox="1"/>
      </xdr:nvSpPr>
      <xdr:spPr>
        <a:xfrm>
          <a:off x="9784793" y="11560677"/>
          <a:ext cx="73212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Scenarios</a:t>
          </a:r>
        </a:p>
      </xdr:txBody>
    </xdr:sp>
    <xdr:clientData/>
  </xdr:oneCellAnchor>
  <xdr:oneCellAnchor>
    <xdr:from>
      <xdr:col>5</xdr:col>
      <xdr:colOff>835583</xdr:colOff>
      <xdr:row>56</xdr:row>
      <xdr:rowOff>80433</xdr:rowOff>
    </xdr:from>
    <xdr:ext cx="732123" cy="264560"/>
    <xdr:sp macro="" textlink="">
      <xdr:nvSpPr>
        <xdr:cNvPr id="17" name="TextBox 16">
          <a:extLst>
            <a:ext uri="{FF2B5EF4-FFF2-40B4-BE49-F238E27FC236}">
              <a16:creationId xmlns:a16="http://schemas.microsoft.com/office/drawing/2014/main" id="{00000000-0008-0000-0300-000011000000}"/>
            </a:ext>
          </a:extLst>
        </xdr:cNvPr>
        <xdr:cNvSpPr txBox="1"/>
      </xdr:nvSpPr>
      <xdr:spPr>
        <a:xfrm>
          <a:off x="5195916" y="11563350"/>
          <a:ext cx="73212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Scenarios</a:t>
          </a:r>
        </a:p>
      </xdr:txBody>
    </xdr:sp>
    <xdr:clientData/>
  </xdr:oneCellAnchor>
  <xdr:oneCellAnchor>
    <xdr:from>
      <xdr:col>12</xdr:col>
      <xdr:colOff>194260</xdr:colOff>
      <xdr:row>37</xdr:row>
      <xdr:rowOff>101601</xdr:rowOff>
    </xdr:from>
    <xdr:ext cx="732123" cy="264560"/>
    <xdr:sp macro="" textlink="">
      <xdr:nvSpPr>
        <xdr:cNvPr id="18" name="TextBox 17">
          <a:extLst>
            <a:ext uri="{FF2B5EF4-FFF2-40B4-BE49-F238E27FC236}">
              <a16:creationId xmlns:a16="http://schemas.microsoft.com/office/drawing/2014/main" id="{00000000-0008-0000-0300-000012000000}"/>
            </a:ext>
          </a:extLst>
        </xdr:cNvPr>
        <xdr:cNvSpPr txBox="1"/>
      </xdr:nvSpPr>
      <xdr:spPr>
        <a:xfrm>
          <a:off x="9608135" y="7626351"/>
          <a:ext cx="73212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a:t>Scenarios</a:t>
          </a:r>
        </a:p>
      </xdr:txBody>
    </xdr:sp>
    <xdr:clientData/>
  </xdr:oneCellAnchor>
  <xdr:twoCellAnchor>
    <xdr:from>
      <xdr:col>16</xdr:col>
      <xdr:colOff>636058</xdr:colOff>
      <xdr:row>9</xdr:row>
      <xdr:rowOff>125942</xdr:rowOff>
    </xdr:from>
    <xdr:to>
      <xdr:col>24</xdr:col>
      <xdr:colOff>504825</xdr:colOff>
      <xdr:row>25</xdr:row>
      <xdr:rowOff>202406</xdr:rowOff>
    </xdr:to>
    <xdr:graphicFrame macro="">
      <xdr:nvGraphicFramePr>
        <xdr:cNvPr id="9" name="Chart 8">
          <a:extLst>
            <a:ext uri="{FF2B5EF4-FFF2-40B4-BE49-F238E27FC236}">
              <a16:creationId xmlns:a16="http://schemas.microsoft.com/office/drawing/2014/main" id="{ED8D57E7-2160-47C5-AB6E-635E4E75DD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649001</xdr:colOff>
      <xdr:row>28</xdr:row>
      <xdr:rowOff>178268</xdr:rowOff>
    </xdr:from>
    <xdr:to>
      <xdr:col>24</xdr:col>
      <xdr:colOff>544286</xdr:colOff>
      <xdr:row>45</xdr:row>
      <xdr:rowOff>42059</xdr:rowOff>
    </xdr:to>
    <xdr:graphicFrame macro="">
      <xdr:nvGraphicFramePr>
        <xdr:cNvPr id="10" name="Chart 9">
          <a:extLst>
            <a:ext uri="{FF2B5EF4-FFF2-40B4-BE49-F238E27FC236}">
              <a16:creationId xmlns:a16="http://schemas.microsoft.com/office/drawing/2014/main" id="{3315C35F-BC1C-4355-89A8-DCC04EE310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642407</xdr:colOff>
      <xdr:row>47</xdr:row>
      <xdr:rowOff>107951</xdr:rowOff>
    </xdr:from>
    <xdr:to>
      <xdr:col>24</xdr:col>
      <xdr:colOff>533399</xdr:colOff>
      <xdr:row>63</xdr:row>
      <xdr:rowOff>190500</xdr:rowOff>
    </xdr:to>
    <xdr:graphicFrame macro="">
      <xdr:nvGraphicFramePr>
        <xdr:cNvPr id="14" name="Chart 13">
          <a:extLst>
            <a:ext uri="{FF2B5EF4-FFF2-40B4-BE49-F238E27FC236}">
              <a16:creationId xmlns:a16="http://schemas.microsoft.com/office/drawing/2014/main" id="{D1386312-45D0-4987-ACB3-7E1CC12542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21</xdr:col>
      <xdr:colOff>450011</xdr:colOff>
      <xdr:row>14</xdr:row>
      <xdr:rowOff>29766</xdr:rowOff>
    </xdr:from>
    <xdr:to>
      <xdr:col>24</xdr:col>
      <xdr:colOff>67904</xdr:colOff>
      <xdr:row>22</xdr:row>
      <xdr:rowOff>93094</xdr:rowOff>
    </xdr:to>
    <xdr:pic>
      <xdr:nvPicPr>
        <xdr:cNvPr id="16" name="Picture 15">
          <a:extLst>
            <a:ext uri="{FF2B5EF4-FFF2-40B4-BE49-F238E27FC236}">
              <a16:creationId xmlns:a16="http://schemas.microsoft.com/office/drawing/2014/main" id="{8F43B2FD-8E98-79F8-4F1A-3D2624FBDFD7}"/>
            </a:ext>
          </a:extLst>
        </xdr:cNvPr>
        <xdr:cNvPicPr>
          <a:picLocks noChangeAspect="1"/>
        </xdr:cNvPicPr>
      </xdr:nvPicPr>
      <xdr:blipFill>
        <a:blip xmlns:r="http://schemas.openxmlformats.org/officeDocument/2006/relationships" r:embed="rId10"/>
        <a:stretch>
          <a:fillRect/>
        </a:stretch>
      </xdr:blipFill>
      <xdr:spPr>
        <a:xfrm>
          <a:off x="16205949" y="2946797"/>
          <a:ext cx="1433596" cy="1640906"/>
        </a:xfrm>
        <a:prstGeom prst="rect">
          <a:avLst/>
        </a:prstGeom>
      </xdr:spPr>
    </xdr:pic>
    <xdr:clientData/>
  </xdr:twoCellAnchor>
  <xdr:twoCellAnchor editAs="oneCell">
    <xdr:from>
      <xdr:col>21</xdr:col>
      <xdr:colOff>489860</xdr:colOff>
      <xdr:row>34</xdr:row>
      <xdr:rowOff>122463</xdr:rowOff>
    </xdr:from>
    <xdr:to>
      <xdr:col>24</xdr:col>
      <xdr:colOff>166316</xdr:colOff>
      <xdr:row>42</xdr:row>
      <xdr:rowOff>27213</xdr:rowOff>
    </xdr:to>
    <xdr:pic>
      <xdr:nvPicPr>
        <xdr:cNvPr id="15" name="Picture 14">
          <a:extLst>
            <a:ext uri="{FF2B5EF4-FFF2-40B4-BE49-F238E27FC236}">
              <a16:creationId xmlns:a16="http://schemas.microsoft.com/office/drawing/2014/main" id="{06479941-D292-3460-0F84-7DA90CF91995}"/>
            </a:ext>
          </a:extLst>
        </xdr:cNvPr>
        <xdr:cNvPicPr>
          <a:picLocks noChangeAspect="1"/>
        </xdr:cNvPicPr>
      </xdr:nvPicPr>
      <xdr:blipFill>
        <a:blip xmlns:r="http://schemas.openxmlformats.org/officeDocument/2006/relationships" r:embed="rId11"/>
        <a:stretch>
          <a:fillRect/>
        </a:stretch>
      </xdr:blipFill>
      <xdr:spPr>
        <a:xfrm>
          <a:off x="16287753" y="7157356"/>
          <a:ext cx="1513420" cy="1537607"/>
        </a:xfrm>
        <a:prstGeom prst="rect">
          <a:avLst/>
        </a:prstGeom>
      </xdr:spPr>
    </xdr:pic>
    <xdr:clientData/>
  </xdr:twoCellAnchor>
  <xdr:twoCellAnchor editAs="oneCell">
    <xdr:from>
      <xdr:col>21</xdr:col>
      <xdr:colOff>367395</xdr:colOff>
      <xdr:row>52</xdr:row>
      <xdr:rowOff>159281</xdr:rowOff>
    </xdr:from>
    <xdr:to>
      <xdr:col>24</xdr:col>
      <xdr:colOff>95250</xdr:colOff>
      <xdr:row>60</xdr:row>
      <xdr:rowOff>116251</xdr:rowOff>
    </xdr:to>
    <xdr:pic>
      <xdr:nvPicPr>
        <xdr:cNvPr id="20" name="Picture 19">
          <a:extLst>
            <a:ext uri="{FF2B5EF4-FFF2-40B4-BE49-F238E27FC236}">
              <a16:creationId xmlns:a16="http://schemas.microsoft.com/office/drawing/2014/main" id="{7E1F0616-9B31-4BB0-31B9-71E541833A95}"/>
            </a:ext>
          </a:extLst>
        </xdr:cNvPr>
        <xdr:cNvPicPr>
          <a:picLocks noChangeAspect="1"/>
        </xdr:cNvPicPr>
      </xdr:nvPicPr>
      <xdr:blipFill>
        <a:blip xmlns:r="http://schemas.openxmlformats.org/officeDocument/2006/relationships" r:embed="rId11"/>
        <a:stretch>
          <a:fillRect/>
        </a:stretch>
      </xdr:blipFill>
      <xdr:spPr>
        <a:xfrm>
          <a:off x="16165288" y="10840888"/>
          <a:ext cx="1564819" cy="15898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104775</xdr:colOff>
      <xdr:row>25</xdr:row>
      <xdr:rowOff>76200</xdr:rowOff>
    </xdr:from>
    <xdr:to>
      <xdr:col>23</xdr:col>
      <xdr:colOff>276225</xdr:colOff>
      <xdr:row>52</xdr:row>
      <xdr:rowOff>1664</xdr:rowOff>
    </xdr:to>
    <xdr:graphicFrame macro="">
      <xdr:nvGraphicFramePr>
        <xdr:cNvPr id="3" name="Chart 2">
          <a:extLst>
            <a:ext uri="{FF2B5EF4-FFF2-40B4-BE49-F238E27FC236}">
              <a16:creationId xmlns:a16="http://schemas.microsoft.com/office/drawing/2014/main" id="{2C399619-EDA6-4815-AD2A-5320993BDB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130176</xdr:colOff>
      <xdr:row>1</xdr:row>
      <xdr:rowOff>78316</xdr:rowOff>
    </xdr:from>
    <xdr:to>
      <xdr:col>14</xdr:col>
      <xdr:colOff>313531</xdr:colOff>
      <xdr:row>28</xdr:row>
      <xdr:rowOff>56885</xdr:rowOff>
    </xdr:to>
    <xdr:graphicFrame macro="">
      <xdr:nvGraphicFramePr>
        <xdr:cNvPr id="2" name="Chart 2">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32</xdr:row>
      <xdr:rowOff>0</xdr:rowOff>
    </xdr:from>
    <xdr:to>
      <xdr:col>14</xdr:col>
      <xdr:colOff>174283</xdr:colOff>
      <xdr:row>60</xdr:row>
      <xdr:rowOff>118231</xdr:rowOff>
    </xdr:to>
    <xdr:graphicFrame macro="">
      <xdr:nvGraphicFramePr>
        <xdr:cNvPr id="4" name="Chart 2">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130176</xdr:colOff>
      <xdr:row>1</xdr:row>
      <xdr:rowOff>78316</xdr:rowOff>
    </xdr:from>
    <xdr:to>
      <xdr:col>14</xdr:col>
      <xdr:colOff>313531</xdr:colOff>
      <xdr:row>28</xdr:row>
      <xdr:rowOff>56885</xdr:rowOff>
    </xdr:to>
    <xdr:graphicFrame macro="">
      <xdr:nvGraphicFramePr>
        <xdr:cNvPr id="2" name="Chart 2">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32</xdr:row>
      <xdr:rowOff>0</xdr:rowOff>
    </xdr:from>
    <xdr:to>
      <xdr:col>14</xdr:col>
      <xdr:colOff>174283</xdr:colOff>
      <xdr:row>60</xdr:row>
      <xdr:rowOff>118231</xdr:rowOff>
    </xdr:to>
    <xdr:graphicFrame macro="">
      <xdr:nvGraphicFramePr>
        <xdr:cNvPr id="4" name="Chart 2">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130176</xdr:colOff>
      <xdr:row>1</xdr:row>
      <xdr:rowOff>78316</xdr:rowOff>
    </xdr:from>
    <xdr:to>
      <xdr:col>14</xdr:col>
      <xdr:colOff>313531</xdr:colOff>
      <xdr:row>27</xdr:row>
      <xdr:rowOff>127000</xdr:rowOff>
    </xdr:to>
    <xdr:graphicFrame macro="">
      <xdr:nvGraphicFramePr>
        <xdr:cNvPr id="2" name="Chart 2">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32</xdr:row>
      <xdr:rowOff>0</xdr:rowOff>
    </xdr:from>
    <xdr:to>
      <xdr:col>14</xdr:col>
      <xdr:colOff>174283</xdr:colOff>
      <xdr:row>60</xdr:row>
      <xdr:rowOff>118231</xdr:rowOff>
    </xdr:to>
    <xdr:graphicFrame macro="">
      <xdr:nvGraphicFramePr>
        <xdr:cNvPr id="4" name="Chart 2">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130176</xdr:colOff>
      <xdr:row>1</xdr:row>
      <xdr:rowOff>78316</xdr:rowOff>
    </xdr:from>
    <xdr:to>
      <xdr:col>14</xdr:col>
      <xdr:colOff>313531</xdr:colOff>
      <xdr:row>28</xdr:row>
      <xdr:rowOff>56885</xdr:rowOff>
    </xdr:to>
    <xdr:graphicFrame macro="">
      <xdr:nvGraphicFramePr>
        <xdr:cNvPr id="2" name="Chart 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32</xdr:row>
      <xdr:rowOff>0</xdr:rowOff>
    </xdr:from>
    <xdr:to>
      <xdr:col>14</xdr:col>
      <xdr:colOff>174283</xdr:colOff>
      <xdr:row>60</xdr:row>
      <xdr:rowOff>118231</xdr:rowOff>
    </xdr:to>
    <xdr:graphicFrame macro="">
      <xdr:nvGraphicFramePr>
        <xdr:cNvPr id="4" name="Chart 2">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Jean Tetreault" id="{F72D162A-7055-4B55-B622-AB67410E0C26}" userId="S::jean.tetreault@pch.gc.ca::66242963-44e5-47cc-85a7-26ce83b2527e"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T5" dT="2021-10-06T16:07:41.27" personId="{F72D162A-7055-4B55-B622-AB67410E0C26}" id="{BE954BE5-6D52-4DC6-B94F-EADA130182F4}">
    <text>undamaged</text>
  </threadedComment>
  <threadedComment ref="C7" dT="2021-10-06T16:07:19.25" personId="{F72D162A-7055-4B55-B622-AB67410E0C26}" id="{7D366314-0AE5-4997-A81F-5107D7E574D5}">
    <text>do not change : specific to each paper</text>
  </threadedComment>
</ThreadedComments>
</file>

<file path=xl/threadedComments/threadedComment10.xml><?xml version="1.0" encoding="utf-8"?>
<ThreadedComments xmlns="http://schemas.microsoft.com/office/spreadsheetml/2018/threadedcomments" xmlns:x="http://schemas.openxmlformats.org/spreadsheetml/2006/main">
  <threadedComment ref="T5" dT="2021-10-06T16:07:41.27" personId="{F72D162A-7055-4B55-B622-AB67410E0C26}" id="{AD6D3D97-18F9-494D-9F10-70DFA88AF369}">
    <text>undamaged</text>
  </threadedComment>
</ThreadedComments>
</file>

<file path=xl/threadedComments/threadedComment11.xml><?xml version="1.0" encoding="utf-8"?>
<ThreadedComments xmlns="http://schemas.microsoft.com/office/spreadsheetml/2018/threadedcomments" xmlns:x="http://schemas.openxmlformats.org/spreadsheetml/2006/main">
  <threadedComment ref="T5" dT="2021-10-06T16:07:41.27" personId="{F72D162A-7055-4B55-B622-AB67410E0C26}" id="{FD989749-054C-4012-8C95-4191929AF3EF}">
    <text>undamaged</text>
  </threadedComment>
</ThreadedComments>
</file>

<file path=xl/threadedComments/threadedComment12.xml><?xml version="1.0" encoding="utf-8"?>
<ThreadedComments xmlns="http://schemas.microsoft.com/office/spreadsheetml/2018/threadedcomments" xmlns:x="http://schemas.openxmlformats.org/spreadsheetml/2006/main">
  <threadedComment ref="T5" dT="2021-10-06T16:07:41.27" personId="{F72D162A-7055-4B55-B622-AB67410E0C26}" id="{3E1A6849-139E-475C-AF19-63E4A7E10BBA}">
    <text>undamaged</text>
  </threadedComment>
</ThreadedComments>
</file>

<file path=xl/threadedComments/threadedComment2.xml><?xml version="1.0" encoding="utf-8"?>
<ThreadedComments xmlns="http://schemas.microsoft.com/office/spreadsheetml/2018/threadedcomments" xmlns:x="http://schemas.openxmlformats.org/spreadsheetml/2006/main">
  <threadedComment ref="T5" dT="2021-10-06T16:07:41.27" personId="{F72D162A-7055-4B55-B622-AB67410E0C26}" id="{0D3E2E33-434D-46FA-B542-659519B90745}">
    <text>undamaged</text>
  </threadedComment>
</ThreadedComments>
</file>

<file path=xl/threadedComments/threadedComment3.xml><?xml version="1.0" encoding="utf-8"?>
<ThreadedComments xmlns="http://schemas.microsoft.com/office/spreadsheetml/2018/threadedcomments" xmlns:x="http://schemas.openxmlformats.org/spreadsheetml/2006/main">
  <threadedComment ref="T5" dT="2021-10-06T16:07:41.27" personId="{F72D162A-7055-4B55-B622-AB67410E0C26}" id="{5A8F5C4B-28F7-467B-881B-4DF9007A5CF9}">
    <text>undamaged</text>
  </threadedComment>
</ThreadedComments>
</file>

<file path=xl/threadedComments/threadedComment4.xml><?xml version="1.0" encoding="utf-8"?>
<ThreadedComments xmlns="http://schemas.microsoft.com/office/spreadsheetml/2018/threadedcomments" xmlns:x="http://schemas.openxmlformats.org/spreadsheetml/2006/main">
  <threadedComment ref="T5" dT="2021-10-06T16:07:41.27" personId="{F72D162A-7055-4B55-B622-AB67410E0C26}" id="{588B2F46-82BE-45C5-80E5-91720CD74E24}">
    <text>undamaged</text>
  </threadedComment>
</ThreadedComments>
</file>

<file path=xl/threadedComments/threadedComment5.xml><?xml version="1.0" encoding="utf-8"?>
<ThreadedComments xmlns="http://schemas.microsoft.com/office/spreadsheetml/2018/threadedcomments" xmlns:x="http://schemas.openxmlformats.org/spreadsheetml/2006/main">
  <threadedComment ref="T5" dT="2021-10-06T16:07:41.27" personId="{F72D162A-7055-4B55-B622-AB67410E0C26}" id="{ABCC1AF9-417A-4F9E-B053-910376D042C9}">
    <text>undamaged</text>
  </threadedComment>
</ThreadedComments>
</file>

<file path=xl/threadedComments/threadedComment6.xml><?xml version="1.0" encoding="utf-8"?>
<ThreadedComments xmlns="http://schemas.microsoft.com/office/spreadsheetml/2018/threadedcomments" xmlns:x="http://schemas.openxmlformats.org/spreadsheetml/2006/main">
  <threadedComment ref="T5" dT="2021-10-06T16:07:41.27" personId="{F72D162A-7055-4B55-B622-AB67410E0C26}" id="{404FD61E-8230-4E25-A693-76934FA8933F}">
    <text>undamaged</text>
  </threadedComment>
</ThreadedComments>
</file>

<file path=xl/threadedComments/threadedComment7.xml><?xml version="1.0" encoding="utf-8"?>
<ThreadedComments xmlns="http://schemas.microsoft.com/office/spreadsheetml/2018/threadedcomments" xmlns:x="http://schemas.openxmlformats.org/spreadsheetml/2006/main">
  <threadedComment ref="T5" dT="2021-10-06T16:07:41.27" personId="{F72D162A-7055-4B55-B622-AB67410E0C26}" id="{30025B7F-6D87-4BBB-959A-F0BA118E6F44}">
    <text>undamaged</text>
  </threadedComment>
</ThreadedComments>
</file>

<file path=xl/threadedComments/threadedComment8.xml><?xml version="1.0" encoding="utf-8"?>
<ThreadedComments xmlns="http://schemas.microsoft.com/office/spreadsheetml/2018/threadedcomments" xmlns:x="http://schemas.openxmlformats.org/spreadsheetml/2006/main">
  <threadedComment ref="T5" dT="2021-10-06T16:07:41.27" personId="{F72D162A-7055-4B55-B622-AB67410E0C26}" id="{3D107036-514A-4F67-9E3C-3AFA770810B0}">
    <text>undamaged</text>
  </threadedComment>
</ThreadedComments>
</file>

<file path=xl/threadedComments/threadedComment9.xml><?xml version="1.0" encoding="utf-8"?>
<ThreadedComments xmlns="http://schemas.microsoft.com/office/spreadsheetml/2018/threadedcomments" xmlns:x="http://schemas.openxmlformats.org/spreadsheetml/2006/main">
  <threadedComment ref="T5" dT="2021-10-06T16:07:41.27" personId="{F72D162A-7055-4B55-B622-AB67410E0C26}" id="{527D6180-87C5-49BD-A64C-5F3355FB7A7F}">
    <text>undamaged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7.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8.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9.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0.bin"/><Relationship Id="rId5" Type="http://schemas.microsoft.com/office/2017/10/relationships/threadedComment" Target="../threadedComments/threadedComment6.xml"/><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11.bin"/><Relationship Id="rId5" Type="http://schemas.microsoft.com/office/2017/10/relationships/threadedComment" Target="../threadedComments/threadedComment7.xml"/><Relationship Id="rId4" Type="http://schemas.openxmlformats.org/officeDocument/2006/relationships/comments" Target="../comments7.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12.bin"/><Relationship Id="rId5" Type="http://schemas.microsoft.com/office/2017/10/relationships/threadedComment" Target="../threadedComments/threadedComment8.xml"/><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13.bin"/><Relationship Id="rId5" Type="http://schemas.microsoft.com/office/2017/10/relationships/threadedComment" Target="../threadedComments/threadedComment9.xml"/><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5.xml"/><Relationship Id="rId1" Type="http://schemas.openxmlformats.org/officeDocument/2006/relationships/printerSettings" Target="../printerSettings/printerSettings14.bin"/><Relationship Id="rId5" Type="http://schemas.microsoft.com/office/2017/10/relationships/threadedComment" Target="../threadedComments/threadedComment10.xml"/><Relationship Id="rId4" Type="http://schemas.openxmlformats.org/officeDocument/2006/relationships/comments" Target="../comments10.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6.xml"/><Relationship Id="rId1" Type="http://schemas.openxmlformats.org/officeDocument/2006/relationships/printerSettings" Target="../printerSettings/printerSettings15.bin"/><Relationship Id="rId5" Type="http://schemas.microsoft.com/office/2017/10/relationships/threadedComment" Target="../threadedComments/threadedComment11.xml"/><Relationship Id="rId4" Type="http://schemas.openxmlformats.org/officeDocument/2006/relationships/comments" Target="../comments1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7.xml"/><Relationship Id="rId1" Type="http://schemas.openxmlformats.org/officeDocument/2006/relationships/printerSettings" Target="../printerSettings/printerSettings16.bin"/><Relationship Id="rId5" Type="http://schemas.microsoft.com/office/2017/10/relationships/threadedComment" Target="../threadedComments/threadedComment12.xml"/><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6.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A674C-565D-44C5-8171-B7BDE1AC8DB7}">
  <dimension ref="A1:W53"/>
  <sheetViews>
    <sheetView showGridLines="0" tabSelected="1" zoomScaleNormal="100" workbookViewId="0">
      <selection sqref="A1:XFD1"/>
    </sheetView>
  </sheetViews>
  <sheetFormatPr baseColWidth="10" defaultColWidth="9.140625" defaultRowHeight="15" x14ac:dyDescent="0.25"/>
  <cols>
    <col min="1" max="1" width="146.28515625" customWidth="1"/>
    <col min="2" max="2" width="19.140625" customWidth="1"/>
    <col min="3" max="3" width="17.28515625" customWidth="1"/>
    <col min="4" max="4" width="22" customWidth="1"/>
    <col min="5" max="5" width="12.5703125" customWidth="1"/>
    <col min="6" max="6" width="19.7109375" customWidth="1"/>
    <col min="7" max="7" width="15.28515625" customWidth="1"/>
  </cols>
  <sheetData>
    <row r="1" spans="1:23" ht="20.25" x14ac:dyDescent="0.3">
      <c r="A1" s="223" t="s">
        <v>72</v>
      </c>
      <c r="B1" s="208"/>
      <c r="C1" s="208"/>
      <c r="D1" s="208"/>
      <c r="E1" s="168"/>
      <c r="F1" s="168"/>
      <c r="G1" s="208"/>
      <c r="H1" s="208"/>
      <c r="I1" s="208"/>
      <c r="J1" s="208"/>
      <c r="K1" s="208"/>
      <c r="L1" s="208"/>
      <c r="M1" s="208"/>
      <c r="N1" s="208"/>
      <c r="O1" s="208"/>
      <c r="P1" s="208"/>
      <c r="Q1" s="208"/>
      <c r="R1" s="208"/>
      <c r="S1" s="208"/>
      <c r="T1" s="208"/>
      <c r="U1" s="168"/>
      <c r="V1" s="168"/>
      <c r="W1" s="208"/>
    </row>
    <row r="2" spans="1:23" x14ac:dyDescent="0.25">
      <c r="A2" s="208"/>
      <c r="B2" s="208"/>
      <c r="C2" s="208"/>
      <c r="D2" s="208"/>
      <c r="E2" s="208"/>
      <c r="F2" s="208"/>
      <c r="G2" s="208"/>
      <c r="H2" s="208"/>
      <c r="I2" s="208"/>
      <c r="J2" s="208"/>
      <c r="K2" s="208"/>
      <c r="L2" s="208"/>
      <c r="M2" s="208"/>
      <c r="N2" s="208"/>
      <c r="O2" s="208"/>
      <c r="P2" s="208"/>
      <c r="Q2" s="208"/>
      <c r="R2" s="208"/>
      <c r="S2" s="208"/>
      <c r="T2" s="208"/>
      <c r="U2" s="208"/>
      <c r="V2" s="208"/>
      <c r="W2" s="208"/>
    </row>
    <row r="3" spans="1:23" ht="15.75" x14ac:dyDescent="0.25">
      <c r="A3" s="217" t="s">
        <v>112</v>
      </c>
      <c r="B3" s="208"/>
      <c r="C3" s="208"/>
      <c r="D3" s="208"/>
      <c r="E3" s="208"/>
      <c r="F3" s="208"/>
      <c r="G3" s="208"/>
      <c r="H3" s="208"/>
      <c r="I3" s="208"/>
      <c r="J3" s="208"/>
      <c r="K3" s="208"/>
      <c r="L3" s="208"/>
      <c r="M3" s="208"/>
      <c r="N3" s="208"/>
      <c r="O3" s="208"/>
      <c r="P3" s="208"/>
      <c r="Q3" s="208"/>
      <c r="R3" s="208"/>
      <c r="S3" s="208"/>
      <c r="T3" s="208"/>
      <c r="U3" s="208"/>
      <c r="V3" s="208"/>
      <c r="W3" s="208"/>
    </row>
    <row r="4" spans="1:23" x14ac:dyDescent="0.25">
      <c r="A4" s="208"/>
      <c r="B4" s="208"/>
      <c r="C4" s="208"/>
      <c r="D4" s="208"/>
      <c r="E4" s="208"/>
      <c r="F4" s="208"/>
      <c r="G4" s="208"/>
      <c r="H4" s="208"/>
      <c r="I4" s="208"/>
      <c r="J4" s="208"/>
      <c r="K4" s="208"/>
      <c r="L4" s="208"/>
      <c r="M4" s="208"/>
      <c r="N4" s="208"/>
      <c r="O4" s="208"/>
      <c r="P4" s="208"/>
      <c r="Q4" s="208"/>
      <c r="R4" s="208"/>
      <c r="S4" s="208"/>
      <c r="T4" s="208"/>
      <c r="U4" s="208"/>
      <c r="V4" s="208"/>
      <c r="W4" s="208"/>
    </row>
    <row r="5" spans="1:23" ht="15.75" x14ac:dyDescent="0.25">
      <c r="A5" s="166" t="s">
        <v>75</v>
      </c>
      <c r="B5" s="208"/>
      <c r="C5" s="208"/>
      <c r="D5" s="208"/>
      <c r="E5" s="208"/>
      <c r="F5" s="208"/>
      <c r="G5" s="208"/>
      <c r="H5" s="208"/>
      <c r="I5" s="208"/>
      <c r="J5" s="208"/>
      <c r="K5" s="208"/>
      <c r="L5" s="208"/>
      <c r="M5" s="208"/>
      <c r="N5" s="208"/>
      <c r="O5" s="208"/>
      <c r="P5" s="208"/>
      <c r="Q5" s="208"/>
      <c r="R5" s="208"/>
      <c r="S5" s="208"/>
      <c r="T5" s="208"/>
      <c r="U5" s="208"/>
      <c r="V5" s="208"/>
      <c r="W5" s="208"/>
    </row>
    <row r="6" spans="1:23" ht="80.25" customHeight="1" x14ac:dyDescent="0.25">
      <c r="A6" s="220" t="s">
        <v>135</v>
      </c>
      <c r="B6" s="208"/>
      <c r="C6" s="208"/>
      <c r="D6" s="208"/>
      <c r="E6" s="208"/>
      <c r="F6" s="208"/>
      <c r="G6" s="208"/>
      <c r="H6" s="208"/>
      <c r="I6" s="208"/>
      <c r="J6" s="208"/>
      <c r="K6" s="208"/>
      <c r="L6" s="208"/>
      <c r="M6" s="208"/>
      <c r="N6" s="208"/>
      <c r="O6" s="208"/>
      <c r="P6" s="208"/>
      <c r="Q6" s="208"/>
      <c r="R6" s="208"/>
      <c r="S6" s="208"/>
      <c r="T6" s="208"/>
      <c r="U6" s="208"/>
      <c r="V6" s="208"/>
      <c r="W6" s="208"/>
    </row>
    <row r="7" spans="1:23" ht="21.75" customHeight="1" x14ac:dyDescent="0.25">
      <c r="A7" s="221" t="s">
        <v>113</v>
      </c>
      <c r="B7" s="208"/>
      <c r="C7" s="208"/>
      <c r="D7" s="208"/>
      <c r="E7" s="208"/>
      <c r="F7" s="208"/>
      <c r="G7" s="208"/>
      <c r="H7" s="208"/>
      <c r="I7" s="208"/>
      <c r="J7" s="208"/>
      <c r="K7" s="208"/>
      <c r="L7" s="208"/>
      <c r="M7" s="208"/>
      <c r="N7" s="208"/>
      <c r="O7" s="208"/>
      <c r="P7" s="208"/>
      <c r="Q7" s="208"/>
      <c r="R7" s="208"/>
      <c r="S7" s="208"/>
      <c r="T7" s="208"/>
      <c r="U7" s="208"/>
      <c r="V7" s="208"/>
      <c r="W7" s="208"/>
    </row>
    <row r="8" spans="1:23" ht="20.25" customHeight="1" x14ac:dyDescent="0.25">
      <c r="A8" s="221" t="s">
        <v>123</v>
      </c>
      <c r="B8" s="208"/>
      <c r="C8" s="208"/>
      <c r="D8" s="208"/>
      <c r="E8" s="208"/>
      <c r="F8" s="208"/>
      <c r="G8" s="208"/>
      <c r="H8" s="208"/>
      <c r="I8" s="208"/>
      <c r="J8" s="208"/>
      <c r="K8" s="208"/>
      <c r="L8" s="208"/>
      <c r="M8" s="208"/>
      <c r="N8" s="208"/>
      <c r="O8" s="208"/>
      <c r="P8" s="208"/>
      <c r="Q8" s="208"/>
      <c r="R8" s="208"/>
      <c r="S8" s="208"/>
      <c r="T8" s="208"/>
      <c r="U8" s="208"/>
      <c r="V8" s="208"/>
      <c r="W8" s="208"/>
    </row>
    <row r="9" spans="1:23" ht="21.75" customHeight="1" x14ac:dyDescent="0.25">
      <c r="A9" s="221" t="s">
        <v>124</v>
      </c>
      <c r="B9" s="210"/>
      <c r="D9" s="208"/>
      <c r="E9" s="208"/>
      <c r="F9" s="208"/>
      <c r="G9" s="208"/>
      <c r="H9" s="208"/>
      <c r="I9" s="208"/>
      <c r="J9" s="208"/>
      <c r="K9" s="208"/>
      <c r="L9" s="208"/>
      <c r="M9" s="208"/>
      <c r="N9" s="208"/>
      <c r="O9" s="208"/>
      <c r="P9" s="208"/>
      <c r="Q9" s="208"/>
      <c r="R9" s="208"/>
      <c r="S9" s="208"/>
      <c r="T9" s="208"/>
      <c r="U9" s="208"/>
      <c r="V9" s="208"/>
      <c r="W9" s="208"/>
    </row>
    <row r="10" spans="1:23" ht="24.75" customHeight="1" x14ac:dyDescent="0.25">
      <c r="A10" s="221" t="s">
        <v>114</v>
      </c>
      <c r="B10" s="208"/>
      <c r="C10" s="208"/>
      <c r="D10" s="208"/>
      <c r="E10" s="208"/>
      <c r="F10" s="208"/>
      <c r="G10" s="208"/>
      <c r="H10" s="208"/>
      <c r="I10" s="208"/>
      <c r="J10" s="208"/>
      <c r="K10" s="208"/>
      <c r="L10" s="208"/>
      <c r="M10" s="208"/>
      <c r="N10" s="208"/>
      <c r="O10" s="208"/>
      <c r="P10" s="208"/>
      <c r="Q10" s="208"/>
      <c r="R10" s="208"/>
      <c r="S10" s="208"/>
      <c r="T10" s="208"/>
      <c r="U10" s="208"/>
      <c r="V10" s="208"/>
      <c r="W10" s="208"/>
    </row>
    <row r="11" spans="1:23" ht="23.25" customHeight="1" x14ac:dyDescent="0.25">
      <c r="A11" s="220" t="s">
        <v>115</v>
      </c>
      <c r="B11" s="208"/>
      <c r="C11" s="208"/>
      <c r="D11" s="208"/>
      <c r="E11" s="208"/>
      <c r="F11" s="208"/>
      <c r="G11" s="208"/>
      <c r="H11" s="208"/>
      <c r="I11" s="208"/>
      <c r="J11" s="208"/>
      <c r="K11" s="208"/>
      <c r="L11" s="208"/>
      <c r="M11" s="208"/>
      <c r="N11" s="208"/>
      <c r="O11" s="208"/>
      <c r="P11" s="208"/>
      <c r="Q11" s="208"/>
      <c r="R11" s="208"/>
      <c r="S11" s="208"/>
      <c r="T11" s="208"/>
      <c r="U11" s="208"/>
      <c r="V11" s="208"/>
      <c r="W11" s="208"/>
    </row>
    <row r="12" spans="1:23" ht="64.5" customHeight="1" x14ac:dyDescent="0.25">
      <c r="A12" s="220" t="s">
        <v>125</v>
      </c>
      <c r="B12" s="208"/>
      <c r="C12" s="208"/>
      <c r="D12" s="208"/>
      <c r="E12" s="208"/>
      <c r="F12" s="208"/>
      <c r="G12" s="208"/>
      <c r="H12" s="208"/>
      <c r="I12" s="208"/>
      <c r="J12" s="208"/>
      <c r="K12" s="208"/>
      <c r="L12" s="208"/>
      <c r="M12" s="208"/>
      <c r="N12" s="208"/>
      <c r="O12" s="208"/>
      <c r="P12" s="208"/>
      <c r="Q12" s="208"/>
      <c r="R12" s="208"/>
      <c r="S12" s="208"/>
      <c r="T12" s="208"/>
      <c r="U12" s="211"/>
      <c r="V12" s="208"/>
      <c r="W12" s="208"/>
    </row>
    <row r="13" spans="1:23" ht="23.25" customHeight="1" x14ac:dyDescent="0.25">
      <c r="A13" s="222" t="s">
        <v>210</v>
      </c>
      <c r="B13" s="208"/>
      <c r="C13" s="208"/>
      <c r="D13" s="208"/>
      <c r="E13" s="208"/>
      <c r="F13" s="208"/>
      <c r="G13" s="208"/>
      <c r="H13" s="208"/>
      <c r="I13" s="208"/>
      <c r="J13" s="208"/>
      <c r="K13" s="208"/>
      <c r="L13" s="208"/>
      <c r="M13" s="208"/>
      <c r="N13" s="208"/>
      <c r="O13" s="208"/>
      <c r="P13" s="208"/>
      <c r="Q13" s="208"/>
      <c r="R13" s="208"/>
      <c r="S13" s="208"/>
      <c r="T13" s="208"/>
      <c r="U13" s="208"/>
      <c r="V13" s="208"/>
      <c r="W13" s="208"/>
    </row>
    <row r="14" spans="1:23" ht="21" customHeight="1" x14ac:dyDescent="0.25">
      <c r="A14" s="222" t="s">
        <v>211</v>
      </c>
      <c r="B14" s="208"/>
      <c r="C14" s="208"/>
      <c r="D14" s="208"/>
      <c r="E14" s="208"/>
      <c r="F14" s="208"/>
      <c r="G14" s="208"/>
      <c r="H14" s="208"/>
      <c r="I14" s="208"/>
      <c r="J14" s="208"/>
      <c r="K14" s="208"/>
      <c r="L14" s="208"/>
      <c r="M14" s="208"/>
      <c r="N14" s="208"/>
      <c r="O14" s="208"/>
      <c r="P14" s="208"/>
      <c r="Q14" s="208"/>
      <c r="R14" s="208"/>
      <c r="S14" s="208"/>
      <c r="T14" s="208"/>
      <c r="U14" s="208"/>
      <c r="V14" s="208"/>
      <c r="W14" s="208"/>
    </row>
    <row r="15" spans="1:23" ht="54.75" customHeight="1" x14ac:dyDescent="0.25">
      <c r="A15" s="220" t="s">
        <v>126</v>
      </c>
      <c r="B15" s="208"/>
      <c r="C15" s="208"/>
      <c r="D15" s="208"/>
      <c r="E15" s="208"/>
      <c r="F15" s="208"/>
      <c r="G15" s="208"/>
      <c r="H15" s="208"/>
      <c r="I15" s="208"/>
      <c r="J15" s="208"/>
      <c r="K15" s="208"/>
      <c r="L15" s="208"/>
      <c r="M15" s="208"/>
      <c r="N15" s="208"/>
      <c r="O15" s="208"/>
      <c r="P15" s="208"/>
      <c r="Q15" s="208"/>
      <c r="R15" s="208"/>
      <c r="S15" s="208"/>
      <c r="T15" s="208"/>
      <c r="U15" s="208"/>
      <c r="V15" s="208"/>
      <c r="W15" s="208"/>
    </row>
    <row r="16" spans="1:23" ht="54.75" customHeight="1" x14ac:dyDescent="0.25">
      <c r="A16" s="220" t="s">
        <v>127</v>
      </c>
      <c r="B16" s="208"/>
      <c r="C16" s="208"/>
      <c r="D16" s="208"/>
      <c r="E16" s="208"/>
      <c r="F16" s="208"/>
      <c r="G16" s="208"/>
      <c r="H16" s="208"/>
      <c r="I16" s="208"/>
      <c r="J16" s="208"/>
      <c r="K16" s="208"/>
      <c r="L16" s="208"/>
      <c r="M16" s="208"/>
      <c r="N16" s="208"/>
      <c r="O16" s="208"/>
      <c r="P16" s="208"/>
      <c r="Q16" s="208"/>
      <c r="R16" s="208"/>
      <c r="S16" s="208"/>
      <c r="T16" s="208"/>
      <c r="U16" s="208"/>
      <c r="V16" s="208"/>
      <c r="W16" s="208"/>
    </row>
    <row r="17" spans="1:23" ht="27.75" customHeight="1" x14ac:dyDescent="0.25">
      <c r="A17" s="220" t="s">
        <v>128</v>
      </c>
      <c r="B17" s="168"/>
      <c r="C17" s="168"/>
      <c r="D17" s="168"/>
      <c r="E17" s="168"/>
      <c r="F17" s="168"/>
      <c r="G17" s="168"/>
      <c r="H17" s="168"/>
      <c r="I17" s="208"/>
      <c r="J17" s="208"/>
      <c r="K17" s="208"/>
      <c r="L17" s="208"/>
      <c r="M17" s="208"/>
      <c r="N17" s="208"/>
      <c r="O17" s="208"/>
      <c r="P17" s="208"/>
      <c r="Q17" s="208"/>
      <c r="R17" s="208"/>
      <c r="S17" s="208"/>
      <c r="T17" s="208"/>
      <c r="U17" s="216"/>
      <c r="V17" s="208"/>
      <c r="W17" s="208"/>
    </row>
    <row r="18" spans="1:23" ht="35.25" customHeight="1" x14ac:dyDescent="0.25">
      <c r="A18" s="222" t="s">
        <v>122</v>
      </c>
      <c r="B18" s="168"/>
      <c r="C18" s="168"/>
      <c r="D18" s="168"/>
      <c r="E18" s="168"/>
      <c r="F18" s="168"/>
      <c r="G18" s="168"/>
      <c r="H18" s="168"/>
      <c r="I18" s="208"/>
      <c r="J18" s="208"/>
      <c r="K18" s="208"/>
      <c r="L18" s="208"/>
      <c r="M18" s="208"/>
      <c r="N18" s="208"/>
      <c r="O18" s="208"/>
      <c r="P18" s="208"/>
      <c r="Q18" s="208"/>
      <c r="R18" s="208"/>
      <c r="S18" s="208"/>
      <c r="T18" s="208"/>
      <c r="U18" s="208"/>
      <c r="V18" s="208"/>
      <c r="W18" s="208"/>
    </row>
    <row r="19" spans="1:23" ht="36.75" customHeight="1" x14ac:dyDescent="0.25">
      <c r="A19" s="222" t="s">
        <v>213</v>
      </c>
      <c r="B19" s="168"/>
      <c r="C19" s="168"/>
      <c r="D19" s="168"/>
      <c r="E19" s="168"/>
      <c r="F19" s="168"/>
      <c r="G19" s="168"/>
      <c r="H19" s="168"/>
      <c r="I19" s="208"/>
      <c r="J19" s="208"/>
      <c r="K19" s="208"/>
      <c r="L19" s="208"/>
      <c r="M19" s="208"/>
      <c r="N19" s="208"/>
      <c r="O19" s="208"/>
      <c r="P19" s="208"/>
      <c r="Q19" s="208"/>
      <c r="R19" s="208"/>
      <c r="S19" s="208"/>
      <c r="T19" s="208"/>
      <c r="U19" s="208"/>
      <c r="V19" s="208"/>
      <c r="W19" s="208"/>
    </row>
    <row r="20" spans="1:23" ht="12.75" customHeight="1" x14ac:dyDescent="0.25">
      <c r="A20" s="215"/>
      <c r="B20" s="168"/>
      <c r="C20" s="168"/>
      <c r="D20" s="168"/>
      <c r="E20" s="168"/>
      <c r="F20" s="168"/>
      <c r="G20" s="168"/>
      <c r="H20" s="168"/>
      <c r="I20" s="208"/>
      <c r="J20" s="208"/>
      <c r="K20" s="208"/>
      <c r="L20" s="208"/>
      <c r="M20" s="208"/>
      <c r="N20" s="208"/>
      <c r="O20" s="208"/>
      <c r="P20" s="208"/>
      <c r="Q20" s="208"/>
      <c r="R20" s="208"/>
      <c r="S20" s="208"/>
      <c r="T20" s="208"/>
      <c r="U20" s="208"/>
      <c r="V20" s="208"/>
      <c r="W20" s="208"/>
    </row>
    <row r="21" spans="1:23" ht="20.25" customHeight="1" x14ac:dyDescent="0.25">
      <c r="A21" s="218" t="s">
        <v>93</v>
      </c>
      <c r="B21" s="208"/>
      <c r="C21" s="208"/>
      <c r="D21" s="208"/>
      <c r="E21" s="208"/>
      <c r="F21" s="208"/>
      <c r="G21" s="208"/>
      <c r="H21" s="208"/>
      <c r="I21" s="208"/>
      <c r="J21" s="208"/>
      <c r="K21" s="208"/>
      <c r="L21" s="208"/>
      <c r="M21" s="208"/>
      <c r="N21" s="208"/>
      <c r="O21" s="208"/>
      <c r="P21" s="208"/>
      <c r="Q21" s="208"/>
      <c r="R21" s="208"/>
      <c r="S21" s="208"/>
      <c r="T21" s="208"/>
      <c r="U21" s="208"/>
      <c r="V21" s="208"/>
      <c r="W21" s="208"/>
    </row>
    <row r="22" spans="1:23" ht="71.25" customHeight="1" x14ac:dyDescent="0.25">
      <c r="A22" s="220" t="s">
        <v>116</v>
      </c>
      <c r="B22" s="208"/>
      <c r="C22" s="208"/>
      <c r="D22" s="208"/>
      <c r="E22" s="208"/>
      <c r="F22" s="208"/>
      <c r="G22" s="208"/>
      <c r="H22" s="208"/>
      <c r="I22" s="208"/>
      <c r="J22" s="208"/>
      <c r="K22" s="208"/>
      <c r="L22" s="208"/>
      <c r="M22" s="208"/>
      <c r="N22" s="208"/>
      <c r="O22" s="208"/>
      <c r="P22" s="208"/>
      <c r="Q22" s="208"/>
      <c r="R22" s="208"/>
      <c r="S22" s="208"/>
      <c r="T22" s="208"/>
      <c r="U22" s="208"/>
      <c r="V22" s="208"/>
      <c r="W22" s="208"/>
    </row>
    <row r="23" spans="1:23" ht="22.5" customHeight="1" x14ac:dyDescent="0.25">
      <c r="A23" s="220" t="s">
        <v>216</v>
      </c>
      <c r="B23" s="208"/>
      <c r="C23" s="208"/>
      <c r="D23" s="208"/>
      <c r="E23" s="208"/>
      <c r="F23" s="208"/>
      <c r="G23" s="208"/>
      <c r="H23" s="208"/>
      <c r="I23" s="208"/>
      <c r="J23" s="208"/>
      <c r="K23" s="208"/>
      <c r="L23" s="208"/>
      <c r="M23" s="208"/>
      <c r="N23" s="208"/>
      <c r="O23" s="208"/>
      <c r="P23" s="208"/>
      <c r="Q23" s="208"/>
      <c r="R23" s="208"/>
      <c r="S23" s="208"/>
      <c r="T23" s="208"/>
      <c r="U23" s="208"/>
      <c r="V23" s="208"/>
      <c r="W23" s="208"/>
    </row>
    <row r="24" spans="1:23" ht="24.75" customHeight="1" x14ac:dyDescent="0.25">
      <c r="A24" s="215" t="s">
        <v>215</v>
      </c>
      <c r="B24" s="208"/>
      <c r="C24" s="208"/>
      <c r="D24" s="208"/>
      <c r="E24" s="208"/>
      <c r="F24" s="208"/>
      <c r="G24" s="208"/>
      <c r="H24" s="208"/>
      <c r="I24" s="208"/>
      <c r="J24" s="208"/>
      <c r="K24" s="208"/>
      <c r="L24" s="208"/>
      <c r="M24" s="208"/>
      <c r="N24" s="208"/>
      <c r="O24" s="208"/>
      <c r="P24" s="208"/>
      <c r="Q24" s="208"/>
      <c r="R24" s="208"/>
      <c r="S24" s="208"/>
      <c r="T24" s="208"/>
      <c r="U24" s="208"/>
      <c r="V24" s="208"/>
      <c r="W24" s="208"/>
    </row>
    <row r="25" spans="1:23" ht="21" customHeight="1" x14ac:dyDescent="0.25">
      <c r="A25" s="167" t="s">
        <v>137</v>
      </c>
      <c r="B25" s="208"/>
      <c r="C25" s="208"/>
      <c r="D25" s="208"/>
      <c r="E25" s="208"/>
      <c r="F25" s="208"/>
      <c r="G25" s="208"/>
      <c r="H25" s="208"/>
      <c r="I25" s="208"/>
      <c r="J25" s="208"/>
      <c r="K25" s="208"/>
      <c r="L25" s="208"/>
      <c r="M25" s="208"/>
      <c r="N25" s="208"/>
      <c r="O25" s="208"/>
      <c r="P25" s="208"/>
      <c r="Q25" s="208"/>
      <c r="R25" s="208"/>
      <c r="S25" s="208"/>
      <c r="T25" s="208"/>
      <c r="U25" s="208"/>
      <c r="V25" s="208"/>
      <c r="W25" s="208"/>
    </row>
    <row r="26" spans="1:23" ht="35.25" customHeight="1" x14ac:dyDescent="0.25">
      <c r="A26" s="215" t="s">
        <v>136</v>
      </c>
      <c r="B26" s="208"/>
      <c r="C26" s="208"/>
      <c r="D26" s="208"/>
      <c r="E26" s="208"/>
      <c r="F26" s="208"/>
      <c r="G26" s="208"/>
      <c r="H26" s="208"/>
      <c r="I26" s="208"/>
      <c r="J26" s="208"/>
      <c r="K26" s="208"/>
      <c r="L26" s="208"/>
      <c r="M26" s="208"/>
      <c r="N26" s="208"/>
      <c r="O26" s="208"/>
      <c r="P26" s="208"/>
      <c r="Q26" s="208"/>
      <c r="R26" s="208"/>
      <c r="S26" s="208"/>
      <c r="T26" s="208"/>
      <c r="U26" s="208"/>
      <c r="V26" s="208"/>
      <c r="W26" s="208"/>
    </row>
    <row r="27" spans="1:23" x14ac:dyDescent="0.25">
      <c r="A27" s="209"/>
      <c r="B27" s="208"/>
      <c r="C27" s="208"/>
      <c r="D27" s="208"/>
      <c r="E27" s="208"/>
      <c r="F27" s="208"/>
      <c r="G27" s="208"/>
      <c r="H27" s="208"/>
      <c r="I27" s="208"/>
      <c r="J27" s="208"/>
      <c r="K27" s="208"/>
      <c r="L27" s="208"/>
      <c r="M27" s="208"/>
      <c r="N27" s="208"/>
      <c r="O27" s="208"/>
      <c r="P27" s="208"/>
      <c r="Q27" s="208"/>
      <c r="R27" s="208"/>
      <c r="S27" s="208"/>
      <c r="T27" s="208"/>
      <c r="U27" s="208"/>
      <c r="V27" s="208"/>
      <c r="W27" s="208"/>
    </row>
    <row r="28" spans="1:23" x14ac:dyDescent="0.25">
      <c r="A28" s="209"/>
      <c r="B28" s="208"/>
      <c r="C28" s="208"/>
      <c r="D28" s="208"/>
      <c r="E28" s="208"/>
      <c r="F28" s="208"/>
      <c r="G28" s="208"/>
      <c r="H28" s="208"/>
      <c r="I28" s="208"/>
      <c r="J28" s="208"/>
      <c r="K28" s="208"/>
      <c r="L28" s="208"/>
      <c r="M28" s="208"/>
      <c r="N28" s="208"/>
      <c r="O28" s="208"/>
      <c r="P28" s="208"/>
      <c r="Q28" s="208"/>
      <c r="R28" s="208"/>
      <c r="S28" s="208"/>
      <c r="T28" s="208"/>
      <c r="U28" s="208"/>
      <c r="V28" s="208"/>
      <c r="W28" s="208"/>
    </row>
    <row r="29" spans="1:23" x14ac:dyDescent="0.25">
      <c r="A29" s="209"/>
      <c r="B29" s="208"/>
      <c r="C29" s="208"/>
      <c r="D29" s="208"/>
      <c r="E29" s="208"/>
      <c r="F29" s="208"/>
      <c r="G29" s="208"/>
      <c r="H29" s="208"/>
      <c r="I29" s="208"/>
      <c r="J29" s="208"/>
      <c r="K29" s="208"/>
      <c r="L29" s="208"/>
      <c r="M29" s="208"/>
      <c r="N29" s="208"/>
      <c r="O29" s="208"/>
      <c r="P29" s="208"/>
      <c r="Q29" s="208"/>
      <c r="R29" s="208"/>
      <c r="S29" s="208"/>
      <c r="T29" s="208"/>
      <c r="U29" s="208"/>
      <c r="V29" s="208"/>
      <c r="W29" s="208"/>
    </row>
    <row r="30" spans="1:23" x14ac:dyDescent="0.25">
      <c r="A30" s="209"/>
      <c r="B30" s="208"/>
      <c r="C30" s="208"/>
      <c r="D30" s="208"/>
      <c r="E30" s="208"/>
      <c r="F30" s="208"/>
      <c r="G30" s="208"/>
      <c r="H30" s="208"/>
      <c r="I30" s="208"/>
      <c r="J30" s="208"/>
      <c r="K30" s="208"/>
      <c r="L30" s="208"/>
      <c r="M30" s="208"/>
      <c r="N30" s="208"/>
      <c r="O30" s="208"/>
      <c r="P30" s="208"/>
      <c r="Q30" s="208"/>
      <c r="R30" s="208"/>
      <c r="S30" s="208"/>
      <c r="T30" s="208"/>
      <c r="U30" s="208"/>
      <c r="V30" s="208"/>
      <c r="W30" s="208"/>
    </row>
    <row r="31" spans="1:23" x14ac:dyDescent="0.25">
      <c r="B31" s="208"/>
      <c r="C31" s="208"/>
      <c r="D31" s="208"/>
      <c r="E31" s="208"/>
      <c r="F31" s="208"/>
      <c r="G31" s="208"/>
      <c r="H31" s="208"/>
      <c r="I31" s="208"/>
      <c r="J31" s="208"/>
      <c r="K31" s="208"/>
      <c r="L31" s="208"/>
      <c r="M31" s="208"/>
      <c r="N31" s="208"/>
      <c r="O31" s="208"/>
      <c r="P31" s="208"/>
      <c r="Q31" s="208"/>
      <c r="R31" s="208"/>
      <c r="S31" s="208"/>
      <c r="T31" s="208"/>
      <c r="U31" s="208"/>
      <c r="V31" s="208"/>
      <c r="W31" s="208"/>
    </row>
    <row r="32" spans="1:23" x14ac:dyDescent="0.25">
      <c r="A32" s="208"/>
      <c r="B32" s="208"/>
      <c r="C32" s="208"/>
      <c r="D32" s="208"/>
      <c r="E32" s="208"/>
      <c r="F32" s="208"/>
      <c r="G32" s="208"/>
      <c r="H32" s="208"/>
      <c r="I32" s="208"/>
      <c r="J32" s="208"/>
      <c r="K32" s="208"/>
      <c r="L32" s="208"/>
      <c r="M32" s="208"/>
      <c r="N32" s="208"/>
      <c r="O32" s="208"/>
      <c r="P32" s="208"/>
      <c r="Q32" s="208"/>
      <c r="R32" s="208"/>
      <c r="S32" s="208"/>
      <c r="T32" s="208"/>
      <c r="U32" s="208"/>
      <c r="V32" s="208"/>
      <c r="W32" s="208"/>
    </row>
    <row r="33" spans="1:23" x14ac:dyDescent="0.25">
      <c r="A33" s="208"/>
      <c r="B33" s="208"/>
      <c r="C33" s="208"/>
      <c r="D33" s="208"/>
      <c r="E33" s="208"/>
      <c r="F33" s="208"/>
      <c r="G33" s="208"/>
      <c r="H33" s="208"/>
      <c r="I33" s="208"/>
      <c r="J33" s="208"/>
      <c r="K33" s="208"/>
      <c r="L33" s="208"/>
      <c r="M33" s="208"/>
      <c r="N33" s="208"/>
      <c r="O33" s="208"/>
      <c r="P33" s="208"/>
      <c r="Q33" s="208"/>
      <c r="R33" s="208"/>
      <c r="S33" s="208"/>
      <c r="T33" s="208"/>
      <c r="U33" s="208"/>
      <c r="V33" s="208"/>
      <c r="W33" s="208"/>
    </row>
    <row r="34" spans="1:23" x14ac:dyDescent="0.25">
      <c r="A34" s="208"/>
      <c r="B34" s="208"/>
      <c r="C34" s="208"/>
      <c r="D34" s="208"/>
      <c r="E34" s="208"/>
      <c r="F34" s="208"/>
      <c r="G34" s="208"/>
      <c r="H34" s="208"/>
      <c r="I34" s="208"/>
      <c r="J34" s="208"/>
      <c r="K34" s="208"/>
      <c r="L34" s="208"/>
      <c r="M34" s="208"/>
      <c r="N34" s="208"/>
      <c r="O34" s="208"/>
      <c r="P34" s="208"/>
      <c r="Q34" s="208"/>
      <c r="R34" s="208"/>
      <c r="S34" s="208"/>
      <c r="T34" s="208"/>
      <c r="U34" s="208"/>
      <c r="V34" s="208"/>
      <c r="W34" s="208"/>
    </row>
    <row r="35" spans="1:23" x14ac:dyDescent="0.25">
      <c r="A35" s="208"/>
      <c r="B35" s="208"/>
      <c r="C35" s="208"/>
      <c r="D35" s="208"/>
      <c r="E35" s="208"/>
      <c r="F35" s="208"/>
      <c r="G35" s="208"/>
      <c r="H35" s="208"/>
      <c r="I35" s="208"/>
      <c r="J35" s="208"/>
      <c r="K35" s="208"/>
      <c r="L35" s="208"/>
      <c r="M35" s="208"/>
      <c r="N35" s="208"/>
      <c r="O35" s="208"/>
      <c r="P35" s="208"/>
      <c r="Q35" s="208"/>
      <c r="R35" s="208"/>
      <c r="S35" s="208"/>
      <c r="T35" s="208"/>
      <c r="U35" s="208"/>
      <c r="V35" s="208"/>
      <c r="W35" s="208"/>
    </row>
    <row r="36" spans="1:23" x14ac:dyDescent="0.25">
      <c r="A36" s="208"/>
      <c r="B36" s="208"/>
      <c r="C36" s="208"/>
      <c r="D36" s="208"/>
      <c r="E36" s="208"/>
      <c r="F36" s="208"/>
      <c r="G36" s="208"/>
      <c r="H36" s="208"/>
      <c r="I36" s="208"/>
      <c r="J36" s="208"/>
      <c r="K36" s="208"/>
      <c r="L36" s="208"/>
      <c r="M36" s="208"/>
      <c r="N36" s="208"/>
      <c r="O36" s="208"/>
      <c r="P36" s="208"/>
      <c r="Q36" s="208"/>
      <c r="R36" s="208"/>
      <c r="S36" s="208"/>
      <c r="T36" s="208"/>
      <c r="U36" s="208"/>
      <c r="V36" s="208"/>
      <c r="W36" s="208"/>
    </row>
    <row r="37" spans="1:23" x14ac:dyDescent="0.25">
      <c r="A37" s="208"/>
      <c r="B37" s="208"/>
      <c r="C37" s="208"/>
      <c r="D37" s="208"/>
      <c r="E37" s="208"/>
      <c r="F37" s="208"/>
      <c r="G37" s="208"/>
      <c r="H37" s="208"/>
      <c r="I37" s="208"/>
      <c r="J37" s="208"/>
      <c r="K37" s="208"/>
      <c r="L37" s="208"/>
      <c r="M37" s="208"/>
      <c r="N37" s="208"/>
      <c r="O37" s="208"/>
      <c r="P37" s="208"/>
      <c r="Q37" s="208"/>
      <c r="R37" s="208"/>
      <c r="S37" s="208"/>
      <c r="T37" s="208"/>
      <c r="U37" s="208"/>
      <c r="V37" s="208"/>
      <c r="W37" s="208"/>
    </row>
    <row r="38" spans="1:23" x14ac:dyDescent="0.25">
      <c r="A38" s="208"/>
      <c r="B38" s="208"/>
      <c r="C38" s="208"/>
      <c r="D38" s="208"/>
      <c r="E38" s="208"/>
      <c r="F38" s="208"/>
      <c r="G38" s="208"/>
      <c r="H38" s="208"/>
      <c r="I38" s="208"/>
      <c r="J38" s="208"/>
      <c r="K38" s="208"/>
      <c r="L38" s="208"/>
      <c r="M38" s="208"/>
      <c r="N38" s="208"/>
      <c r="O38" s="208"/>
      <c r="P38" s="208"/>
      <c r="Q38" s="208"/>
      <c r="R38" s="208"/>
      <c r="S38" s="208"/>
      <c r="T38" s="208"/>
      <c r="U38" s="208"/>
      <c r="V38" s="208"/>
      <c r="W38" s="208"/>
    </row>
    <row r="39" spans="1:23" x14ac:dyDescent="0.25">
      <c r="A39" s="208"/>
      <c r="B39" s="208"/>
      <c r="C39" s="208"/>
      <c r="D39" s="208"/>
      <c r="E39" s="208"/>
      <c r="F39" s="208"/>
      <c r="G39" s="208"/>
      <c r="H39" s="208"/>
      <c r="I39" s="208"/>
      <c r="J39" s="208"/>
      <c r="K39" s="208"/>
      <c r="L39" s="208"/>
      <c r="M39" s="208"/>
      <c r="N39" s="208"/>
      <c r="O39" s="208"/>
      <c r="P39" s="208"/>
      <c r="Q39" s="208"/>
      <c r="R39" s="208"/>
      <c r="S39" s="208"/>
      <c r="T39" s="208"/>
      <c r="U39" s="208"/>
      <c r="V39" s="208"/>
      <c r="W39" s="208"/>
    </row>
    <row r="40" spans="1:23" x14ac:dyDescent="0.25">
      <c r="A40" s="208"/>
      <c r="B40" s="208"/>
      <c r="C40" s="208"/>
      <c r="D40" s="208"/>
      <c r="E40" s="208"/>
      <c r="F40" s="208"/>
      <c r="G40" s="208"/>
      <c r="H40" s="208"/>
      <c r="I40" s="208"/>
      <c r="J40" s="208"/>
      <c r="K40" s="208"/>
      <c r="L40" s="208"/>
      <c r="M40" s="208"/>
      <c r="N40" s="208"/>
      <c r="O40" s="208"/>
      <c r="P40" s="208"/>
      <c r="Q40" s="208"/>
      <c r="R40" s="208"/>
      <c r="S40" s="208"/>
      <c r="T40" s="208"/>
      <c r="U40" s="208"/>
      <c r="V40" s="208"/>
      <c r="W40" s="208"/>
    </row>
    <row r="41" spans="1:23" x14ac:dyDescent="0.25">
      <c r="A41" s="208"/>
      <c r="B41" s="208"/>
      <c r="C41" s="208"/>
      <c r="D41" s="208"/>
      <c r="E41" s="208"/>
      <c r="F41" s="208"/>
      <c r="G41" s="208"/>
      <c r="H41" s="208"/>
      <c r="I41" s="208"/>
      <c r="J41" s="208"/>
      <c r="K41" s="208"/>
      <c r="L41" s="208"/>
      <c r="M41" s="208"/>
      <c r="N41" s="208"/>
      <c r="O41" s="208"/>
      <c r="P41" s="208"/>
      <c r="Q41" s="208"/>
      <c r="R41" s="208"/>
      <c r="S41" s="208"/>
      <c r="T41" s="208"/>
      <c r="U41" s="208"/>
      <c r="V41" s="208"/>
      <c r="W41" s="208"/>
    </row>
    <row r="42" spans="1:23" x14ac:dyDescent="0.25">
      <c r="A42" s="208"/>
      <c r="B42" s="208"/>
      <c r="C42" s="208"/>
      <c r="D42" s="208"/>
      <c r="E42" s="208"/>
      <c r="F42" s="208"/>
      <c r="G42" s="208"/>
      <c r="H42" s="208"/>
      <c r="I42" s="208"/>
      <c r="J42" s="208"/>
      <c r="K42" s="208"/>
      <c r="L42" s="208"/>
      <c r="M42" s="208"/>
      <c r="N42" s="208"/>
      <c r="O42" s="208"/>
      <c r="P42" s="208"/>
      <c r="Q42" s="208"/>
      <c r="R42" s="208"/>
      <c r="S42" s="208"/>
      <c r="T42" s="208"/>
      <c r="U42" s="208"/>
      <c r="V42" s="208"/>
      <c r="W42" s="208"/>
    </row>
    <row r="43" spans="1:23" x14ac:dyDescent="0.25">
      <c r="A43" s="208"/>
      <c r="B43" s="208"/>
      <c r="C43" s="208"/>
      <c r="D43" s="208"/>
      <c r="E43" s="208"/>
      <c r="F43" s="208"/>
      <c r="G43" s="208"/>
      <c r="H43" s="208"/>
      <c r="I43" s="208"/>
      <c r="J43" s="208"/>
      <c r="K43" s="208"/>
      <c r="L43" s="208"/>
      <c r="M43" s="208"/>
      <c r="N43" s="208"/>
      <c r="O43" s="208"/>
      <c r="P43" s="208"/>
      <c r="Q43" s="208"/>
      <c r="R43" s="208"/>
      <c r="S43" s="208"/>
      <c r="T43" s="208"/>
      <c r="U43" s="208"/>
      <c r="V43" s="208"/>
      <c r="W43" s="208"/>
    </row>
    <row r="44" spans="1:23" x14ac:dyDescent="0.25">
      <c r="A44" s="208"/>
      <c r="B44" s="208"/>
      <c r="C44" s="208"/>
      <c r="D44" s="208"/>
      <c r="E44" s="208"/>
      <c r="F44" s="208"/>
      <c r="G44" s="208"/>
      <c r="H44" s="208"/>
      <c r="I44" s="208"/>
      <c r="J44" s="208"/>
      <c r="K44" s="208"/>
      <c r="L44" s="208"/>
      <c r="M44" s="208"/>
      <c r="N44" s="208"/>
      <c r="O44" s="208"/>
      <c r="P44" s="208"/>
      <c r="Q44" s="208"/>
      <c r="R44" s="208"/>
      <c r="S44" s="208"/>
      <c r="T44" s="208"/>
      <c r="U44" s="208"/>
      <c r="V44" s="208"/>
      <c r="W44" s="208"/>
    </row>
    <row r="45" spans="1:23" x14ac:dyDescent="0.25">
      <c r="A45" s="208"/>
      <c r="B45" s="208"/>
      <c r="C45" s="208"/>
      <c r="D45" s="208"/>
      <c r="E45" s="208"/>
      <c r="F45" s="208"/>
      <c r="G45" s="208"/>
      <c r="H45" s="208"/>
      <c r="I45" s="208"/>
      <c r="J45" s="208"/>
      <c r="K45" s="208"/>
      <c r="L45" s="208"/>
      <c r="M45" s="208"/>
      <c r="N45" s="208"/>
      <c r="O45" s="208"/>
      <c r="P45" s="208"/>
      <c r="Q45" s="208"/>
      <c r="R45" s="208"/>
      <c r="S45" s="208"/>
      <c r="T45" s="208"/>
      <c r="U45" s="208"/>
      <c r="V45" s="208"/>
      <c r="W45" s="208"/>
    </row>
    <row r="46" spans="1:23" x14ac:dyDescent="0.25">
      <c r="A46" s="208"/>
      <c r="B46" s="208"/>
      <c r="C46" s="208"/>
      <c r="D46" s="208"/>
      <c r="E46" s="208"/>
      <c r="F46" s="208"/>
      <c r="G46" s="208"/>
      <c r="H46" s="208"/>
      <c r="I46" s="208"/>
      <c r="J46" s="208"/>
      <c r="K46" s="208"/>
      <c r="L46" s="208"/>
      <c r="M46" s="208"/>
      <c r="N46" s="208"/>
      <c r="O46" s="208"/>
      <c r="P46" s="208"/>
      <c r="Q46" s="208"/>
      <c r="R46" s="208"/>
      <c r="S46" s="208"/>
      <c r="T46" s="208"/>
      <c r="U46" s="208"/>
      <c r="V46" s="208"/>
      <c r="W46" s="208"/>
    </row>
    <row r="47" spans="1:23" x14ac:dyDescent="0.25">
      <c r="A47" s="208"/>
      <c r="B47" s="208"/>
      <c r="C47" s="208"/>
      <c r="D47" s="208"/>
      <c r="E47" s="208"/>
      <c r="F47" s="208"/>
      <c r="G47" s="208"/>
      <c r="H47" s="208"/>
      <c r="I47" s="208"/>
      <c r="J47" s="208"/>
      <c r="K47" s="208"/>
      <c r="L47" s="208"/>
      <c r="M47" s="208"/>
      <c r="N47" s="208"/>
      <c r="O47" s="208"/>
      <c r="P47" s="208"/>
      <c r="Q47" s="208"/>
      <c r="R47" s="208"/>
      <c r="S47" s="208"/>
      <c r="T47" s="208"/>
      <c r="U47" s="208"/>
      <c r="V47" s="208"/>
      <c r="W47" s="208"/>
    </row>
    <row r="48" spans="1:23" x14ac:dyDescent="0.25">
      <c r="A48" s="208"/>
      <c r="B48" s="208"/>
      <c r="C48" s="208"/>
      <c r="D48" s="208"/>
      <c r="E48" s="208"/>
      <c r="F48" s="208"/>
      <c r="G48" s="208"/>
      <c r="H48" s="208"/>
      <c r="I48" s="208"/>
      <c r="J48" s="208"/>
      <c r="K48" s="208"/>
      <c r="L48" s="208"/>
      <c r="M48" s="208"/>
      <c r="N48" s="208"/>
      <c r="O48" s="208"/>
      <c r="P48" s="208"/>
      <c r="Q48" s="208"/>
      <c r="R48" s="208"/>
      <c r="S48" s="208"/>
      <c r="T48" s="208"/>
      <c r="U48" s="208"/>
      <c r="V48" s="208"/>
      <c r="W48" s="208"/>
    </row>
    <row r="49" spans="1:23" x14ac:dyDescent="0.25">
      <c r="A49" s="208"/>
      <c r="B49" s="208"/>
      <c r="C49" s="208"/>
      <c r="D49" s="208"/>
      <c r="E49" s="208"/>
      <c r="F49" s="208"/>
      <c r="G49" s="208"/>
      <c r="H49" s="208"/>
      <c r="I49" s="208"/>
      <c r="J49" s="208"/>
      <c r="K49" s="208"/>
      <c r="L49" s="208"/>
      <c r="M49" s="208"/>
      <c r="N49" s="208"/>
      <c r="O49" s="208"/>
      <c r="P49" s="208"/>
      <c r="Q49" s="208"/>
      <c r="R49" s="208"/>
      <c r="S49" s="208"/>
      <c r="T49" s="208"/>
      <c r="U49" s="208"/>
      <c r="V49" s="208"/>
      <c r="W49" s="208"/>
    </row>
    <row r="50" spans="1:23" x14ac:dyDescent="0.25">
      <c r="A50" s="208"/>
      <c r="B50" s="208"/>
      <c r="C50" s="208"/>
      <c r="D50" s="208"/>
      <c r="E50" s="208"/>
      <c r="F50" s="208"/>
      <c r="G50" s="208"/>
      <c r="H50" s="208"/>
      <c r="I50" s="208"/>
      <c r="J50" s="208"/>
      <c r="K50" s="208"/>
      <c r="L50" s="208"/>
      <c r="M50" s="208"/>
      <c r="N50" s="208"/>
      <c r="O50" s="208"/>
      <c r="P50" s="208"/>
      <c r="Q50" s="208"/>
      <c r="R50" s="208"/>
      <c r="S50" s="208"/>
      <c r="T50" s="208"/>
      <c r="U50" s="208"/>
      <c r="V50" s="208"/>
      <c r="W50" s="208"/>
    </row>
    <row r="51" spans="1:23" x14ac:dyDescent="0.25">
      <c r="A51" s="208"/>
      <c r="B51" s="208"/>
      <c r="C51" s="208"/>
      <c r="D51" s="208"/>
      <c r="E51" s="208"/>
      <c r="F51" s="208"/>
      <c r="G51" s="208"/>
      <c r="H51" s="208"/>
      <c r="I51" s="208"/>
      <c r="J51" s="208"/>
      <c r="K51" s="208"/>
      <c r="L51" s="208"/>
      <c r="M51" s="208"/>
      <c r="N51" s="208"/>
      <c r="O51" s="208"/>
      <c r="P51" s="208"/>
      <c r="Q51" s="208"/>
      <c r="R51" s="208"/>
      <c r="S51" s="208"/>
      <c r="T51" s="208"/>
      <c r="U51" s="208"/>
      <c r="V51" s="208"/>
      <c r="W51" s="208"/>
    </row>
    <row r="52" spans="1:23" x14ac:dyDescent="0.25">
      <c r="A52" s="124"/>
      <c r="B52" s="124"/>
      <c r="C52" s="124"/>
      <c r="D52" s="124"/>
      <c r="E52" s="124"/>
      <c r="F52" s="124"/>
      <c r="G52" s="124"/>
      <c r="H52" s="124"/>
      <c r="I52" s="124"/>
      <c r="J52" s="124"/>
      <c r="K52" s="124"/>
      <c r="L52" s="124"/>
      <c r="M52" s="124"/>
      <c r="N52" s="124"/>
      <c r="O52" s="124"/>
      <c r="P52" s="124"/>
      <c r="Q52" s="124"/>
      <c r="R52" s="124"/>
      <c r="S52" s="124"/>
      <c r="T52" s="124"/>
      <c r="U52" s="124"/>
      <c r="V52" s="124"/>
      <c r="W52" s="124"/>
    </row>
    <row r="53" spans="1:23" x14ac:dyDescent="0.25">
      <c r="A53" s="124"/>
      <c r="B53" s="124"/>
      <c r="C53" s="124"/>
      <c r="D53" s="124"/>
      <c r="E53" s="124"/>
      <c r="F53" s="124"/>
      <c r="G53" s="124"/>
      <c r="H53" s="124"/>
      <c r="I53" s="124"/>
      <c r="J53" s="124"/>
      <c r="K53" s="124"/>
      <c r="L53" s="124"/>
      <c r="M53" s="124"/>
      <c r="N53" s="124"/>
      <c r="O53" s="124"/>
      <c r="P53" s="124"/>
      <c r="Q53" s="124"/>
      <c r="R53" s="124"/>
      <c r="S53" s="124"/>
      <c r="T53" s="124"/>
      <c r="U53" s="124"/>
      <c r="V53" s="124"/>
      <c r="W53" s="124"/>
    </row>
  </sheetData>
  <sheetProtection algorithmName="SHA-512" hashValue="UJWHVZCb99junp1r97XWI8B6wEviA+0en3VycEi1pVAU3thKGtpEl3BEEI8aMSH4ua0V1epyRmbW5zAQCDzuzA==" saltValue="MgbnZS5G0EgmGh+HdeKrkw==" spinCount="100000" sheet="1" objects="1" scenarios="1"/>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9B793-ADA6-46E8-A6D9-662E1DD93368}">
  <dimension ref="A1:AU206"/>
  <sheetViews>
    <sheetView topLeftCell="N10" zoomScale="80" zoomScaleNormal="80" workbookViewId="0">
      <selection activeCell="AD16" sqref="AD16"/>
    </sheetView>
  </sheetViews>
  <sheetFormatPr baseColWidth="10" defaultColWidth="8.85546875" defaultRowHeight="15" x14ac:dyDescent="0.25"/>
  <cols>
    <col min="1" max="1" width="5.42578125" customWidth="1"/>
    <col min="2" max="2" width="18.7109375" customWidth="1"/>
    <col min="3" max="3" width="12.140625" customWidth="1"/>
    <col min="4" max="4" width="12.7109375" customWidth="1"/>
    <col min="5" max="5" width="12.140625" customWidth="1"/>
    <col min="6" max="6" width="11.5703125" customWidth="1"/>
    <col min="7" max="7" width="12.5703125" customWidth="1"/>
    <col min="8" max="8" width="11.42578125" customWidth="1"/>
    <col min="9" max="9" width="12" bestFit="1" customWidth="1"/>
    <col min="12" max="12" width="11" customWidth="1"/>
    <col min="13" max="13" width="9.42578125" customWidth="1"/>
    <col min="14" max="14" width="10" customWidth="1"/>
    <col min="15" max="15" width="9" customWidth="1"/>
    <col min="16" max="16" width="9.42578125" customWidth="1"/>
    <col min="17" max="17" width="7.28515625" customWidth="1"/>
    <col min="18" max="18" width="8.140625" customWidth="1"/>
    <col min="19" max="19" width="2.85546875" customWidth="1"/>
    <col min="20" max="20" width="8.42578125" customWidth="1"/>
    <col min="21" max="21" width="8.28515625" customWidth="1"/>
    <col min="22" max="22" width="6.28515625" customWidth="1"/>
    <col min="23" max="23" width="7" customWidth="1"/>
    <col min="24" max="24" width="8.28515625" customWidth="1"/>
    <col min="31" max="31" width="7.140625" customWidth="1"/>
    <col min="32" max="32" width="8.28515625" customWidth="1"/>
    <col min="33" max="33" width="13.42578125" customWidth="1"/>
    <col min="34" max="34" width="11.7109375" customWidth="1"/>
    <col min="35" max="35" width="12.7109375" customWidth="1"/>
    <col min="36" max="36" width="14" customWidth="1"/>
    <col min="38" max="38" width="6.85546875" customWidth="1"/>
    <col min="45" max="45" width="13" customWidth="1"/>
    <col min="46" max="46" width="12.5703125" customWidth="1"/>
    <col min="47" max="47" width="10.85546875" customWidth="1"/>
    <col min="48" max="48" width="5.28515625" customWidth="1"/>
  </cols>
  <sheetData>
    <row r="1" spans="2:47" ht="15.75" x14ac:dyDescent="0.25">
      <c r="B1" s="91" t="s">
        <v>44</v>
      </c>
      <c r="C1" t="s">
        <v>20</v>
      </c>
      <c r="I1" s="105" t="str">
        <f>B1</f>
        <v>BK9.6 C9k</v>
      </c>
      <c r="P1" s="41" t="s">
        <v>35</v>
      </c>
      <c r="Q1" s="41" t="s">
        <v>28</v>
      </c>
      <c r="R1" t="s">
        <v>43</v>
      </c>
      <c r="Z1" s="15"/>
      <c r="AA1" s="15"/>
      <c r="AB1" s="15"/>
      <c r="AC1" s="15"/>
      <c r="AD1" s="15"/>
      <c r="AF1" s="26"/>
      <c r="AG1" s="27"/>
      <c r="AH1" s="92"/>
      <c r="AI1" s="27"/>
      <c r="AS1" s="83">
        <v>1.8641999999999999E-10</v>
      </c>
      <c r="AT1" s="3" t="s">
        <v>38</v>
      </c>
    </row>
    <row r="2" spans="2:47" ht="16.5" thickBot="1" x14ac:dyDescent="0.3">
      <c r="B2" s="12"/>
      <c r="P2" s="23">
        <v>0</v>
      </c>
      <c r="Q2" s="31">
        <v>2419</v>
      </c>
      <c r="R2" s="23">
        <v>14.33</v>
      </c>
      <c r="T2" s="14"/>
      <c r="Y2" s="13"/>
      <c r="Z2" s="13"/>
      <c r="AA2" s="13"/>
      <c r="AB2" s="13"/>
      <c r="AC2" s="13"/>
      <c r="AD2" s="13"/>
      <c r="AP2" s="41" t="s">
        <v>32</v>
      </c>
      <c r="AQ2" s="51">
        <v>3.0000000000000001E-3</v>
      </c>
      <c r="AS2" s="84">
        <v>3.3261999999999997E-8</v>
      </c>
      <c r="AT2" s="9" t="s">
        <v>39</v>
      </c>
    </row>
    <row r="3" spans="2:47" ht="15.75" x14ac:dyDescent="0.25">
      <c r="B3" s="63" t="s">
        <v>68</v>
      </c>
      <c r="C3" s="106">
        <f>'Single climate'!B13</f>
        <v>100</v>
      </c>
      <c r="D3" s="42"/>
      <c r="P3" s="31">
        <v>324.85429167388412</v>
      </c>
      <c r="Q3" s="31">
        <v>2286</v>
      </c>
      <c r="R3" s="23">
        <v>13.77</v>
      </c>
      <c r="Y3" s="15"/>
      <c r="AK3" t="s">
        <v>34</v>
      </c>
      <c r="AP3" s="71" t="s">
        <v>42</v>
      </c>
      <c r="AQ3" s="52">
        <v>5.91E-2</v>
      </c>
      <c r="AS3" s="85">
        <v>290.87900000000002</v>
      </c>
      <c r="AT3" s="9" t="s">
        <v>40</v>
      </c>
    </row>
    <row r="4" spans="2:47" ht="17.25" x14ac:dyDescent="0.25">
      <c r="B4" s="43" t="s">
        <v>15</v>
      </c>
      <c r="C4" s="107">
        <f>'Single climate'!B15</f>
        <v>50</v>
      </c>
      <c r="D4" s="42"/>
      <c r="P4" s="31">
        <v>686.31188381806498</v>
      </c>
      <c r="Q4" s="31">
        <v>1985</v>
      </c>
      <c r="R4" s="23">
        <v>13.69</v>
      </c>
      <c r="U4" s="72"/>
      <c r="Y4" s="25" t="s">
        <v>0</v>
      </c>
      <c r="Z4" s="25"/>
      <c r="AA4" s="25"/>
      <c r="AB4" s="25"/>
      <c r="AC4" s="213" t="s">
        <v>111</v>
      </c>
      <c r="AD4" s="213"/>
      <c r="AF4" s="30" t="s">
        <v>27</v>
      </c>
      <c r="AG4" s="20" t="s">
        <v>11</v>
      </c>
      <c r="AH4" s="2" t="s">
        <v>33</v>
      </c>
      <c r="AI4" s="3"/>
      <c r="AJ4" s="8" t="s">
        <v>26</v>
      </c>
      <c r="AK4" s="10"/>
      <c r="AL4" s="6"/>
      <c r="AM4" s="2" t="s">
        <v>22</v>
      </c>
      <c r="AN4" s="2"/>
      <c r="AO4" s="2"/>
      <c r="AP4" s="3"/>
      <c r="AQ4" s="65" t="s">
        <v>30</v>
      </c>
      <c r="AR4" s="74" t="s">
        <v>31</v>
      </c>
      <c r="AS4" s="86" t="s">
        <v>29</v>
      </c>
      <c r="AT4" s="88" t="s">
        <v>41</v>
      </c>
      <c r="AU4" s="16"/>
    </row>
    <row r="5" spans="2:47" ht="16.5" thickBot="1" x14ac:dyDescent="0.3">
      <c r="B5" s="44" t="s">
        <v>16</v>
      </c>
      <c r="C5" s="108">
        <f>'Single climate'!B14</f>
        <v>21</v>
      </c>
      <c r="D5" s="42"/>
      <c r="P5" s="31">
        <v>1377.1991801949173</v>
      </c>
      <c r="Q5" s="31">
        <v>1594</v>
      </c>
      <c r="R5" s="23">
        <v>13.58</v>
      </c>
      <c r="T5" s="64" t="s">
        <v>24</v>
      </c>
      <c r="U5" s="64" t="s">
        <v>37</v>
      </c>
      <c r="V5" s="16" t="s">
        <v>7</v>
      </c>
      <c r="W5" s="16" t="s">
        <v>5</v>
      </c>
      <c r="X5" s="65" t="s">
        <v>6</v>
      </c>
      <c r="Y5" s="66" t="s">
        <v>1</v>
      </c>
      <c r="Z5" s="16" t="s">
        <v>43</v>
      </c>
      <c r="AA5" s="16" t="s">
        <v>59</v>
      </c>
      <c r="AB5" s="16" t="s">
        <v>60</v>
      </c>
      <c r="AC5" s="93" t="s">
        <v>14</v>
      </c>
      <c r="AD5" s="93" t="s">
        <v>110</v>
      </c>
      <c r="AE5" s="16" t="s">
        <v>21</v>
      </c>
      <c r="AF5" s="16" t="s">
        <v>3</v>
      </c>
      <c r="AG5" s="77" t="s">
        <v>25</v>
      </c>
      <c r="AH5" s="16" t="s">
        <v>12</v>
      </c>
      <c r="AI5" s="69" t="s">
        <v>13</v>
      </c>
      <c r="AJ5" s="67" t="s">
        <v>2</v>
      </c>
      <c r="AK5" s="68" t="s">
        <v>4</v>
      </c>
      <c r="AL5" s="16" t="s">
        <v>7</v>
      </c>
      <c r="AM5" s="16" t="s">
        <v>8</v>
      </c>
      <c r="AN5" s="16" t="s">
        <v>9</v>
      </c>
      <c r="AO5" s="16" t="s">
        <v>10</v>
      </c>
      <c r="AP5" s="69" t="s">
        <v>18</v>
      </c>
      <c r="AQ5" s="68" t="s">
        <v>23</v>
      </c>
      <c r="AR5" s="69" t="s">
        <v>17</v>
      </c>
      <c r="AS5" s="87" t="s">
        <v>19</v>
      </c>
      <c r="AT5" s="82"/>
      <c r="AU5" s="16"/>
    </row>
    <row r="6" spans="2:47" ht="16.5" thickBot="1" x14ac:dyDescent="0.3">
      <c r="B6" s="42"/>
      <c r="C6" s="42"/>
      <c r="D6" s="42"/>
      <c r="P6" s="31">
        <v>2562.2310329207758</v>
      </c>
      <c r="Q6" s="31">
        <v>1248</v>
      </c>
      <c r="R6" s="23">
        <v>12.33</v>
      </c>
      <c r="T6" s="89">
        <f>Q2</f>
        <v>2419</v>
      </c>
      <c r="U6" s="53">
        <f>C8</f>
        <v>2419</v>
      </c>
      <c r="V6" s="53">
        <f>$C$4</f>
        <v>50</v>
      </c>
      <c r="W6" s="53">
        <f>$C$5</f>
        <v>21</v>
      </c>
      <c r="X6" s="4">
        <v>0</v>
      </c>
      <c r="Y6" s="55">
        <f>U6</f>
        <v>2419</v>
      </c>
      <c r="Z6" s="55">
        <f>-1.9856*(T$6/Y6 - 1)+14.215</f>
        <v>14.215</v>
      </c>
      <c r="AA6" s="55">
        <f>100*Y6/2419</f>
        <v>100</v>
      </c>
      <c r="AB6" s="55">
        <f>100*Z6/14.215</f>
        <v>100</v>
      </c>
      <c r="AC6" s="214">
        <f t="shared" ref="AC6:AC69" si="0">IF(OR($C$5&gt;35, $C$5&lt;0, $C$4&gt;80,$C$4&lt;10), 0, AA6)</f>
        <v>100</v>
      </c>
      <c r="AD6" s="214">
        <f t="shared" ref="AD6:AD69" si="1">IF(OR($C$5&gt;35, $C$5&lt;0, $C$4&gt;80,$C$4&lt;10), 0, AB6)</f>
        <v>100</v>
      </c>
      <c r="AE6" s="50">
        <v>100</v>
      </c>
      <c r="AF6" s="39">
        <v>127.1</v>
      </c>
      <c r="AG6" s="78">
        <f>AH$6-AI$6*EXP((T$6-U6)/T$6)</f>
        <v>5.5000000000000003E+28</v>
      </c>
      <c r="AH6" s="79">
        <f>F31</f>
        <v>1.1000000000000001E+29</v>
      </c>
      <c r="AI6" s="80">
        <f>G31</f>
        <v>5.5000000000000003E+28</v>
      </c>
      <c r="AJ6" s="54">
        <f t="shared" ref="AJ6:AJ69" si="2">AG6*AR6*AS6*EXP(-AF$6/(0.008314*AK$6))</f>
        <v>1.6039915341942433E-5</v>
      </c>
      <c r="AK6" s="48">
        <f>W6+273.15</f>
        <v>294.14999999999998</v>
      </c>
      <c r="AL6" s="49">
        <f>V6/100</f>
        <v>0.5</v>
      </c>
      <c r="AM6" s="70">
        <f>0.002444*AK6^2-1.665432*AK6+288.8167</f>
        <v>10.395076990000064</v>
      </c>
      <c r="AN6" s="70">
        <f>-0.000058384*AK6^2+0.03355*AK6 - 4.013</f>
        <v>0.80410229356000062</v>
      </c>
      <c r="AO6" s="70">
        <f>0.000002303*AK6^2 -0.001512*AK6 +0.2859</f>
        <v>4.0410484417499948E-2</v>
      </c>
      <c r="AP6" s="11">
        <f>(AO6*AN6*AM6*AL6)/((1-AN6*AL6) *(1-AN6*AL6 + AM6*AN6*AL6))</f>
        <v>5.912298952059139E-2</v>
      </c>
      <c r="AQ6" s="75">
        <f>AP$6*(((AQ$3-AQ$2*((T$6/U6)-1))/AQ$3))</f>
        <v>5.912298952059139E-2</v>
      </c>
      <c r="AR6" s="76">
        <f t="shared" ref="AR6:AR69" si="3">AQ6/(AQ6+1)</f>
        <v>5.5822591054654778E-2</v>
      </c>
      <c r="AS6" s="54">
        <f>AS$1+AS$2*EXP(-$U6/AS$3)</f>
        <v>1.9455355566498306E-10</v>
      </c>
      <c r="AT6" s="90">
        <f>-LOG(AS6)</f>
        <v>9.7109608276123822</v>
      </c>
      <c r="AU6" s="28" t="s">
        <v>47</v>
      </c>
    </row>
    <row r="7" spans="2:47" ht="15.75" x14ac:dyDescent="0.25">
      <c r="B7" s="63" t="s">
        <v>66</v>
      </c>
      <c r="C7" s="112">
        <f>T6</f>
        <v>2419</v>
      </c>
      <c r="D7" s="42"/>
      <c r="P7" s="31">
        <v>565.41480835073128</v>
      </c>
      <c r="Q7" s="31">
        <v>2005</v>
      </c>
      <c r="R7" s="23">
        <v>14.16</v>
      </c>
      <c r="T7" s="1"/>
      <c r="V7" s="17"/>
      <c r="W7" s="17"/>
      <c r="X7">
        <f>X6+10</f>
        <v>10</v>
      </c>
      <c r="Y7" s="55">
        <f t="shared" ref="Y7:Y70" si="4">IF(U$6/(((U$6/AE$6)-1)*(1-EXP(-AJ7*X7))+1)&gt;Y6,Y6,(U$6/(((U$6/AE$6)-1)*(1-EXP(-AJ7*X7))+1)))</f>
        <v>2410.036212367238</v>
      </c>
      <c r="Z7" s="55">
        <f t="shared" ref="Z7:Z70" si="5">-1.9856*(T$6/Y7 - 1)+14.215</f>
        <v>14.207614842618431</v>
      </c>
      <c r="AA7" s="55">
        <f t="shared" ref="AA7:AA70" si="6">100*Y7/2419</f>
        <v>99.629442429402147</v>
      </c>
      <c r="AB7" s="55">
        <f t="shared" ref="AB7:AB70" si="7">100*Z7/14.215</f>
        <v>99.948046729640751</v>
      </c>
      <c r="AC7" s="214">
        <f t="shared" si="0"/>
        <v>99.629442429402147</v>
      </c>
      <c r="AD7" s="214">
        <f t="shared" si="1"/>
        <v>99.948046729640751</v>
      </c>
      <c r="AE7" s="15"/>
      <c r="AF7" t="s">
        <v>0</v>
      </c>
      <c r="AG7" s="62">
        <f>AH$6-AI$6*EXP((T$6-Y6)/T$6)</f>
        <v>5.5000000000000003E+28</v>
      </c>
      <c r="AH7" s="1"/>
      <c r="AI7" s="26"/>
      <c r="AJ7" s="54">
        <f t="shared" si="2"/>
        <v>1.6039915341942433E-5</v>
      </c>
      <c r="AP7" s="18"/>
      <c r="AQ7" s="38">
        <f t="shared" ref="AQ7:AQ70" si="8">AP$6*(((AQ$3-AQ$2*((T$6/Y6)-1))/AQ$3))</f>
        <v>5.912298952059139E-2</v>
      </c>
      <c r="AR7" s="38">
        <f t="shared" si="3"/>
        <v>5.5822591054654778E-2</v>
      </c>
      <c r="AS7" s="54">
        <f>AS$1+AS$2*EXP(-$Y6/AS$3)</f>
        <v>1.9455355566498306E-10</v>
      </c>
      <c r="AT7" s="23">
        <v>9.64</v>
      </c>
      <c r="AU7" s="28" t="s">
        <v>48</v>
      </c>
    </row>
    <row r="8" spans="2:47" ht="16.5" thickBot="1" x14ac:dyDescent="0.3">
      <c r="B8" s="44" t="s">
        <v>67</v>
      </c>
      <c r="C8" s="116">
        <f>C7*C3/100</f>
        <v>2419</v>
      </c>
      <c r="D8" s="42"/>
      <c r="E8">
        <v>22</v>
      </c>
      <c r="P8" s="31">
        <v>1195.4484519415462</v>
      </c>
      <c r="Q8" s="31">
        <v>1692</v>
      </c>
      <c r="R8" s="23">
        <v>13.21</v>
      </c>
      <c r="V8" s="17"/>
      <c r="W8" s="17"/>
      <c r="X8">
        <f t="shared" ref="X8:X71" si="9">X7+10</f>
        <v>20</v>
      </c>
      <c r="Y8" s="55">
        <f t="shared" si="4"/>
        <v>2401.1858853824851</v>
      </c>
      <c r="Z8" s="55">
        <f t="shared" si="5"/>
        <v>14.200269068005161</v>
      </c>
      <c r="AA8" s="55">
        <f t="shared" si="6"/>
        <v>99.263575253513224</v>
      </c>
      <c r="AB8" s="55">
        <f t="shared" si="7"/>
        <v>99.896370510060933</v>
      </c>
      <c r="AC8" s="214">
        <f t="shared" si="0"/>
        <v>99.263575253513224</v>
      </c>
      <c r="AD8" s="214">
        <f t="shared" si="1"/>
        <v>99.896370510060933</v>
      </c>
      <c r="AG8" s="29">
        <f t="shared" ref="AG8:AG71" si="10">AH$6-AI$6*EXP((T$6-Y7)/T$6)</f>
        <v>5.4795815258806227E+28</v>
      </c>
      <c r="AI8" s="26"/>
      <c r="AJ8" s="54">
        <f t="shared" si="2"/>
        <v>1.5998423706132491E-5</v>
      </c>
      <c r="AP8" s="18"/>
      <c r="AQ8" s="38">
        <f t="shared" si="8"/>
        <v>5.9111827105965513E-2</v>
      </c>
      <c r="AR8" s="38">
        <f t="shared" si="3"/>
        <v>5.581263998107662E-2</v>
      </c>
      <c r="AS8" s="54">
        <f t="shared" ref="AS8:AS71" si="11">AS$1+AS$2*EXP(-$Y7/AS$3)</f>
        <v>1.948081029517179E-10</v>
      </c>
      <c r="AT8" s="28"/>
      <c r="AU8" s="28"/>
    </row>
    <row r="9" spans="2:47" ht="15.75" x14ac:dyDescent="0.25">
      <c r="B9" s="42"/>
      <c r="C9" s="42"/>
      <c r="D9" s="42"/>
      <c r="P9" s="31">
        <v>2261.6592334029251</v>
      </c>
      <c r="Q9" s="31">
        <v>1288</v>
      </c>
      <c r="R9" s="23">
        <v>12.25</v>
      </c>
      <c r="V9" s="17"/>
      <c r="X9">
        <f t="shared" si="9"/>
        <v>30</v>
      </c>
      <c r="Y9" s="55">
        <f t="shared" si="4"/>
        <v>2392.4459360300111</v>
      </c>
      <c r="Z9" s="55">
        <f t="shared" si="5"/>
        <v>14.192961571200099</v>
      </c>
      <c r="AA9" s="55">
        <f t="shared" si="6"/>
        <v>98.902271022323731</v>
      </c>
      <c r="AB9" s="55">
        <f t="shared" si="7"/>
        <v>99.844963568062596</v>
      </c>
      <c r="AC9" s="214">
        <f t="shared" si="0"/>
        <v>98.902271022323731</v>
      </c>
      <c r="AD9" s="214">
        <f t="shared" si="1"/>
        <v>99.844963568062596</v>
      </c>
      <c r="AG9" s="29">
        <f t="shared" si="10"/>
        <v>5.4593471337839067E+28</v>
      </c>
      <c r="AH9" s="27"/>
      <c r="AI9" s="26"/>
      <c r="AJ9" s="54">
        <f t="shared" si="2"/>
        <v>1.5957718967830671E-5</v>
      </c>
      <c r="AK9" s="15"/>
      <c r="AN9" s="24"/>
      <c r="AP9" s="18"/>
      <c r="AQ9" s="38">
        <f t="shared" si="8"/>
        <v>5.9100724217056713E-2</v>
      </c>
      <c r="AR9" s="38">
        <f t="shared" si="3"/>
        <v>5.5802741765422825E-2</v>
      </c>
      <c r="AS9" s="54">
        <f t="shared" si="11"/>
        <v>1.9506724292264398E-10</v>
      </c>
      <c r="AT9" s="28"/>
      <c r="AU9" s="28"/>
    </row>
    <row r="10" spans="2:47" ht="19.5" customHeight="1" x14ac:dyDescent="0.25">
      <c r="B10" s="199"/>
      <c r="C10" s="114"/>
      <c r="D10" s="114"/>
      <c r="P10" s="31">
        <v>4087.1413289352859</v>
      </c>
      <c r="Q10" s="31">
        <v>1098</v>
      </c>
      <c r="R10" s="23">
        <v>11.51</v>
      </c>
      <c r="V10" s="17"/>
      <c r="X10">
        <f t="shared" si="9"/>
        <v>40</v>
      </c>
      <c r="Y10" s="55">
        <f t="shared" si="4"/>
        <v>2383.8133886370238</v>
      </c>
      <c r="Z10" s="55">
        <f t="shared" si="5"/>
        <v>14.185691273127603</v>
      </c>
      <c r="AA10" s="55">
        <f t="shared" si="6"/>
        <v>98.545406723316404</v>
      </c>
      <c r="AB10" s="55">
        <f t="shared" si="7"/>
        <v>99.793818312540296</v>
      </c>
      <c r="AC10" s="214">
        <f t="shared" si="0"/>
        <v>98.545406723316404</v>
      </c>
      <c r="AD10" s="214">
        <f t="shared" si="1"/>
        <v>99.793818312540296</v>
      </c>
      <c r="AG10" s="29">
        <f t="shared" si="10"/>
        <v>5.4392923129009647E+28</v>
      </c>
      <c r="AI10" s="26"/>
      <c r="AJ10" s="54">
        <f t="shared" si="2"/>
        <v>1.5917787492254197E-5</v>
      </c>
      <c r="AP10" s="18"/>
      <c r="AQ10" s="38">
        <f t="shared" si="8"/>
        <v>5.9089679183755336E-2</v>
      </c>
      <c r="AR10" s="38">
        <f t="shared" si="3"/>
        <v>5.5792894922076841E-2</v>
      </c>
      <c r="AS10" s="54">
        <f t="shared" si="11"/>
        <v>1.9533100666625106E-10</v>
      </c>
      <c r="AT10" s="28"/>
      <c r="AU10" s="28"/>
    </row>
    <row r="11" spans="2:47" ht="15.75" x14ac:dyDescent="0.25">
      <c r="B11" s="109"/>
      <c r="C11" s="110"/>
      <c r="D11" s="115"/>
      <c r="P11" s="31">
        <v>798.15294959621554</v>
      </c>
      <c r="Q11" s="31">
        <v>1864</v>
      </c>
      <c r="R11" s="23">
        <v>13.7</v>
      </c>
      <c r="V11" s="17"/>
      <c r="X11">
        <f t="shared" si="9"/>
        <v>50</v>
      </c>
      <c r="Y11" s="55">
        <f t="shared" si="4"/>
        <v>2375.2853700520432</v>
      </c>
      <c r="Z11" s="55">
        <f t="shared" si="5"/>
        <v>14.178457119586957</v>
      </c>
      <c r="AA11" s="55">
        <f t="shared" si="6"/>
        <v>98.192863582143175</v>
      </c>
      <c r="AB11" s="55">
        <f t="shared" si="7"/>
        <v>99.742927327379235</v>
      </c>
      <c r="AC11" s="214">
        <f t="shared" si="0"/>
        <v>98.192863582143175</v>
      </c>
      <c r="AD11" s="214">
        <f t="shared" si="1"/>
        <v>99.742927327379235</v>
      </c>
      <c r="AG11" s="29">
        <f t="shared" si="10"/>
        <v>5.4194126818381396E+28</v>
      </c>
      <c r="AI11" s="26"/>
      <c r="AJ11" s="54">
        <f t="shared" si="2"/>
        <v>1.5878616070959502E-5</v>
      </c>
      <c r="AN11" s="19"/>
      <c r="AO11" s="19"/>
      <c r="AP11" s="18"/>
      <c r="AQ11" s="38">
        <f t="shared" si="8"/>
        <v>5.9078690375075175E-2</v>
      </c>
      <c r="AR11" s="38">
        <f t="shared" si="3"/>
        <v>5.5783098000161187E-2</v>
      </c>
      <c r="AS11" s="54">
        <f t="shared" si="11"/>
        <v>1.9559942593301835E-10</v>
      </c>
      <c r="AT11" s="28"/>
      <c r="AU11" s="28"/>
    </row>
    <row r="12" spans="2:47" ht="15.75" x14ac:dyDescent="0.25">
      <c r="B12" s="42"/>
      <c r="C12" s="42"/>
      <c r="D12" s="42"/>
      <c r="P12" s="31">
        <v>1596.3058991924311</v>
      </c>
      <c r="Q12" s="31">
        <v>1479</v>
      </c>
      <c r="R12" s="23">
        <v>12.64</v>
      </c>
      <c r="V12" s="17"/>
      <c r="X12">
        <f t="shared" si="9"/>
        <v>60</v>
      </c>
      <c r="Y12" s="55">
        <f t="shared" si="4"/>
        <v>2366.8591050810232</v>
      </c>
      <c r="Z12" s="55">
        <f t="shared" si="5"/>
        <v>14.171258080285021</v>
      </c>
      <c r="AA12" s="55">
        <f t="shared" si="6"/>
        <v>97.84452687395715</v>
      </c>
      <c r="AB12" s="55">
        <f t="shared" si="7"/>
        <v>99.69228336465018</v>
      </c>
      <c r="AC12" s="214">
        <f t="shared" si="0"/>
        <v>97.84452687395715</v>
      </c>
      <c r="AD12" s="214">
        <f t="shared" si="1"/>
        <v>99.69228336465018</v>
      </c>
      <c r="AG12" s="29">
        <f t="shared" si="10"/>
        <v>5.3997039835915679E+28</v>
      </c>
      <c r="AI12" s="26"/>
      <c r="AJ12" s="54">
        <f t="shared" si="2"/>
        <v>1.5840191907124615E-5</v>
      </c>
      <c r="AM12" s="28"/>
      <c r="AP12" s="18"/>
      <c r="AQ12" s="38">
        <f t="shared" si="8"/>
        <v>5.9067756197627656E-2</v>
      </c>
      <c r="AR12" s="38">
        <f t="shared" si="3"/>
        <v>5.5773349582182261E-2</v>
      </c>
      <c r="AS12" s="54">
        <f t="shared" si="11"/>
        <v>1.9587253315792491E-10</v>
      </c>
      <c r="AT12" s="28"/>
      <c r="AU12" s="28"/>
    </row>
    <row r="13" spans="2:47" ht="15" customHeight="1" x14ac:dyDescent="0.25">
      <c r="B13" s="199"/>
      <c r="C13" s="114"/>
      <c r="D13" s="114"/>
      <c r="P13" s="31">
        <v>2660.5098319873855</v>
      </c>
      <c r="Q13" s="31">
        <v>1186</v>
      </c>
      <c r="R13" s="23">
        <v>11.97</v>
      </c>
      <c r="V13" s="17"/>
      <c r="W13" s="17"/>
      <c r="X13">
        <f t="shared" si="9"/>
        <v>70</v>
      </c>
      <c r="Y13" s="55">
        <f t="shared" si="4"/>
        <v>2358.5319121650018</v>
      </c>
      <c r="Z13" s="55">
        <f t="shared" si="5"/>
        <v>14.164093147908709</v>
      </c>
      <c r="AA13" s="55">
        <f t="shared" si="6"/>
        <v>97.500285744729297</v>
      </c>
      <c r="AB13" s="55">
        <f t="shared" si="7"/>
        <v>99.641879338084479</v>
      </c>
      <c r="AC13" s="214">
        <f t="shared" si="0"/>
        <v>97.500285744729297</v>
      </c>
      <c r="AD13" s="214">
        <f t="shared" si="1"/>
        <v>99.641879338084479</v>
      </c>
      <c r="AG13" s="29">
        <f t="shared" si="10"/>
        <v>5.3801620807486631E+28</v>
      </c>
      <c r="AI13" s="26"/>
      <c r="AJ13" s="54">
        <f t="shared" si="2"/>
        <v>1.5802502601488923E-5</v>
      </c>
      <c r="AM13" s="19"/>
      <c r="AP13" s="18"/>
      <c r="AQ13" s="38">
        <f t="shared" si="8"/>
        <v>5.9056875094159675E-2</v>
      </c>
      <c r="AR13" s="38">
        <f t="shared" si="3"/>
        <v>5.576364828273174E-2</v>
      </c>
      <c r="AS13" s="54">
        <f t="shared" si="11"/>
        <v>1.9615036148273936E-10</v>
      </c>
      <c r="AT13" s="28"/>
      <c r="AU13" s="28"/>
    </row>
    <row r="14" spans="2:47" ht="15.75" x14ac:dyDescent="0.25">
      <c r="B14" s="109"/>
      <c r="C14" s="110"/>
      <c r="D14" s="115"/>
      <c r="P14" s="31">
        <v>3724.7137647823392</v>
      </c>
      <c r="Q14" s="31">
        <v>1049</v>
      </c>
      <c r="R14" s="23">
        <v>11.3</v>
      </c>
      <c r="V14" s="17"/>
      <c r="W14" s="17"/>
      <c r="X14">
        <f t="shared" si="9"/>
        <v>80</v>
      </c>
      <c r="Y14" s="55">
        <f t="shared" si="4"/>
        <v>2350.3011992845168</v>
      </c>
      <c r="Z14" s="55">
        <f t="shared" si="5"/>
        <v>14.156961337235334</v>
      </c>
      <c r="AA14" s="55">
        <f t="shared" si="6"/>
        <v>97.160033041939499</v>
      </c>
      <c r="AB14" s="55">
        <f t="shared" si="7"/>
        <v>99.591708316815584</v>
      </c>
      <c r="AC14" s="214">
        <f t="shared" si="0"/>
        <v>97.160033041939499</v>
      </c>
      <c r="AD14" s="214">
        <f t="shared" si="1"/>
        <v>99.591708316815584</v>
      </c>
      <c r="AG14" s="29">
        <f t="shared" si="10"/>
        <v>5.3607829509041552E+28</v>
      </c>
      <c r="AI14" s="26"/>
      <c r="AJ14" s="54">
        <f t="shared" si="2"/>
        <v>1.5765536138916265E-5</v>
      </c>
      <c r="AP14" s="18"/>
      <c r="AQ14" s="38">
        <f t="shared" si="8"/>
        <v>5.9046045542151711E-2</v>
      </c>
      <c r="AR14" s="38">
        <f t="shared" si="3"/>
        <v>5.5753992747241299E-2</v>
      </c>
      <c r="AS14" s="54">
        <f t="shared" si="11"/>
        <v>1.9643294477813693E-10</v>
      </c>
      <c r="AT14" s="28"/>
      <c r="AU14" s="28"/>
    </row>
    <row r="15" spans="2:47" ht="18.75" x14ac:dyDescent="0.3">
      <c r="D15" s="33"/>
      <c r="P15" s="31">
        <v>822.0784658903375</v>
      </c>
      <c r="Q15" s="31">
        <v>1760</v>
      </c>
      <c r="R15" s="23">
        <v>13.53</v>
      </c>
      <c r="V15" s="17"/>
      <c r="W15" s="17"/>
      <c r="X15">
        <f t="shared" si="9"/>
        <v>90</v>
      </c>
      <c r="Y15" s="55">
        <f t="shared" si="4"/>
        <v>2342.1644600768591</v>
      </c>
      <c r="Z15" s="55">
        <f t="shared" si="5"/>
        <v>14.149861684278831</v>
      </c>
      <c r="AA15" s="55">
        <f t="shared" si="6"/>
        <v>96.823665154066106</v>
      </c>
      <c r="AB15" s="55">
        <f t="shared" si="7"/>
        <v>99.541763519372708</v>
      </c>
      <c r="AC15" s="214">
        <f t="shared" si="0"/>
        <v>96.823665154066106</v>
      </c>
      <c r="AD15" s="214">
        <f t="shared" si="1"/>
        <v>99.541763519372708</v>
      </c>
      <c r="AG15" s="29">
        <f t="shared" si="10"/>
        <v>5.3415626822797405E+28</v>
      </c>
      <c r="AI15" s="26"/>
      <c r="AJ15" s="54">
        <f t="shared" si="2"/>
        <v>1.5729280875550599E-5</v>
      </c>
      <c r="AP15" s="18"/>
      <c r="AQ15" s="38">
        <f t="shared" si="8"/>
        <v>5.9035266052473105E-2</v>
      </c>
      <c r="AR15" s="38">
        <f t="shared" si="3"/>
        <v>5.5744381650788224E-2</v>
      </c>
      <c r="AS15" s="54">
        <f t="shared" si="11"/>
        <v>1.9672031766567925E-10</v>
      </c>
      <c r="AT15" s="28"/>
      <c r="AU15" s="28"/>
    </row>
    <row r="16" spans="2:47" ht="18.75" x14ac:dyDescent="0.3">
      <c r="D16" s="33"/>
      <c r="P16" s="31">
        <v>1644.156931780675</v>
      </c>
      <c r="Q16" s="31">
        <v>1406</v>
      </c>
      <c r="R16" s="23">
        <v>12.99</v>
      </c>
      <c r="V16" s="17"/>
      <c r="W16" s="45"/>
      <c r="X16" s="45">
        <f t="shared" si="9"/>
        <v>100</v>
      </c>
      <c r="Y16" s="55">
        <f t="shared" si="4"/>
        <v>2334.1192701532877</v>
      </c>
      <c r="Z16" s="55">
        <f t="shared" si="5"/>
        <v>14.142793245470029</v>
      </c>
      <c r="AA16" s="55">
        <f t="shared" si="6"/>
        <v>96.491081858341786</v>
      </c>
      <c r="AB16" s="55">
        <f t="shared" si="7"/>
        <v>99.492038307914385</v>
      </c>
      <c r="AC16" s="214">
        <f t="shared" si="0"/>
        <v>96.491081858341786</v>
      </c>
      <c r="AD16" s="214">
        <f t="shared" si="1"/>
        <v>99.492038307914385</v>
      </c>
      <c r="AG16" s="29">
        <f t="shared" si="10"/>
        <v>5.3224974695366202E+28</v>
      </c>
      <c r="AI16" s="26"/>
      <c r="AJ16" s="54">
        <f t="shared" si="2"/>
        <v>1.5693725526534467E-5</v>
      </c>
      <c r="AM16" s="19"/>
      <c r="AP16" s="18"/>
      <c r="AQ16" s="38">
        <f t="shared" si="8"/>
        <v>5.9024535168091675E-2</v>
      </c>
      <c r="AR16" s="38">
        <f t="shared" si="3"/>
        <v>5.5734813696949069E-2</v>
      </c>
      <c r="AS16" s="54">
        <f t="shared" si="11"/>
        <v>1.9701251553969873E-10</v>
      </c>
      <c r="AT16" s="28"/>
      <c r="AU16" s="28"/>
    </row>
    <row r="17" spans="2:47" ht="18.75" x14ac:dyDescent="0.3">
      <c r="D17" s="33"/>
      <c r="E17" s="7"/>
      <c r="P17" s="31">
        <v>2630.65109084908</v>
      </c>
      <c r="Q17" s="31">
        <v>1089</v>
      </c>
      <c r="R17" s="23">
        <v>12</v>
      </c>
      <c r="W17" s="17"/>
      <c r="X17">
        <f t="shared" si="9"/>
        <v>110</v>
      </c>
      <c r="Y17" s="55">
        <f t="shared" si="4"/>
        <v>2326.1632836041667</v>
      </c>
      <c r="Z17" s="55">
        <f t="shared" si="5"/>
        <v>14.13575509686923</v>
      </c>
      <c r="AA17" s="55">
        <f t="shared" si="6"/>
        <v>96.16218617627807</v>
      </c>
      <c r="AB17" s="55">
        <f t="shared" si="7"/>
        <v>99.442526182688923</v>
      </c>
      <c r="AC17" s="214">
        <f t="shared" si="0"/>
        <v>96.16218617627807</v>
      </c>
      <c r="AD17" s="214">
        <f t="shared" si="1"/>
        <v>99.442526182688923</v>
      </c>
      <c r="AG17" s="29">
        <f t="shared" si="10"/>
        <v>5.3035836097710015E+28</v>
      </c>
      <c r="AI17" s="26"/>
      <c r="AJ17" s="54">
        <f t="shared" si="2"/>
        <v>1.5658859154262573E-5</v>
      </c>
      <c r="AQ17" s="38">
        <f t="shared" si="8"/>
        <v>5.9013851462834645E-2</v>
      </c>
      <c r="AR17" s="38">
        <f t="shared" si="3"/>
        <v>5.572528761669903E-2</v>
      </c>
      <c r="AS17" s="54">
        <f t="shared" si="11"/>
        <v>1.9730957458912453E-10</v>
      </c>
      <c r="AT17" s="28"/>
      <c r="AU17" s="28"/>
    </row>
    <row r="18" spans="2:47" ht="18.75" x14ac:dyDescent="0.3">
      <c r="C18" s="73"/>
      <c r="D18" s="33"/>
      <c r="P18" s="31">
        <v>3781.5609430955524</v>
      </c>
      <c r="Q18" s="31">
        <v>947</v>
      </c>
      <c r="R18" s="23">
        <v>11.56</v>
      </c>
      <c r="W18" s="17"/>
      <c r="X18">
        <f t="shared" si="9"/>
        <v>120</v>
      </c>
      <c r="Y18" s="55">
        <f t="shared" si="4"/>
        <v>2318.2942296808706</v>
      </c>
      <c r="Z18" s="55">
        <f t="shared" si="5"/>
        <v>14.128746333409461</v>
      </c>
      <c r="AA18" s="55">
        <f t="shared" si="6"/>
        <v>95.836884236497326</v>
      </c>
      <c r="AB18" s="55">
        <f t="shared" si="7"/>
        <v>99.393220776710947</v>
      </c>
      <c r="AC18" s="214">
        <f t="shared" si="0"/>
        <v>95.836884236497326</v>
      </c>
      <c r="AD18" s="214">
        <f t="shared" si="1"/>
        <v>99.393220776710947</v>
      </c>
      <c r="AG18" s="29">
        <f t="shared" si="10"/>
        <v>5.2848174986830927E+28</v>
      </c>
      <c r="AI18" s="26"/>
      <c r="AJ18" s="54">
        <f t="shared" si="2"/>
        <v>1.5624671157144148E-5</v>
      </c>
      <c r="AQ18" s="38">
        <f t="shared" si="8"/>
        <v>5.9003213540198531E-2</v>
      </c>
      <c r="AR18" s="38">
        <f t="shared" si="3"/>
        <v>5.5715802167354646E-2</v>
      </c>
      <c r="AS18" s="54">
        <f t="shared" si="11"/>
        <v>1.9761153181928762E-10</v>
      </c>
      <c r="AT18" s="28"/>
      <c r="AU18" s="28"/>
    </row>
    <row r="19" spans="2:47" ht="18.75" x14ac:dyDescent="0.3">
      <c r="B19" s="42"/>
      <c r="C19" s="33"/>
      <c r="D19" s="33"/>
      <c r="P19" s="31">
        <v>5425.7178748762281</v>
      </c>
      <c r="Q19" s="31">
        <v>884</v>
      </c>
      <c r="R19" s="23">
        <v>10.91</v>
      </c>
      <c r="W19" s="17"/>
      <c r="X19">
        <f t="shared" si="9"/>
        <v>130</v>
      </c>
      <c r="Y19" s="55">
        <f t="shared" si="4"/>
        <v>2310.5099096439849</v>
      </c>
      <c r="Z19" s="55">
        <f t="shared" si="5"/>
        <v>14.121766068168867</v>
      </c>
      <c r="AA19" s="55">
        <f t="shared" si="6"/>
        <v>95.515085144439226</v>
      </c>
      <c r="AB19" s="55">
        <f t="shared" si="7"/>
        <v>99.344115850642751</v>
      </c>
      <c r="AC19" s="214">
        <f t="shared" si="0"/>
        <v>95.515085144439226</v>
      </c>
      <c r="AD19" s="214">
        <f t="shared" si="1"/>
        <v>99.344115850642751</v>
      </c>
      <c r="AG19" s="29">
        <f t="shared" si="10"/>
        <v>5.2661956269108447E+28</v>
      </c>
      <c r="AI19" s="26"/>
      <c r="AJ19" s="54">
        <f t="shared" si="2"/>
        <v>1.5591151258849545E-5</v>
      </c>
      <c r="AQ19" s="38">
        <f t="shared" si="8"/>
        <v>5.8992620032205338E-2</v>
      </c>
      <c r="AR19" s="38">
        <f t="shared" si="3"/>
        <v>5.5706356131557645E-2</v>
      </c>
      <c r="AS19" s="54">
        <f t="shared" si="11"/>
        <v>1.979184250737396E-10</v>
      </c>
      <c r="AT19" s="28"/>
      <c r="AU19" s="28"/>
    </row>
    <row r="20" spans="2:47" ht="18" customHeight="1" x14ac:dyDescent="0.25">
      <c r="P20" s="31">
        <v>7234.2904998349704</v>
      </c>
      <c r="Q20" s="31">
        <v>788</v>
      </c>
      <c r="R20" s="23">
        <v>10.130000000000001</v>
      </c>
      <c r="W20" s="17"/>
      <c r="X20">
        <f t="shared" si="9"/>
        <v>140</v>
      </c>
      <c r="Y20" s="55">
        <f t="shared" si="4"/>
        <v>2302.8081937681172</v>
      </c>
      <c r="Z20" s="55">
        <f t="shared" si="5"/>
        <v>14.114813431670784</v>
      </c>
      <c r="AA20" s="55">
        <f t="shared" si="6"/>
        <v>95.196700858541433</v>
      </c>
      <c r="AB20" s="55">
        <f t="shared" si="7"/>
        <v>99.295205287870445</v>
      </c>
      <c r="AC20" s="214">
        <f t="shared" si="0"/>
        <v>95.196700858541433</v>
      </c>
      <c r="AD20" s="214">
        <f t="shared" si="1"/>
        <v>99.295205287870445</v>
      </c>
      <c r="AG20" s="29">
        <f t="shared" si="10"/>
        <v>5.2477145765199954E+28</v>
      </c>
      <c r="AI20" s="26"/>
      <c r="AJ20" s="54">
        <f t="shared" si="2"/>
        <v>1.55582894980177E-5</v>
      </c>
      <c r="AQ20" s="38">
        <f t="shared" si="8"/>
        <v>5.8982069598302808E-2</v>
      </c>
      <c r="AR20" s="38">
        <f t="shared" si="3"/>
        <v>5.5696948316297859E-2</v>
      </c>
      <c r="AS20" s="54">
        <f t="shared" si="11"/>
        <v>1.9823029305612129E-10</v>
      </c>
      <c r="AT20" s="28"/>
      <c r="AU20" s="28"/>
    </row>
    <row r="21" spans="2:47" x14ac:dyDescent="0.25">
      <c r="P21" s="31">
        <v>9371.694511149848</v>
      </c>
      <c r="Q21" s="31">
        <v>689</v>
      </c>
      <c r="R21" s="23">
        <v>9.27</v>
      </c>
      <c r="X21">
        <f t="shared" si="9"/>
        <v>150</v>
      </c>
      <c r="Y21" s="55">
        <f t="shared" si="4"/>
        <v>2295.1870184941426</v>
      </c>
      <c r="Z21" s="55">
        <f t="shared" si="5"/>
        <v>14.107887571210068</v>
      </c>
      <c r="AA21" s="55">
        <f t="shared" si="6"/>
        <v>94.881646072515196</v>
      </c>
      <c r="AB21" s="55">
        <f t="shared" si="7"/>
        <v>99.246483089764808</v>
      </c>
      <c r="AC21" s="214">
        <f t="shared" si="0"/>
        <v>94.881646072515196</v>
      </c>
      <c r="AD21" s="214">
        <f t="shared" si="1"/>
        <v>99.246483089764808</v>
      </c>
      <c r="AG21" s="29">
        <f t="shared" si="10"/>
        <v>5.2293710176426735E+28</v>
      </c>
      <c r="AI21" s="26"/>
      <c r="AJ21" s="54">
        <f t="shared" si="2"/>
        <v>1.5526076218402551E-5</v>
      </c>
      <c r="AQ21" s="38">
        <f t="shared" si="8"/>
        <v>5.897156092430645E-2</v>
      </c>
      <c r="AR21" s="38">
        <f t="shared" si="3"/>
        <v>5.5687577551973219E-2</v>
      </c>
      <c r="AS21" s="54">
        <f t="shared" si="11"/>
        <v>1.9854717535211262E-10</v>
      </c>
      <c r="AT21" s="28"/>
      <c r="AU21" s="28"/>
    </row>
    <row r="22" spans="2:47" x14ac:dyDescent="0.25">
      <c r="P22" s="31">
        <v>11837.929908820861</v>
      </c>
      <c r="Q22" s="31">
        <v>627</v>
      </c>
      <c r="R22" s="23">
        <v>8.44</v>
      </c>
      <c r="X22">
        <f t="shared" si="9"/>
        <v>160</v>
      </c>
      <c r="Y22" s="55">
        <f t="shared" si="4"/>
        <v>2287.644383720507</v>
      </c>
      <c r="Z22" s="55">
        <f t="shared" si="5"/>
        <v>14.100987650204452</v>
      </c>
      <c r="AA22" s="55">
        <f t="shared" si="6"/>
        <v>94.569838103369449</v>
      </c>
      <c r="AB22" s="55">
        <f t="shared" si="7"/>
        <v>99.1979433711182</v>
      </c>
      <c r="AC22" s="214">
        <f t="shared" si="0"/>
        <v>94.569838103369449</v>
      </c>
      <c r="AD22" s="214">
        <f t="shared" si="1"/>
        <v>99.1979433711182</v>
      </c>
      <c r="AG22" s="29">
        <f t="shared" si="10"/>
        <v>5.2111617052569136E+28</v>
      </c>
      <c r="AI22" s="26"/>
      <c r="AJ22" s="54">
        <f t="shared" si="2"/>
        <v>1.5494502059437451E-5</v>
      </c>
      <c r="AQ22" s="38">
        <f t="shared" si="8"/>
        <v>5.896109272138144E-2</v>
      </c>
      <c r="AR22" s="38">
        <f t="shared" si="3"/>
        <v>5.5678242691485198E-2</v>
      </c>
      <c r="AS22" s="54">
        <f t="shared" si="11"/>
        <v>1.988691124515007E-10</v>
      </c>
      <c r="AT22" s="28"/>
      <c r="AU22" s="28"/>
    </row>
    <row r="23" spans="2:47" x14ac:dyDescent="0.25">
      <c r="X23">
        <f t="shared" si="9"/>
        <v>170</v>
      </c>
      <c r="Y23" s="55">
        <f t="shared" si="4"/>
        <v>2280.1783502255835</v>
      </c>
      <c r="Z23" s="55">
        <f t="shared" si="5"/>
        <v>14.09411284756966</v>
      </c>
      <c r="AA23" s="55">
        <f t="shared" si="6"/>
        <v>94.261196784852558</v>
      </c>
      <c r="AB23" s="55">
        <f t="shared" si="7"/>
        <v>99.149580355748569</v>
      </c>
      <c r="AC23" s="214">
        <f t="shared" si="0"/>
        <v>94.261196784852558</v>
      </c>
      <c r="AD23" s="214">
        <f t="shared" si="1"/>
        <v>99.149580355748569</v>
      </c>
      <c r="AG23" s="29">
        <f t="shared" si="10"/>
        <v>5.1930834761003582E+28</v>
      </c>
      <c r="AI23" s="26"/>
      <c r="AJ23" s="54">
        <f t="shared" si="2"/>
        <v>1.5463557947198318E-5</v>
      </c>
      <c r="AQ23" s="38">
        <f t="shared" si="8"/>
        <v>5.8950663725062052E-2</v>
      </c>
      <c r="AR23" s="38">
        <f t="shared" si="3"/>
        <v>5.5668942609367451E-2</v>
      </c>
      <c r="AS23" s="54">
        <f t="shared" si="11"/>
        <v>1.9919614577039331E-10</v>
      </c>
      <c r="AT23" s="28"/>
      <c r="AU23" s="28"/>
    </row>
    <row r="24" spans="2:47" x14ac:dyDescent="0.25">
      <c r="X24">
        <f t="shared" si="9"/>
        <v>180</v>
      </c>
      <c r="Y24" s="55">
        <f t="shared" si="4"/>
        <v>2272.7870372136135</v>
      </c>
      <c r="Z24" s="55">
        <f t="shared" si="5"/>
        <v>14.087262357117025</v>
      </c>
      <c r="AA24" s="55">
        <f t="shared" si="6"/>
        <v>93.955644366003042</v>
      </c>
      <c r="AB24" s="55">
        <f t="shared" si="7"/>
        <v>99.101388372261866</v>
      </c>
      <c r="AC24" s="214">
        <f t="shared" si="0"/>
        <v>93.955644366003042</v>
      </c>
      <c r="AD24" s="214">
        <f t="shared" si="1"/>
        <v>99.101388372261866</v>
      </c>
      <c r="AG24" s="29">
        <f t="shared" si="10"/>
        <v>5.1751332457113544E+28</v>
      </c>
      <c r="AI24" s="26"/>
      <c r="AJ24" s="54">
        <f t="shared" si="2"/>
        <v>1.5433235085746798E-5</v>
      </c>
      <c r="AQ24" s="38">
        <f t="shared" si="8"/>
        <v>5.8940272694307294E-2</v>
      </c>
      <c r="AR24" s="38">
        <f t="shared" si="3"/>
        <v>5.5659676200946646E-2</v>
      </c>
      <c r="AS24" s="54">
        <f t="shared" si="11"/>
        <v>1.9952831767361232E-10</v>
      </c>
      <c r="AT24" s="28"/>
      <c r="AU24" s="28"/>
    </row>
    <row r="25" spans="2:47" x14ac:dyDescent="0.25">
      <c r="X25">
        <f t="shared" si="9"/>
        <v>190</v>
      </c>
      <c r="Y25" s="55">
        <f t="shared" si="4"/>
        <v>2265.4686199774674</v>
      </c>
      <c r="Z25" s="55">
        <f t="shared" si="5"/>
        <v>14.080435386972708</v>
      </c>
      <c r="AA25" s="55">
        <f t="shared" si="6"/>
        <v>93.653105414529449</v>
      </c>
      <c r="AB25" s="55">
        <f t="shared" si="7"/>
        <v>99.053361849966294</v>
      </c>
      <c r="AC25" s="214">
        <f t="shared" si="0"/>
        <v>93.653105414529449</v>
      </c>
      <c r="AD25" s="214">
        <f t="shared" si="1"/>
        <v>99.053361849966294</v>
      </c>
      <c r="AG25" s="29">
        <f t="shared" si="10"/>
        <v>5.1573080055910604E+28</v>
      </c>
      <c r="AI25" s="26"/>
      <c r="AJ25" s="54">
        <f t="shared" si="2"/>
        <v>1.5403524948835697E-5</v>
      </c>
      <c r="AQ25" s="38">
        <f t="shared" si="8"/>
        <v>5.8929918410590372E-2</v>
      </c>
      <c r="AR25" s="38">
        <f t="shared" si="3"/>
        <v>5.5650442381533348E-2</v>
      </c>
      <c r="AS25" s="54">
        <f t="shared" si="11"/>
        <v>1.9986567149730012E-10</v>
      </c>
      <c r="AT25" s="28"/>
      <c r="AU25" s="28"/>
    </row>
    <row r="26" spans="2:47" x14ac:dyDescent="0.25">
      <c r="H26" t="s">
        <v>0</v>
      </c>
      <c r="N26" s="32"/>
      <c r="X26">
        <f t="shared" si="9"/>
        <v>200</v>
      </c>
      <c r="Y26" s="55">
        <f t="shared" si="4"/>
        <v>2258.2213276714701</v>
      </c>
      <c r="Z26" s="55">
        <f t="shared" si="5"/>
        <v>14.073631159017213</v>
      </c>
      <c r="AA26" s="55">
        <f t="shared" si="6"/>
        <v>93.353506724740384</v>
      </c>
      <c r="AB26" s="55">
        <f t="shared" si="7"/>
        <v>99.005495314929391</v>
      </c>
      <c r="AC26" s="214">
        <f t="shared" si="0"/>
        <v>93.353506724740384</v>
      </c>
      <c r="AD26" s="214">
        <f t="shared" si="1"/>
        <v>99.005495314929391</v>
      </c>
      <c r="AG26" s="29">
        <f t="shared" si="10"/>
        <v>5.1396048204811149E+28</v>
      </c>
      <c r="AI26" s="26"/>
      <c r="AJ26" s="54">
        <f t="shared" si="2"/>
        <v>1.5374419271960909E-5</v>
      </c>
      <c r="AQ26" s="38">
        <f t="shared" si="8"/>
        <v>5.8919599677020859E-2</v>
      </c>
      <c r="AR26" s="38">
        <f t="shared" si="3"/>
        <v>5.5641240085641835E-2</v>
      </c>
      <c r="AS26" s="54">
        <f t="shared" si="11"/>
        <v>2.0020825157176167E-10</v>
      </c>
      <c r="AT26" s="28"/>
      <c r="AU26" s="28"/>
    </row>
    <row r="27" spans="2:47" x14ac:dyDescent="0.25">
      <c r="H27" s="7"/>
      <c r="R27" s="19"/>
      <c r="S27" s="19"/>
      <c r="X27">
        <f t="shared" si="9"/>
        <v>210</v>
      </c>
      <c r="Y27" s="55">
        <f t="shared" si="4"/>
        <v>2251.0434411884748</v>
      </c>
      <c r="Z27" s="55">
        <f t="shared" si="5"/>
        <v>14.066848908344438</v>
      </c>
      <c r="AA27" s="55">
        <f t="shared" si="6"/>
        <v>93.056777229783989</v>
      </c>
      <c r="AB27" s="55">
        <f t="shared" si="7"/>
        <v>98.957783386172622</v>
      </c>
      <c r="AC27" s="214">
        <f t="shared" si="0"/>
        <v>93.056777229783989</v>
      </c>
      <c r="AD27" s="214">
        <f t="shared" si="1"/>
        <v>98.957783386172622</v>
      </c>
      <c r="AG27" s="29">
        <f t="shared" si="10"/>
        <v>5.1220208257506378E+28</v>
      </c>
      <c r="AI27" s="26"/>
      <c r="AJ27" s="54">
        <f t="shared" si="2"/>
        <v>1.5345910044743112E-5</v>
      </c>
      <c r="AQ27" s="38">
        <f t="shared" si="8"/>
        <v>5.8909315317497553E-2</v>
      </c>
      <c r="AR27" s="38">
        <f t="shared" si="3"/>
        <v>5.5632068266237233E-2</v>
      </c>
      <c r="AS27" s="54">
        <f t="shared" si="11"/>
        <v>2.0055610324458294E-10</v>
      </c>
      <c r="AT27" s="28"/>
      <c r="AU27" s="28"/>
    </row>
    <row r="28" spans="2:47" ht="15.75" thickBot="1" x14ac:dyDescent="0.3">
      <c r="H28" s="24"/>
      <c r="N28" s="13"/>
      <c r="Q28" s="19"/>
      <c r="R28" s="19"/>
      <c r="S28" s="19"/>
      <c r="X28">
        <f t="shared" si="9"/>
        <v>220</v>
      </c>
      <c r="Y28" s="55">
        <f t="shared" si="4"/>
        <v>2243.9332911352185</v>
      </c>
      <c r="Z28" s="55">
        <f t="shared" si="5"/>
        <v>14.060087882739129</v>
      </c>
      <c r="AA28" s="55">
        <f t="shared" si="6"/>
        <v>92.762847917950324</v>
      </c>
      <c r="AB28" s="55">
        <f t="shared" si="7"/>
        <v>98.91022077199527</v>
      </c>
      <c r="AC28" s="214">
        <f t="shared" si="0"/>
        <v>92.762847917950324</v>
      </c>
      <c r="AD28" s="214">
        <f t="shared" si="1"/>
        <v>98.91022077199527</v>
      </c>
      <c r="AG28" s="29">
        <f t="shared" si="10"/>
        <v>5.1045532248879505E+28</v>
      </c>
      <c r="AI28" s="26"/>
      <c r="AJ28" s="54">
        <f t="shared" si="2"/>
        <v>1.5317989503625514E-5</v>
      </c>
      <c r="AQ28" s="38">
        <f t="shared" si="8"/>
        <v>5.8899064175890872E-2</v>
      </c>
      <c r="AR28" s="38">
        <f t="shared" si="3"/>
        <v>5.5622925894008822E-2</v>
      </c>
      <c r="AS28" s="54">
        <f t="shared" si="11"/>
        <v>2.0090927290404353E-10</v>
      </c>
      <c r="AT28" s="28"/>
      <c r="AU28" s="28"/>
    </row>
    <row r="29" spans="2:47" x14ac:dyDescent="0.25">
      <c r="F29" s="57" t="s">
        <v>33</v>
      </c>
      <c r="G29" s="47"/>
      <c r="H29" s="37"/>
      <c r="N29" s="13"/>
      <c r="X29">
        <f t="shared" si="9"/>
        <v>230</v>
      </c>
      <c r="Y29" s="55">
        <f t="shared" si="4"/>
        <v>2236.8892559008359</v>
      </c>
      <c r="Z29" s="55">
        <f t="shared" si="5"/>
        <v>14.053347342171985</v>
      </c>
      <c r="AA29" s="55">
        <f t="shared" si="6"/>
        <v>92.471651752824968</v>
      </c>
      <c r="AB29" s="55">
        <f t="shared" si="7"/>
        <v>98.86280226642269</v>
      </c>
      <c r="AC29" s="214">
        <f t="shared" si="0"/>
        <v>92.471651752824968</v>
      </c>
      <c r="AD29" s="214">
        <f t="shared" si="1"/>
        <v>98.86280226642269</v>
      </c>
      <c r="AG29" s="29">
        <f t="shared" si="10"/>
        <v>5.0871992870914031E+28</v>
      </c>
      <c r="AI29" s="26"/>
      <c r="AJ29" s="54">
        <f t="shared" si="2"/>
        <v>1.5290650124872689E-5</v>
      </c>
      <c r="AQ29" s="38">
        <f t="shared" si="8"/>
        <v>5.8888845115252976E-2</v>
      </c>
      <c r="AR29" s="38">
        <f t="shared" si="3"/>
        <v>5.5613811956667952E-2</v>
      </c>
      <c r="AS29" s="54">
        <f t="shared" si="11"/>
        <v>2.0126780800286395E-10</v>
      </c>
      <c r="AT29" s="28"/>
      <c r="AU29" s="28"/>
    </row>
    <row r="30" spans="2:47" x14ac:dyDescent="0.25">
      <c r="B30" s="96" t="s">
        <v>46</v>
      </c>
      <c r="C30" s="97" t="s">
        <v>53</v>
      </c>
      <c r="D30" s="98"/>
      <c r="F30" s="58" t="s">
        <v>12</v>
      </c>
      <c r="G30" s="59" t="s">
        <v>13</v>
      </c>
      <c r="N30" s="13"/>
      <c r="X30">
        <f t="shared" si="9"/>
        <v>240</v>
      </c>
      <c r="Y30" s="55">
        <f t="shared" si="4"/>
        <v>2229.9097598133121</v>
      </c>
      <c r="Z30" s="55">
        <f t="shared" si="5"/>
        <v>14.046626558311436</v>
      </c>
      <c r="AA30" s="55">
        <f t="shared" si="6"/>
        <v>92.183123597077795</v>
      </c>
      <c r="AB30" s="55">
        <f t="shared" si="7"/>
        <v>98.815522745771631</v>
      </c>
      <c r="AC30" s="214">
        <f t="shared" si="0"/>
        <v>92.183123597077795</v>
      </c>
      <c r="AD30" s="214">
        <f t="shared" si="1"/>
        <v>98.815522745771631</v>
      </c>
      <c r="AG30" s="29">
        <f t="shared" si="10"/>
        <v>5.0699563449551009E+28</v>
      </c>
      <c r="AI30" s="26"/>
      <c r="AJ30" s="54">
        <f t="shared" si="2"/>
        <v>1.5263884617857966E-5</v>
      </c>
      <c r="AQ30" s="38">
        <f t="shared" si="8"/>
        <v>5.8878657017054713E-2</v>
      </c>
      <c r="AR30" s="38">
        <f t="shared" si="3"/>
        <v>5.5604725458269756E-2</v>
      </c>
      <c r="AS30" s="54">
        <f t="shared" si="11"/>
        <v>2.0163175708230582E-10</v>
      </c>
      <c r="AT30" s="28"/>
      <c r="AU30" s="28"/>
    </row>
    <row r="31" spans="2:47" ht="15.75" thickBot="1" x14ac:dyDescent="0.3">
      <c r="B31" s="67" t="s">
        <v>52</v>
      </c>
      <c r="C31" s="98" t="s">
        <v>54</v>
      </c>
      <c r="D31" s="98"/>
      <c r="E31" s="36"/>
      <c r="F31" s="60">
        <v>1.1000000000000001E+29</v>
      </c>
      <c r="G31" s="61">
        <v>5.5000000000000003E+28</v>
      </c>
      <c r="L31" s="27"/>
      <c r="M31" s="40"/>
      <c r="N31" s="13"/>
      <c r="O31" s="19"/>
      <c r="R31" s="35"/>
      <c r="S31" s="35"/>
      <c r="X31">
        <f t="shared" si="9"/>
        <v>250</v>
      </c>
      <c r="Y31" s="55">
        <f t="shared" si="4"/>
        <v>2222.9932713793482</v>
      </c>
      <c r="Z31" s="55">
        <f t="shared" si="5"/>
        <v>14.039924814051426</v>
      </c>
      <c r="AA31" s="55">
        <f t="shared" si="6"/>
        <v>91.897200139700217</v>
      </c>
      <c r="AB31" s="55">
        <f t="shared" si="7"/>
        <v>98.76837716532836</v>
      </c>
      <c r="AC31" s="214">
        <f t="shared" si="0"/>
        <v>91.897200139700217</v>
      </c>
      <c r="AD31" s="214">
        <f t="shared" si="1"/>
        <v>98.76837716532836</v>
      </c>
      <c r="AG31" s="29">
        <f t="shared" si="10"/>
        <v>5.0528217922446131E+28</v>
      </c>
      <c r="AI31" s="26"/>
      <c r="AJ31" s="54">
        <f t="shared" si="2"/>
        <v>1.5237685918626237E-5</v>
      </c>
      <c r="AQ31" s="38">
        <f t="shared" si="8"/>
        <v>5.8868498780447663E-2</v>
      </c>
      <c r="AR31" s="38">
        <f t="shared" si="3"/>
        <v>5.559566541855715E-2</v>
      </c>
      <c r="AS31" s="54">
        <f t="shared" si="11"/>
        <v>2.0200116979666351E-10</v>
      </c>
      <c r="AT31" s="28"/>
      <c r="AU31" s="28"/>
    </row>
    <row r="32" spans="2:47" x14ac:dyDescent="0.25">
      <c r="E32" s="18"/>
      <c r="H32" s="19"/>
      <c r="I32" s="34"/>
      <c r="N32" s="13"/>
      <c r="X32">
        <f t="shared" si="9"/>
        <v>260</v>
      </c>
      <c r="Y32" s="55">
        <f t="shared" si="4"/>
        <v>2216.13830160302</v>
      </c>
      <c r="Z32" s="55">
        <f t="shared" si="5"/>
        <v>14.033241403054276</v>
      </c>
      <c r="AA32" s="55">
        <f t="shared" si="6"/>
        <v>91.61381982649938</v>
      </c>
      <c r="AB32" s="55">
        <f t="shared" si="7"/>
        <v>98.721360556132794</v>
      </c>
      <c r="AC32" s="214">
        <f t="shared" si="0"/>
        <v>91.61381982649938</v>
      </c>
      <c r="AD32" s="214">
        <f t="shared" si="1"/>
        <v>98.721360556132794</v>
      </c>
      <c r="AG32" s="29">
        <f t="shared" si="10"/>
        <v>5.0357930817588318E+28</v>
      </c>
      <c r="AI32" s="26"/>
      <c r="AJ32" s="54">
        <f t="shared" si="2"/>
        <v>1.5212047183720751E-5</v>
      </c>
      <c r="AQ32" s="38">
        <f t="shared" si="8"/>
        <v>5.885836932155035E-2</v>
      </c>
      <c r="AR32" s="38">
        <f t="shared" si="3"/>
        <v>5.5586630872326279E-2</v>
      </c>
      <c r="AS32" s="54">
        <f t="shared" si="11"/>
        <v>2.0237609693816561E-10</v>
      </c>
      <c r="AT32" s="28"/>
      <c r="AU32" s="28"/>
    </row>
    <row r="33" spans="1:47" x14ac:dyDescent="0.25">
      <c r="E33" s="27"/>
      <c r="P33" s="36"/>
      <c r="Q33" s="13"/>
      <c r="R33" s="13"/>
      <c r="S33" s="13"/>
      <c r="X33">
        <f t="shared" si="9"/>
        <v>270</v>
      </c>
      <c r="Y33" s="55">
        <f t="shared" si="4"/>
        <v>2209.3434023792397</v>
      </c>
      <c r="Z33" s="55">
        <f t="shared" si="5"/>
        <v>14.026575629308022</v>
      </c>
      <c r="AA33" s="55">
        <f t="shared" si="6"/>
        <v>91.332922793684972</v>
      </c>
      <c r="AB33" s="55">
        <f t="shared" si="7"/>
        <v>98.674468021864385</v>
      </c>
      <c r="AC33" s="214">
        <f t="shared" si="0"/>
        <v>91.332922793684972</v>
      </c>
      <c r="AD33" s="214">
        <f t="shared" si="1"/>
        <v>98.674468021864385</v>
      </c>
      <c r="AG33" s="29">
        <f t="shared" si="10"/>
        <v>5.0188677232735361E+28</v>
      </c>
      <c r="AI33" s="26"/>
      <c r="AJ33" s="54">
        <f t="shared" si="2"/>
        <v>1.5186961784262091E-5</v>
      </c>
      <c r="AQ33" s="38">
        <f t="shared" si="8"/>
        <v>5.8848267572757358E-2</v>
      </c>
      <c r="AR33" s="38">
        <f t="shared" si="3"/>
        <v>5.5577620868812239E-2</v>
      </c>
      <c r="AS33" s="54">
        <f t="shared" si="11"/>
        <v>2.0275659046232496E-10</v>
      </c>
      <c r="AT33" s="28"/>
      <c r="AU33" s="28"/>
    </row>
    <row r="34" spans="1:47" x14ac:dyDescent="0.25">
      <c r="E34" s="27"/>
      <c r="J34" s="26"/>
      <c r="P34" s="36"/>
      <c r="Q34" s="13"/>
      <c r="R34" s="13"/>
      <c r="S34" s="13"/>
      <c r="X34">
        <f t="shared" si="9"/>
        <v>280</v>
      </c>
      <c r="Y34" s="55">
        <f t="shared" si="4"/>
        <v>2202.607164958004</v>
      </c>
      <c r="Z34" s="55">
        <f t="shared" si="5"/>
        <v>14.019926806697471</v>
      </c>
      <c r="AA34" s="55">
        <f t="shared" si="6"/>
        <v>91.054450804382128</v>
      </c>
      <c r="AB34" s="55">
        <f t="shared" si="7"/>
        <v>98.627694735824633</v>
      </c>
      <c r="AC34" s="214">
        <f t="shared" si="0"/>
        <v>91.054450804382128</v>
      </c>
      <c r="AD34" s="214">
        <f t="shared" si="1"/>
        <v>98.627694735824633</v>
      </c>
      <c r="AG34" s="29">
        <f t="shared" si="10"/>
        <v>5.002043281563241E+28</v>
      </c>
      <c r="AI34" s="26"/>
      <c r="AJ34" s="54">
        <f t="shared" si="2"/>
        <v>1.5162423300269153E-5</v>
      </c>
      <c r="AQ34" s="38">
        <f t="shared" si="8"/>
        <v>5.8838192482070235E-2</v>
      </c>
      <c r="AR34" s="38">
        <f t="shared" si="3"/>
        <v>5.556863447109419E-2</v>
      </c>
      <c r="AS34" s="54">
        <f t="shared" si="11"/>
        <v>2.0314270351375635E-10</v>
      </c>
      <c r="AT34" s="28"/>
      <c r="AU34" s="28"/>
    </row>
    <row r="35" spans="1:47" x14ac:dyDescent="0.25">
      <c r="E35" s="27"/>
      <c r="P35" s="36"/>
      <c r="Q35" s="13"/>
      <c r="R35" s="13"/>
      <c r="S35" s="13"/>
      <c r="X35">
        <f t="shared" si="9"/>
        <v>290</v>
      </c>
      <c r="Y35" s="55">
        <f t="shared" si="4"/>
        <v>2195.9282184757931</v>
      </c>
      <c r="Z35" s="55">
        <f t="shared" si="5"/>
        <v>14.013294258588331</v>
      </c>
      <c r="AA35" s="55">
        <f t="shared" si="6"/>
        <v>90.778347187920332</v>
      </c>
      <c r="AB35" s="55">
        <f t="shared" si="7"/>
        <v>98.581035938011468</v>
      </c>
      <c r="AC35" s="214">
        <f t="shared" si="0"/>
        <v>90.778347187920332</v>
      </c>
      <c r="AD35" s="214">
        <f t="shared" si="1"/>
        <v>98.581035938011468</v>
      </c>
      <c r="AG35" s="29">
        <f t="shared" si="10"/>
        <v>4.9853173744974677E+28</v>
      </c>
      <c r="AI35" s="26"/>
      <c r="AJ35" s="54">
        <f t="shared" si="2"/>
        <v>1.5138425515211572E-5</v>
      </c>
      <c r="AQ35" s="38">
        <f t="shared" si="8"/>
        <v>5.8828143012449166E-2</v>
      </c>
      <c r="AR35" s="38">
        <f t="shared" si="3"/>
        <v>5.5559670755518917E-2</v>
      </c>
      <c r="AS35" s="54">
        <f t="shared" si="11"/>
        <v>2.0353449045249586E-10</v>
      </c>
      <c r="AT35" s="28"/>
      <c r="AU35" s="28"/>
    </row>
    <row r="36" spans="1:47" x14ac:dyDescent="0.25">
      <c r="E36" s="19"/>
      <c r="P36" s="36"/>
      <c r="Q36" s="13"/>
      <c r="R36" s="13"/>
      <c r="S36" s="13"/>
      <c r="X36">
        <f t="shared" si="9"/>
        <v>300</v>
      </c>
      <c r="Y36" s="55">
        <f t="shared" si="4"/>
        <v>2189.3052285506174</v>
      </c>
      <c r="Z36" s="55">
        <f t="shared" si="5"/>
        <v>14.00667731742374</v>
      </c>
      <c r="AA36" s="55">
        <f t="shared" si="6"/>
        <v>90.504556781753507</v>
      </c>
      <c r="AB36" s="55">
        <f t="shared" si="7"/>
        <v>98.534486932280984</v>
      </c>
      <c r="AC36" s="214">
        <f t="shared" si="0"/>
        <v>90.504556781753507</v>
      </c>
      <c r="AD36" s="214">
        <f t="shared" si="1"/>
        <v>98.534486932280984</v>
      </c>
      <c r="AG36" s="29">
        <f t="shared" si="10"/>
        <v>4.9686876712081235E+28</v>
      </c>
      <c r="AI36" s="26"/>
      <c r="AJ36" s="54">
        <f t="shared" si="2"/>
        <v>1.511496241078415E-5</v>
      </c>
      <c r="AQ36" s="38">
        <f t="shared" si="8"/>
        <v>5.88181181411844E-2</v>
      </c>
      <c r="AR36" s="38">
        <f t="shared" si="3"/>
        <v>5.5550728811141765E-2</v>
      </c>
      <c r="AS36" s="54">
        <f t="shared" si="11"/>
        <v>2.0393200688084754E-10</v>
      </c>
      <c r="AT36" s="28"/>
      <c r="AU36" s="28"/>
    </row>
    <row r="37" spans="1:47" ht="15.75" customHeight="1" x14ac:dyDescent="0.3">
      <c r="E37" s="19"/>
      <c r="F37" s="33"/>
      <c r="P37" s="36"/>
      <c r="Q37" s="13"/>
      <c r="R37" s="13"/>
      <c r="S37" s="13"/>
      <c r="X37">
        <f t="shared" si="9"/>
        <v>310</v>
      </c>
      <c r="Y37" s="55">
        <f t="shared" si="4"/>
        <v>2182.7368959375362</v>
      </c>
      <c r="Z37" s="55">
        <f t="shared" si="5"/>
        <v>14.000075324332698</v>
      </c>
      <c r="AA37" s="55">
        <f t="shared" si="6"/>
        <v>90.23302587587996</v>
      </c>
      <c r="AB37" s="55">
        <f t="shared" si="7"/>
        <v>98.488043083592672</v>
      </c>
      <c r="AC37" s="214">
        <f t="shared" si="0"/>
        <v>90.23302587587996</v>
      </c>
      <c r="AD37" s="214">
        <f t="shared" si="1"/>
        <v>98.488043083592672</v>
      </c>
      <c r="AG37" s="29">
        <f t="shared" si="10"/>
        <v>4.952151890324625E+28</v>
      </c>
      <c r="AI37" s="26"/>
      <c r="AJ37" s="54">
        <f t="shared" si="2"/>
        <v>1.5092028161894004E-5</v>
      </c>
      <c r="AQ37" s="38">
        <f t="shared" si="8"/>
        <v>5.88081168592864E-2</v>
      </c>
      <c r="AR37" s="38">
        <f t="shared" si="3"/>
        <v>5.5541807739184421E-2</v>
      </c>
      <c r="AS37" s="54">
        <f t="shared" si="11"/>
        <v>2.0433530967078851E-10</v>
      </c>
      <c r="AT37" s="28"/>
      <c r="AU37" s="28"/>
    </row>
    <row r="38" spans="1:47" x14ac:dyDescent="0.25">
      <c r="Q38" s="26"/>
      <c r="X38">
        <f t="shared" si="9"/>
        <v>320</v>
      </c>
      <c r="Y38" s="55">
        <f t="shared" si="4"/>
        <v>2176.2219552414758</v>
      </c>
      <c r="Z38" s="55">
        <f t="shared" si="5"/>
        <v>13.993487628749691</v>
      </c>
      <c r="AA38" s="55">
        <f t="shared" si="6"/>
        <v>89.963702159631083</v>
      </c>
      <c r="AB38" s="55">
        <f t="shared" si="7"/>
        <v>98.441699815333735</v>
      </c>
      <c r="AC38" s="214">
        <f t="shared" si="0"/>
        <v>89.963702159631083</v>
      </c>
      <c r="AD38" s="214">
        <f t="shared" si="1"/>
        <v>98.441699815333735</v>
      </c>
      <c r="AG38" s="29">
        <f t="shared" si="10"/>
        <v>4.9357077982739043E+28</v>
      </c>
      <c r="AI38" s="26"/>
      <c r="AJ38" s="54">
        <f t="shared" si="2"/>
        <v>1.5069617131852025E-5</v>
      </c>
      <c r="AQ38" s="38">
        <f t="shared" si="8"/>
        <v>5.8798138170894014E-2</v>
      </c>
      <c r="AR38" s="38">
        <f t="shared" si="3"/>
        <v>5.5532906652508464E-2</v>
      </c>
      <c r="AS38" s="54">
        <f t="shared" si="11"/>
        <v>2.0474445699195594E-10</v>
      </c>
      <c r="AT38" s="28"/>
      <c r="AU38" s="28"/>
    </row>
    <row r="39" spans="1:47" x14ac:dyDescent="0.25">
      <c r="X39">
        <f t="shared" si="9"/>
        <v>330</v>
      </c>
      <c r="Y39" s="55">
        <f t="shared" si="4"/>
        <v>2169.7591736845143</v>
      </c>
      <c r="Z39" s="55">
        <f t="shared" si="5"/>
        <v>13.986913588045054</v>
      </c>
      <c r="AA39" s="55">
        <f t="shared" si="6"/>
        <v>89.696534670711628</v>
      </c>
      <c r="AB39" s="55">
        <f t="shared" si="7"/>
        <v>98.395452606718635</v>
      </c>
      <c r="AC39" s="214">
        <f t="shared" si="0"/>
        <v>89.696534670711628</v>
      </c>
      <c r="AD39" s="214">
        <f t="shared" si="1"/>
        <v>98.395452606718635</v>
      </c>
      <c r="AG39" s="29">
        <f t="shared" si="10"/>
        <v>4.9193532076420938E+28</v>
      </c>
      <c r="AI39" s="26"/>
      <c r="AJ39" s="54">
        <f t="shared" si="2"/>
        <v>1.5047723867760012E-5</v>
      </c>
      <c r="AQ39" s="38">
        <f t="shared" si="8"/>
        <v>5.8788181092699572E-2</v>
      </c>
      <c r="AR39" s="38">
        <f t="shared" si="3"/>
        <v>5.5524024675104033E-2</v>
      </c>
      <c r="AS39" s="54">
        <f t="shared" si="11"/>
        <v>2.0515950834025055E-10</v>
      </c>
      <c r="AT39" s="28"/>
      <c r="AU39" s="28"/>
    </row>
    <row r="40" spans="1:47" x14ac:dyDescent="0.25">
      <c r="A40" s="16"/>
      <c r="B40" s="21"/>
      <c r="C40" s="21"/>
      <c r="X40">
        <f t="shared" si="9"/>
        <v>340</v>
      </c>
      <c r="Y40" s="55">
        <f t="shared" si="4"/>
        <v>2163.3473499248994</v>
      </c>
      <c r="Z40" s="55">
        <f t="shared" si="5"/>
        <v>13.980352567165536</v>
      </c>
      <c r="AA40" s="55">
        <f t="shared" si="6"/>
        <v>89.431473746378643</v>
      </c>
      <c r="AB40" s="55">
        <f t="shared" si="7"/>
        <v>98.349296990260541</v>
      </c>
      <c r="AC40" s="214">
        <f t="shared" si="0"/>
        <v>89.431473746378643</v>
      </c>
      <c r="AD40" s="214">
        <f t="shared" si="1"/>
        <v>98.349296990260541</v>
      </c>
      <c r="AG40" s="29">
        <f t="shared" si="10"/>
        <v>4.9030859755952861E+28</v>
      </c>
      <c r="AI40" s="26"/>
      <c r="AJ40" s="54">
        <f t="shared" si="2"/>
        <v>1.5026343096085981E-5</v>
      </c>
      <c r="AQ40" s="38">
        <f t="shared" si="8"/>
        <v>5.8778244653390141E-2</v>
      </c>
      <c r="AR40" s="38">
        <f t="shared" si="3"/>
        <v>5.551516094159286E-2</v>
      </c>
      <c r="AS40" s="54">
        <f t="shared" si="11"/>
        <v>2.055805245670823E-10</v>
      </c>
      <c r="AT40" s="28"/>
      <c r="AU40" s="28"/>
    </row>
    <row r="41" spans="1:47" x14ac:dyDescent="0.25">
      <c r="A41" s="16"/>
      <c r="B41" s="21"/>
      <c r="C41" s="21"/>
      <c r="X41">
        <f t="shared" si="9"/>
        <v>350</v>
      </c>
      <c r="Y41" s="55">
        <f t="shared" si="4"/>
        <v>2156.985312925241</v>
      </c>
      <c r="Z41" s="55">
        <f t="shared" si="5"/>
        <v>13.973803938284547</v>
      </c>
      <c r="AA41" s="55">
        <f t="shared" si="6"/>
        <v>89.168470976653211</v>
      </c>
      <c r="AB41" s="55">
        <f t="shared" si="7"/>
        <v>98.30322854931093</v>
      </c>
      <c r="AC41" s="214">
        <f t="shared" si="0"/>
        <v>89.168470976653211</v>
      </c>
      <c r="AD41" s="214">
        <f t="shared" si="1"/>
        <v>98.30322854931093</v>
      </c>
      <c r="AG41" s="29">
        <f t="shared" si="10"/>
        <v>4.8869040023566689E+28</v>
      </c>
      <c r="AI41" s="26"/>
      <c r="AJ41" s="54">
        <f t="shared" si="2"/>
        <v>1.5005469718420001E-5</v>
      </c>
      <c r="AQ41" s="38">
        <f t="shared" si="8"/>
        <v>5.8768327893104301E-2</v>
      </c>
      <c r="AR41" s="38">
        <f t="shared" si="3"/>
        <v>5.5506314596744988E-2</v>
      </c>
      <c r="AS41" s="54">
        <f t="shared" si="11"/>
        <v>2.0600756790928787E-10</v>
      </c>
      <c r="AT41" s="28"/>
      <c r="AU41" s="28"/>
    </row>
    <row r="42" spans="1:47" x14ac:dyDescent="0.25">
      <c r="X42">
        <f t="shared" si="9"/>
        <v>360</v>
      </c>
      <c r="Y42" s="55">
        <f t="shared" si="4"/>
        <v>2150.6719208673749</v>
      </c>
      <c r="Z42" s="55">
        <f t="shared" si="5"/>
        <v>13.967267080461596</v>
      </c>
      <c r="AA42" s="55">
        <f t="shared" si="6"/>
        <v>88.907479159461545</v>
      </c>
      <c r="AB42" s="55">
        <f t="shared" si="7"/>
        <v>98.257242915663724</v>
      </c>
      <c r="AC42" s="214">
        <f t="shared" si="0"/>
        <v>88.907479159461545</v>
      </c>
      <c r="AD42" s="214">
        <f t="shared" si="1"/>
        <v>98.257242915663724</v>
      </c>
      <c r="AG42" s="29">
        <f t="shared" si="10"/>
        <v>4.8708052297376139E+28</v>
      </c>
      <c r="AI42" s="26"/>
      <c r="AJ42" s="54">
        <f t="shared" si="2"/>
        <v>1.4985098807403719E-5</v>
      </c>
      <c r="AQ42" s="38">
        <f t="shared" si="8"/>
        <v>5.8758429862903486E-2</v>
      </c>
      <c r="AR42" s="38">
        <f t="shared" si="3"/>
        <v>5.5497484795008427E-2</v>
      </c>
      <c r="AS42" s="54">
        <f t="shared" si="11"/>
        <v>2.0644070201974813E-10</v>
      </c>
      <c r="AT42" s="28"/>
      <c r="AU42" s="28"/>
    </row>
    <row r="43" spans="1:47" x14ac:dyDescent="0.25">
      <c r="X43">
        <f t="shared" si="9"/>
        <v>370</v>
      </c>
      <c r="Y43" s="55">
        <f t="shared" si="4"/>
        <v>2144.4060601117126</v>
      </c>
      <c r="Z43" s="55">
        <f t="shared" si="5"/>
        <v>13.960741379310512</v>
      </c>
      <c r="AA43" s="55">
        <f t="shared" si="6"/>
        <v>88.648452257615233</v>
      </c>
      <c r="AB43" s="55">
        <f t="shared" si="7"/>
        <v>98.211335767221328</v>
      </c>
      <c r="AC43" s="214">
        <f t="shared" si="0"/>
        <v>88.648452257615233</v>
      </c>
      <c r="AD43" s="214">
        <f t="shared" si="1"/>
        <v>98.211335767221328</v>
      </c>
      <c r="AG43" s="29">
        <f t="shared" si="10"/>
        <v>4.8547876397200761E+28</v>
      </c>
      <c r="AI43" s="26"/>
      <c r="AJ43" s="54">
        <f t="shared" si="2"/>
        <v>1.4965225602826425E-5</v>
      </c>
      <c r="AQ43" s="38">
        <f t="shared" si="8"/>
        <v>5.8748549624257212E-2</v>
      </c>
      <c r="AR43" s="38">
        <f t="shared" si="3"/>
        <v>5.5488670700051188E-2</v>
      </c>
      <c r="AS43" s="54">
        <f t="shared" si="11"/>
        <v>2.0687999199874101E-10</v>
      </c>
      <c r="AT43" s="28"/>
      <c r="AU43" s="28"/>
    </row>
    <row r="44" spans="1:47" x14ac:dyDescent="0.25">
      <c r="X44">
        <f t="shared" si="9"/>
        <v>380</v>
      </c>
      <c r="Y44" s="55">
        <f t="shared" si="4"/>
        <v>2138.1866441988441</v>
      </c>
      <c r="Z44" s="55">
        <f t="shared" si="5"/>
        <v>13.954226226675971</v>
      </c>
      <c r="AA44" s="55">
        <f t="shared" si="6"/>
        <v>88.391345357538</v>
      </c>
      <c r="AB44" s="55">
        <f t="shared" si="7"/>
        <v>98.165502825719116</v>
      </c>
      <c r="AC44" s="214">
        <f t="shared" si="0"/>
        <v>88.391345357538</v>
      </c>
      <c r="AD44" s="214">
        <f t="shared" si="1"/>
        <v>98.165502825719116</v>
      </c>
      <c r="AG44" s="29">
        <f t="shared" si="10"/>
        <v>4.8388492530883581E+28</v>
      </c>
      <c r="AI44" s="26"/>
      <c r="AJ44" s="54">
        <f t="shared" si="2"/>
        <v>1.4945845507881775E-5</v>
      </c>
      <c r="AQ44" s="38">
        <f t="shared" si="8"/>
        <v>5.8738686248541651E-2</v>
      </c>
      <c r="AR44" s="38">
        <f t="shared" si="3"/>
        <v>5.5479871484315053E-2</v>
      </c>
      <c r="AS44" s="54">
        <f t="shared" si="11"/>
        <v>2.0732550442605327E-10</v>
      </c>
      <c r="AT44" s="28"/>
      <c r="AU44" s="28"/>
    </row>
    <row r="45" spans="1:47" x14ac:dyDescent="0.25">
      <c r="X45">
        <f t="shared" si="9"/>
        <v>390</v>
      </c>
      <c r="Y45" s="55">
        <f t="shared" si="4"/>
        <v>2132.0126128913694</v>
      </c>
      <c r="Z45" s="55">
        <f t="shared" si="5"/>
        <v>13.947721020317935</v>
      </c>
      <c r="AA45" s="55">
        <f t="shared" si="6"/>
        <v>88.136114629655623</v>
      </c>
      <c r="AB45" s="55">
        <f t="shared" si="7"/>
        <v>98.119739854505355</v>
      </c>
      <c r="AC45" s="214">
        <f t="shared" si="0"/>
        <v>88.136114629655623</v>
      </c>
      <c r="AD45" s="214">
        <f t="shared" si="1"/>
        <v>98.119739854505355</v>
      </c>
      <c r="AG45" s="29">
        <f t="shared" si="10"/>
        <v>4.8229881281078702E+28</v>
      </c>
      <c r="AI45" s="26"/>
      <c r="AJ45" s="54">
        <f t="shared" si="2"/>
        <v>1.4926954085578738E-5</v>
      </c>
      <c r="AQ45" s="38">
        <f t="shared" si="8"/>
        <v>5.8728838816550687E-2</v>
      </c>
      <c r="AR45" s="38">
        <f t="shared" si="3"/>
        <v>5.5471086328580506E-2</v>
      </c>
      <c r="AS45" s="54">
        <f t="shared" si="11"/>
        <v>2.0777730739388594E-10</v>
      </c>
      <c r="AT45" s="28"/>
      <c r="AU45" s="28"/>
    </row>
    <row r="46" spans="1:47" x14ac:dyDescent="0.25">
      <c r="X46">
        <f t="shared" si="9"/>
        <v>400</v>
      </c>
      <c r="Y46" s="55">
        <f t="shared" si="4"/>
        <v>2125.8829312540292</v>
      </c>
      <c r="Z46" s="55">
        <f t="shared" si="5"/>
        <v>13.941225163603587</v>
      </c>
      <c r="AA46" s="55">
        <f t="shared" si="6"/>
        <v>87.882717290369129</v>
      </c>
      <c r="AB46" s="55">
        <f t="shared" si="7"/>
        <v>98.074042656374161</v>
      </c>
      <c r="AC46" s="214">
        <f t="shared" si="0"/>
        <v>87.882717290369129</v>
      </c>
      <c r="AD46" s="214">
        <f t="shared" si="1"/>
        <v>98.074042656374161</v>
      </c>
      <c r="AG46" s="29">
        <f t="shared" si="10"/>
        <v>4.807202359248877E+28</v>
      </c>
      <c r="AI46" s="26"/>
      <c r="AJ46" s="54">
        <f t="shared" si="2"/>
        <v>1.490854705530107E-5</v>
      </c>
      <c r="AQ46" s="38">
        <f t="shared" si="8"/>
        <v>5.8719006418018929E-2</v>
      </c>
      <c r="AR46" s="38">
        <f t="shared" si="3"/>
        <v>5.546231442154221E-2</v>
      </c>
      <c r="AS46" s="54">
        <f t="shared" si="11"/>
        <v>2.0823547054058435E-10</v>
      </c>
      <c r="AT46" s="28"/>
      <c r="AU46" s="28"/>
    </row>
    <row r="47" spans="1:47" x14ac:dyDescent="0.25">
      <c r="X47">
        <f t="shared" si="9"/>
        <v>410</v>
      </c>
      <c r="Y47" s="55">
        <f t="shared" si="4"/>
        <v>2119.796588770284</v>
      </c>
      <c r="Z47" s="55">
        <f t="shared" si="5"/>
        <v>13.934738065206357</v>
      </c>
      <c r="AA47" s="55">
        <f t="shared" si="6"/>
        <v>87.631111565534681</v>
      </c>
      <c r="AB47" s="55">
        <f t="shared" si="7"/>
        <v>98.028407071448171</v>
      </c>
      <c r="AC47" s="214">
        <f t="shared" si="0"/>
        <v>87.631111565534681</v>
      </c>
      <c r="AD47" s="214">
        <f t="shared" si="1"/>
        <v>98.028407071448171</v>
      </c>
      <c r="AG47" s="29">
        <f t="shared" si="10"/>
        <v>4.7914900759533195E+28</v>
      </c>
      <c r="AI47" s="26"/>
      <c r="AJ47" s="54">
        <f t="shared" si="2"/>
        <v>1.4890620289509906E-5</v>
      </c>
      <c r="AQ47" s="38">
        <f t="shared" si="8"/>
        <v>5.8709188151156159E-2</v>
      </c>
      <c r="AR47" s="38">
        <f t="shared" si="3"/>
        <v>5.5453554959394587E-2</v>
      </c>
      <c r="AS47" s="54">
        <f t="shared" si="11"/>
        <v>2.0870006508522374E-10</v>
      </c>
      <c r="AT47" s="28"/>
      <c r="AU47" s="28"/>
    </row>
    <row r="48" spans="1:47" x14ac:dyDescent="0.25">
      <c r="X48">
        <f t="shared" si="9"/>
        <v>420</v>
      </c>
      <c r="Y48" s="55">
        <f t="shared" si="4"/>
        <v>2113.7525984936779</v>
      </c>
      <c r="Z48" s="55">
        <f t="shared" si="5"/>
        <v>13.928259138811763</v>
      </c>
      <c r="AA48" s="55">
        <f t="shared" si="6"/>
        <v>87.381256655381478</v>
      </c>
      <c r="AB48" s="55">
        <f t="shared" si="7"/>
        <v>97.982828975109129</v>
      </c>
      <c r="AC48" s="214">
        <f t="shared" si="0"/>
        <v>87.381256655381478</v>
      </c>
      <c r="AD48" s="214">
        <f t="shared" si="1"/>
        <v>97.982828975109129</v>
      </c>
      <c r="AG48" s="29">
        <f t="shared" si="10"/>
        <v>4.7758494414427309E+28</v>
      </c>
      <c r="AI48" s="26"/>
      <c r="AJ48" s="54">
        <f t="shared" si="2"/>
        <v>1.4873169810583966E-5</v>
      </c>
      <c r="AQ48" s="38">
        <f t="shared" si="8"/>
        <v>5.8699383122192327E-2</v>
      </c>
      <c r="AR48" s="38">
        <f t="shared" si="3"/>
        <v>5.544480714542685E-2</v>
      </c>
      <c r="AS48" s="54">
        <f t="shared" si="11"/>
        <v>2.0917116386308539E-10</v>
      </c>
      <c r="AT48" s="28"/>
      <c r="AU48" s="28"/>
    </row>
    <row r="49" spans="2:47" x14ac:dyDescent="0.25">
      <c r="W49" s="15"/>
      <c r="X49">
        <f t="shared" si="9"/>
        <v>430</v>
      </c>
      <c r="Y49" s="55">
        <f t="shared" si="4"/>
        <v>2107.7499962322663</v>
      </c>
      <c r="Z49" s="55">
        <f t="shared" si="5"/>
        <v>13.921787802829577</v>
      </c>
      <c r="AA49" s="55">
        <f t="shared" si="6"/>
        <v>87.13311270079646</v>
      </c>
      <c r="AB49" s="55">
        <f t="shared" si="7"/>
        <v>97.937304275973105</v>
      </c>
      <c r="AC49" s="214">
        <f t="shared" si="0"/>
        <v>87.13311270079646</v>
      </c>
      <c r="AD49" s="214">
        <f t="shared" si="1"/>
        <v>97.937304275973105</v>
      </c>
      <c r="AG49" s="29">
        <f t="shared" si="10"/>
        <v>4.7602786515656937E+28</v>
      </c>
      <c r="AI49" s="26"/>
      <c r="AJ49" s="54">
        <f t="shared" si="2"/>
        <v>1.4856191787792826E-5</v>
      </c>
      <c r="AQ49" s="38">
        <f t="shared" si="8"/>
        <v>5.8689590444933007E-2</v>
      </c>
      <c r="AR49" s="38">
        <f t="shared" si="3"/>
        <v>5.5436070189627228E-2</v>
      </c>
      <c r="AS49" s="54">
        <f t="shared" si="11"/>
        <v>2.0964884136205105E-10</v>
      </c>
      <c r="AT49" s="28"/>
      <c r="AU49" s="28"/>
    </row>
    <row r="50" spans="2:47" x14ac:dyDescent="0.25">
      <c r="W50" s="15"/>
      <c r="X50">
        <f t="shared" si="9"/>
        <v>440</v>
      </c>
      <c r="Y50" s="55">
        <f t="shared" si="4"/>
        <v>2101.7878397646218</v>
      </c>
      <c r="Z50" s="55">
        <f t="shared" si="5"/>
        <v>13.9153234801121</v>
      </c>
      <c r="AA50" s="55">
        <f t="shared" si="6"/>
        <v>86.886640750914495</v>
      </c>
      <c r="AB50" s="55">
        <f t="shared" si="7"/>
        <v>97.89182891390854</v>
      </c>
      <c r="AC50" s="214">
        <f t="shared" si="0"/>
        <v>86.886640750914495</v>
      </c>
      <c r="AD50" s="214">
        <f t="shared" si="1"/>
        <v>97.89182891390854</v>
      </c>
      <c r="AG50" s="29">
        <f t="shared" si="10"/>
        <v>4.7447759336828786E+28</v>
      </c>
      <c r="AI50" s="26"/>
      <c r="AJ50" s="54">
        <f t="shared" si="2"/>
        <v>1.4839682534397954E-5</v>
      </c>
      <c r="AQ50" s="38">
        <f t="shared" si="8"/>
        <v>5.8679809240324315E-2</v>
      </c>
      <c r="AR50" s="38">
        <f t="shared" si="3"/>
        <v>5.5427343308295567E-2</v>
      </c>
      <c r="AS50" s="54">
        <f t="shared" si="11"/>
        <v>2.1013317375995654E-10</v>
      </c>
      <c r="AT50" s="28"/>
      <c r="AU50" s="28"/>
    </row>
    <row r="51" spans="2:47" x14ac:dyDescent="0.25">
      <c r="X51">
        <f t="shared" si="9"/>
        <v>450</v>
      </c>
      <c r="Y51" s="55">
        <f t="shared" si="4"/>
        <v>2095.8652080859256</v>
      </c>
      <c r="Z51" s="55">
        <f t="shared" si="5"/>
        <v>13.90886559767813</v>
      </c>
      <c r="AA51" s="55">
        <f t="shared" si="6"/>
        <v>86.641802731952282</v>
      </c>
      <c r="AB51" s="55">
        <f t="shared" si="7"/>
        <v>97.846398858094474</v>
      </c>
      <c r="AC51" s="214">
        <f t="shared" si="0"/>
        <v>86.641802731952282</v>
      </c>
      <c r="AD51" s="214">
        <f t="shared" si="1"/>
        <v>97.846398858094474</v>
      </c>
      <c r="AG51" s="29">
        <f t="shared" si="10"/>
        <v>4.7293395455882441E+28</v>
      </c>
      <c r="AI51" s="26"/>
      <c r="AJ51" s="54">
        <f t="shared" si="2"/>
        <v>1.4823638504877414E-5</v>
      </c>
      <c r="AQ51" s="38">
        <f t="shared" si="8"/>
        <v>5.8670038636027114E-2</v>
      </c>
      <c r="AR51" s="38">
        <f t="shared" si="3"/>
        <v>5.5418625723664211E-2</v>
      </c>
      <c r="AS51" s="54">
        <f t="shared" si="11"/>
        <v>2.1062423896293416E-10</v>
      </c>
      <c r="AT51" s="28"/>
      <c r="AU51" s="28"/>
    </row>
    <row r="52" spans="2:47" x14ac:dyDescent="0.25">
      <c r="B52" s="22"/>
      <c r="X52">
        <f t="shared" si="9"/>
        <v>460</v>
      </c>
      <c r="Y52" s="55">
        <f t="shared" si="4"/>
        <v>2089.981200682791</v>
      </c>
      <c r="Z52" s="55">
        <f t="shared" si="5"/>
        <v>13.902413586442396</v>
      </c>
      <c r="AA52" s="55">
        <f t="shared" si="6"/>
        <v>86.398561417229885</v>
      </c>
      <c r="AB52" s="55">
        <f t="shared" si="7"/>
        <v>97.801010105117101</v>
      </c>
      <c r="AC52" s="214">
        <f t="shared" si="0"/>
        <v>86.398561417229885</v>
      </c>
      <c r="AD52" s="214">
        <f t="shared" si="1"/>
        <v>97.801010105117101</v>
      </c>
      <c r="AG52" s="29">
        <f t="shared" si="10"/>
        <v>4.7139677744647895E+28</v>
      </c>
      <c r="AI52" s="26"/>
      <c r="AJ52" s="54">
        <f t="shared" si="2"/>
        <v>1.4808056292269668E-5</v>
      </c>
      <c r="AQ52" s="38">
        <f t="shared" si="8"/>
        <v>5.866027776599974E-2</v>
      </c>
      <c r="AR52" s="38">
        <f t="shared" si="3"/>
        <v>5.540991666352639E-2</v>
      </c>
      <c r="AS52" s="54">
        <f t="shared" si="11"/>
        <v>2.1112211664478131E-10</v>
      </c>
      <c r="AT52" s="28"/>
      <c r="AU52" s="28"/>
    </row>
    <row r="53" spans="2:47" x14ac:dyDescent="0.25">
      <c r="X53">
        <f t="shared" si="9"/>
        <v>470</v>
      </c>
      <c r="Y53" s="55">
        <f t="shared" si="4"/>
        <v>2084.1349368354436</v>
      </c>
      <c r="Z53" s="55">
        <f t="shared" si="5"/>
        <v>13.895966880950068</v>
      </c>
      <c r="AA53" s="55">
        <f t="shared" si="6"/>
        <v>86.156880398323423</v>
      </c>
      <c r="AB53" s="55">
        <f t="shared" si="7"/>
        <v>97.755658677102133</v>
      </c>
      <c r="AC53" s="214">
        <f t="shared" si="0"/>
        <v>86.156880398323423</v>
      </c>
      <c r="AD53" s="214">
        <f t="shared" si="1"/>
        <v>97.755658677102133</v>
      </c>
      <c r="AG53" s="29">
        <f t="shared" si="10"/>
        <v>4.6986589358734599E+28</v>
      </c>
      <c r="AI53" s="26"/>
      <c r="AJ53" s="54">
        <f t="shared" si="2"/>
        <v>1.4792932625632543E-5</v>
      </c>
      <c r="AQ53" s="38">
        <f t="shared" si="8"/>
        <v>5.8650525770089161E-2</v>
      </c>
      <c r="AR53" s="38">
        <f t="shared" si="3"/>
        <v>5.5401215360872079E-2</v>
      </c>
      <c r="AS53" s="54">
        <f t="shared" si="11"/>
        <v>2.1162688828738908E-10</v>
      </c>
      <c r="AT53" s="28"/>
      <c r="AU53" s="28"/>
    </row>
    <row r="54" spans="2:47" x14ac:dyDescent="0.25">
      <c r="X54">
        <f t="shared" si="9"/>
        <v>480</v>
      </c>
      <c r="Y54" s="55">
        <f t="shared" si="4"/>
        <v>2078.3255549460764</v>
      </c>
      <c r="Z54" s="55">
        <f t="shared" si="5"/>
        <v>13.889524919116138</v>
      </c>
      <c r="AA54" s="55">
        <f t="shared" si="6"/>
        <v>85.916724057299561</v>
      </c>
      <c r="AB54" s="55">
        <f t="shared" si="7"/>
        <v>97.710340619881379</v>
      </c>
      <c r="AC54" s="214">
        <f t="shared" si="0"/>
        <v>85.916724057299561</v>
      </c>
      <c r="AD54" s="214">
        <f t="shared" si="1"/>
        <v>97.710340619881379</v>
      </c>
      <c r="AG54" s="29">
        <f t="shared" si="10"/>
        <v>4.683411372773693E+28</v>
      </c>
      <c r="AI54" s="26"/>
      <c r="AJ54" s="54">
        <f t="shared" si="2"/>
        <v>1.4778264367613211E-5</v>
      </c>
      <c r="AQ54" s="38">
        <f t="shared" si="8"/>
        <v>5.8640781793629582E-2</v>
      </c>
      <c r="AR54" s="38">
        <f t="shared" si="3"/>
        <v>5.5392521053530465E-2</v>
      </c>
      <c r="AS54" s="54">
        <f t="shared" si="11"/>
        <v>2.1213863722227226E-10</v>
      </c>
      <c r="AT54" s="28"/>
      <c r="AU54" s="28"/>
    </row>
    <row r="55" spans="2:47" x14ac:dyDescent="0.25">
      <c r="X55">
        <f t="shared" si="9"/>
        <v>490</v>
      </c>
      <c r="Y55" s="55">
        <f t="shared" si="4"/>
        <v>2072.5522118921385</v>
      </c>
      <c r="Z55" s="55">
        <f t="shared" si="5"/>
        <v>13.883087141969298</v>
      </c>
      <c r="AA55" s="55">
        <f t="shared" si="6"/>
        <v>85.678057539980927</v>
      </c>
      <c r="AB55" s="55">
        <f t="shared" si="7"/>
        <v>97.665052001190986</v>
      </c>
      <c r="AC55" s="214">
        <f t="shared" si="0"/>
        <v>85.678057539980927</v>
      </c>
      <c r="AD55" s="214">
        <f t="shared" si="1"/>
        <v>97.665052001190986</v>
      </c>
      <c r="AG55" s="29">
        <f t="shared" si="10"/>
        <v>4.6682234545744062E+28</v>
      </c>
      <c r="AI55" s="26"/>
      <c r="AJ55" s="54">
        <f t="shared" si="2"/>
        <v>1.4764048512125658E-5</v>
      </c>
      <c r="AQ55" s="38">
        <f t="shared" si="8"/>
        <v>5.8631044987048603E-2</v>
      </c>
      <c r="AR55" s="38">
        <f t="shared" si="3"/>
        <v>5.5383832983819117E-2</v>
      </c>
      <c r="AS55" s="54">
        <f t="shared" si="11"/>
        <v>2.1265744867323394E-10</v>
      </c>
      <c r="AT55" s="28"/>
      <c r="AU55" s="28"/>
    </row>
    <row r="56" spans="2:47" x14ac:dyDescent="0.25">
      <c r="W56" s="45"/>
      <c r="X56" s="45">
        <f t="shared" si="9"/>
        <v>500</v>
      </c>
      <c r="Y56" s="55">
        <f t="shared" si="4"/>
        <v>2066.8140824035099</v>
      </c>
      <c r="Z56" s="55">
        <f t="shared" si="5"/>
        <v>13.876652993400175</v>
      </c>
      <c r="AA56" s="55">
        <f t="shared" si="6"/>
        <v>85.440846730198828</v>
      </c>
      <c r="AB56" s="55">
        <f t="shared" si="7"/>
        <v>97.61978890890029</v>
      </c>
      <c r="AC56" s="214">
        <f t="shared" si="0"/>
        <v>85.440846730198828</v>
      </c>
      <c r="AD56" s="214">
        <f t="shared" si="1"/>
        <v>97.61978890890029</v>
      </c>
      <c r="AG56" s="29">
        <f t="shared" si="10"/>
        <v>4.6530935762140254E+28</v>
      </c>
      <c r="AI56" s="26"/>
      <c r="AJ56" s="54">
        <f t="shared" si="2"/>
        <v>1.4750282182131841E-5</v>
      </c>
      <c r="AQ56" s="38">
        <f t="shared" si="8"/>
        <v>5.8621314505480089E-2</v>
      </c>
      <c r="AR56" s="38">
        <f t="shared" si="3"/>
        <v>5.5375150398199E-2</v>
      </c>
      <c r="AS56" s="54">
        <f t="shared" si="11"/>
        <v>2.1318340980020812E-10</v>
      </c>
      <c r="AT56" s="28"/>
      <c r="AU56" s="28"/>
    </row>
    <row r="57" spans="2:47" x14ac:dyDescent="0.25">
      <c r="X57">
        <f t="shared" si="9"/>
        <v>510</v>
      </c>
      <c r="Y57" s="55">
        <f t="shared" si="4"/>
        <v>2061.1103584624152</v>
      </c>
      <c r="Z57" s="55">
        <f t="shared" si="5"/>
        <v>13.87022191991352</v>
      </c>
      <c r="AA57" s="55">
        <f t="shared" si="6"/>
        <v>85.205058224986161</v>
      </c>
      <c r="AB57" s="55">
        <f t="shared" si="7"/>
        <v>97.574547449268522</v>
      </c>
      <c r="AC57" s="214">
        <f t="shared" si="0"/>
        <v>85.205058224986161</v>
      </c>
      <c r="AD57" s="214">
        <f t="shared" si="1"/>
        <v>97.574547449268522</v>
      </c>
      <c r="AG57" s="29">
        <f t="shared" si="10"/>
        <v>4.6380201572685271E+28</v>
      </c>
      <c r="AI57" s="26"/>
      <c r="AJ57" s="54">
        <f t="shared" si="2"/>
        <v>1.4736962627523391E-5</v>
      </c>
      <c r="AQ57" s="38">
        <f t="shared" si="8"/>
        <v>5.8611589508383577E-2</v>
      </c>
      <c r="AR57" s="38">
        <f t="shared" si="3"/>
        <v>5.5366472546935407E-2</v>
      </c>
      <c r="AS57" s="54">
        <f t="shared" si="11"/>
        <v>2.1371660974431424E-10</v>
      </c>
      <c r="AT57" s="28"/>
      <c r="AU57" s="28"/>
    </row>
    <row r="58" spans="2:47" x14ac:dyDescent="0.25">
      <c r="X58">
        <f t="shared" si="9"/>
        <v>520</v>
      </c>
      <c r="Y58" s="55">
        <f t="shared" si="4"/>
        <v>2055.4402487251587</v>
      </c>
      <c r="Z58" s="55">
        <f t="shared" si="5"/>
        <v>13.863793370384249</v>
      </c>
      <c r="AA58" s="55">
        <f t="shared" si="6"/>
        <v>84.970659310672133</v>
      </c>
      <c r="AB58" s="55">
        <f t="shared" si="7"/>
        <v>97.529323745228623</v>
      </c>
      <c r="AC58" s="214">
        <f t="shared" si="0"/>
        <v>84.970659310672133</v>
      </c>
      <c r="AD58" s="214">
        <f t="shared" si="1"/>
        <v>97.529323745228623</v>
      </c>
      <c r="AG58" s="29">
        <f t="shared" si="10"/>
        <v>4.6230016410861181E+28</v>
      </c>
      <c r="AI58" s="26"/>
      <c r="AJ58" s="54">
        <f t="shared" si="2"/>
        <v>1.4724087223100299E-5</v>
      </c>
      <c r="AQ58" s="38">
        <f t="shared" si="8"/>
        <v>5.8601869159169803E-2</v>
      </c>
      <c r="AR58" s="38">
        <f t="shared" si="3"/>
        <v>5.5357798683764191E-2</v>
      </c>
      <c r="AS58" s="54">
        <f t="shared" si="11"/>
        <v>2.1425713967417159E-10</v>
      </c>
      <c r="AT58" s="28"/>
      <c r="AU58" s="28"/>
    </row>
    <row r="59" spans="2:47" x14ac:dyDescent="0.25">
      <c r="X59">
        <f t="shared" si="9"/>
        <v>530</v>
      </c>
      <c r="Y59" s="55">
        <f t="shared" si="4"/>
        <v>2049.8029779646067</v>
      </c>
      <c r="Z59" s="55">
        <f t="shared" si="5"/>
        <v>13.857366795816931</v>
      </c>
      <c r="AA59" s="55">
        <f t="shared" si="6"/>
        <v>84.737617939834919</v>
      </c>
      <c r="AB59" s="55">
        <f t="shared" si="7"/>
        <v>97.484113934695259</v>
      </c>
      <c r="AC59" s="214">
        <f t="shared" si="0"/>
        <v>84.737617939834919</v>
      </c>
      <c r="AD59" s="214">
        <f t="shared" si="1"/>
        <v>97.484113934695259</v>
      </c>
      <c r="AG59" s="29">
        <f t="shared" si="10"/>
        <v>4.608036493947689E+28</v>
      </c>
      <c r="AI59" s="26"/>
      <c r="AJ59" s="54">
        <f t="shared" si="2"/>
        <v>1.4711653466643729E-5</v>
      </c>
      <c r="AQ59" s="38">
        <f t="shared" si="8"/>
        <v>5.8592152624831917E-2</v>
      </c>
      <c r="AR59" s="38">
        <f t="shared" si="3"/>
        <v>5.534912806556308E-2</v>
      </c>
      <c r="AS59" s="54">
        <f t="shared" si="11"/>
        <v>2.1480509283350745E-10</v>
      </c>
      <c r="AT59" s="28"/>
      <c r="AU59" s="28"/>
    </row>
    <row r="60" spans="2:47" x14ac:dyDescent="0.25">
      <c r="X60">
        <f t="shared" si="9"/>
        <v>540</v>
      </c>
      <c r="Y60" s="55">
        <f t="shared" si="4"/>
        <v>2044.1977865326537</v>
      </c>
      <c r="Z60" s="55">
        <f t="shared" si="5"/>
        <v>13.85094164910868</v>
      </c>
      <c r="AA60" s="55">
        <f t="shared" si="6"/>
        <v>84.50590270908036</v>
      </c>
      <c r="AB60" s="55">
        <f t="shared" si="7"/>
        <v>97.438914168896815</v>
      </c>
      <c r="AC60" s="214">
        <f t="shared" si="0"/>
        <v>84.50590270908036</v>
      </c>
      <c r="AD60" s="214">
        <f t="shared" si="1"/>
        <v>97.438914168896815</v>
      </c>
      <c r="AG60" s="29">
        <f t="shared" si="10"/>
        <v>4.5931232042516916E+28</v>
      </c>
      <c r="AI60" s="26"/>
      <c r="AJ60" s="54">
        <f t="shared" si="2"/>
        <v>1.4699658977079721E-5</v>
      </c>
      <c r="AQ60" s="38">
        <f t="shared" si="8"/>
        <v>5.8582439075581964E-2</v>
      </c>
      <c r="AR60" s="38">
        <f t="shared" si="3"/>
        <v>5.5340459952027618E-2</v>
      </c>
      <c r="AS60" s="54">
        <f t="shared" si="11"/>
        <v>2.1536056459011319E-10</v>
      </c>
      <c r="AT60" s="28"/>
      <c r="AU60" s="28"/>
    </row>
    <row r="61" spans="2:47" x14ac:dyDescent="0.25">
      <c r="X61">
        <f t="shared" si="9"/>
        <v>550</v>
      </c>
      <c r="Y61" s="55">
        <f t="shared" si="4"/>
        <v>2038.6239298416831</v>
      </c>
      <c r="Z61" s="55">
        <f t="shared" si="5"/>
        <v>13.844517384815056</v>
      </c>
      <c r="AA61" s="55">
        <f t="shared" si="6"/>
        <v>84.27548283760575</v>
      </c>
      <c r="AB61" s="55">
        <f t="shared" si="7"/>
        <v>97.393720610728494</v>
      </c>
      <c r="AC61" s="214">
        <f t="shared" si="0"/>
        <v>84.27548283760575</v>
      </c>
      <c r="AD61" s="214">
        <f t="shared" si="1"/>
        <v>97.393720610728494</v>
      </c>
      <c r="AG61" s="29">
        <f t="shared" si="10"/>
        <v>4.578260281722804E+28</v>
      </c>
      <c r="AI61" s="26"/>
      <c r="AJ61" s="54">
        <f t="shared" si="2"/>
        <v>1.4688101492731187E-5</v>
      </c>
      <c r="AQ61" s="38">
        <f t="shared" si="8"/>
        <v>5.8572727684492516E-2</v>
      </c>
      <c r="AR61" s="38">
        <f t="shared" si="3"/>
        <v>5.5331793605351703E-2</v>
      </c>
      <c r="AS61" s="54">
        <f t="shared" si="11"/>
        <v>2.1592365248617789E-10</v>
      </c>
      <c r="AT61" s="28"/>
      <c r="AU61" s="28"/>
    </row>
    <row r="62" spans="2:47" x14ac:dyDescent="0.25">
      <c r="X62">
        <f t="shared" si="9"/>
        <v>560</v>
      </c>
      <c r="Y62" s="55">
        <f t="shared" si="4"/>
        <v>2033.080677864265</v>
      </c>
      <c r="Z62" s="55">
        <f t="shared" si="5"/>
        <v>13.838093458918863</v>
      </c>
      <c r="AA62" s="55">
        <f t="shared" si="6"/>
        <v>84.046328146517766</v>
      </c>
      <c r="AB62" s="55">
        <f t="shared" si="7"/>
        <v>97.348529433126018</v>
      </c>
      <c r="AC62" s="214">
        <f t="shared" si="0"/>
        <v>84.046328146517766</v>
      </c>
      <c r="AD62" s="214">
        <f t="shared" si="1"/>
        <v>97.348529433126018</v>
      </c>
      <c r="AG62" s="29">
        <f t="shared" si="10"/>
        <v>4.5634462566431225E+28</v>
      </c>
      <c r="AI62" s="26"/>
      <c r="AJ62" s="54">
        <f t="shared" si="2"/>
        <v>1.4676978869655295E-5</v>
      </c>
      <c r="AQ62" s="38">
        <f t="shared" si="8"/>
        <v>5.8563017627142805E-2</v>
      </c>
      <c r="AR62" s="38">
        <f t="shared" si="3"/>
        <v>5.532312828991201E-2</v>
      </c>
      <c r="AS62" s="54">
        <f t="shared" si="11"/>
        <v>2.1649445629005815E-10</v>
      </c>
      <c r="AT62" s="28"/>
      <c r="AU62" s="28"/>
    </row>
    <row r="63" spans="2:47" x14ac:dyDescent="0.25">
      <c r="X63">
        <f t="shared" si="9"/>
        <v>570</v>
      </c>
      <c r="Y63" s="55">
        <f t="shared" si="4"/>
        <v>2027.5673146503159</v>
      </c>
      <c r="Z63" s="55">
        <f t="shared" si="5"/>
        <v>13.831669328601611</v>
      </c>
      <c r="AA63" s="55">
        <f t="shared" si="6"/>
        <v>83.81840903887209</v>
      </c>
      <c r="AB63" s="55">
        <f t="shared" si="7"/>
        <v>97.303336817457691</v>
      </c>
      <c r="AC63" s="214">
        <f t="shared" si="0"/>
        <v>83.81840903887209</v>
      </c>
      <c r="AD63" s="214">
        <f t="shared" si="1"/>
        <v>97.303336817457691</v>
      </c>
      <c r="AG63" s="29">
        <f t="shared" si="10"/>
        <v>4.5486796791050887E+28</v>
      </c>
      <c r="AI63" s="26"/>
      <c r="AJ63" s="54">
        <f t="shared" si="2"/>
        <v>1.4666289080063625E-5</v>
      </c>
      <c r="AQ63" s="38">
        <f t="shared" si="8"/>
        <v>5.8553308081269323E-2</v>
      </c>
      <c r="AR63" s="38">
        <f t="shared" si="3"/>
        <v>5.531446327195641E-2</v>
      </c>
      <c r="AS63" s="54">
        <f t="shared" si="11"/>
        <v>2.1707307804952352E-10</v>
      </c>
      <c r="AT63" s="28"/>
      <c r="AU63" s="28"/>
    </row>
    <row r="64" spans="2:47" x14ac:dyDescent="0.25">
      <c r="X64">
        <f t="shared" si="9"/>
        <v>580</v>
      </c>
      <c r="Y64" s="55">
        <f t="shared" si="4"/>
        <v>2022.0831378609448</v>
      </c>
      <c r="Z64" s="55">
        <f t="shared" si="5"/>
        <v>13.825244452017429</v>
      </c>
      <c r="AA64" s="55">
        <f t="shared" si="6"/>
        <v>83.591696480402845</v>
      </c>
      <c r="AB64" s="55">
        <f t="shared" si="7"/>
        <v>97.258138951934086</v>
      </c>
      <c r="AC64" s="214">
        <f t="shared" si="0"/>
        <v>83.591696480402845</v>
      </c>
      <c r="AD64" s="214">
        <f t="shared" si="1"/>
        <v>97.258138951934086</v>
      </c>
      <c r="AG64" s="29">
        <f t="shared" si="10"/>
        <v>4.5339591182853326E+28</v>
      </c>
      <c r="AI64" s="26"/>
      <c r="AJ64" s="54">
        <f t="shared" si="2"/>
        <v>1.4656030210822723E-5</v>
      </c>
      <c r="AQ64" s="38">
        <f t="shared" si="8"/>
        <v>5.8543598226420357E-2</v>
      </c>
      <c r="AR64" s="38">
        <f t="shared" si="3"/>
        <v>5.5305797819295864E-2</v>
      </c>
      <c r="AS64" s="54">
        <f t="shared" si="11"/>
        <v>2.1765962214652608E-10</v>
      </c>
      <c r="AT64" s="28"/>
      <c r="AU64" s="28"/>
    </row>
    <row r="65" spans="24:47" x14ac:dyDescent="0.25">
      <c r="X65">
        <f t="shared" si="9"/>
        <v>590</v>
      </c>
      <c r="Y65" s="55">
        <f t="shared" si="4"/>
        <v>2016.6274583183178</v>
      </c>
      <c r="Z65" s="55">
        <f t="shared" si="5"/>
        <v>13.818818288069231</v>
      </c>
      <c r="AA65" s="55">
        <f t="shared" si="6"/>
        <v>83.366161980914342</v>
      </c>
      <c r="AB65" s="55">
        <f t="shared" si="7"/>
        <v>97.212932030033286</v>
      </c>
      <c r="AC65" s="214">
        <f t="shared" si="0"/>
        <v>83.366161980914342</v>
      </c>
      <c r="AD65" s="214">
        <f t="shared" si="1"/>
        <v>97.212932030033286</v>
      </c>
      <c r="AG65" s="29">
        <f t="shared" si="10"/>
        <v>4.519283161738474E+28</v>
      </c>
      <c r="AI65" s="26"/>
      <c r="AJ65" s="54">
        <f t="shared" si="2"/>
        <v>1.4646200462032468E-5</v>
      </c>
      <c r="AQ65" s="38">
        <f t="shared" si="8"/>
        <v>5.8533887243614267E-2</v>
      </c>
      <c r="AR65" s="38">
        <f t="shared" si="3"/>
        <v>5.5297131200999612E-2</v>
      </c>
      <c r="AS65" s="54">
        <f t="shared" si="11"/>
        <v>2.1825419535354622E-10</v>
      </c>
      <c r="AT65" s="28"/>
      <c r="AU65" s="28"/>
    </row>
    <row r="66" spans="24:47" x14ac:dyDescent="0.25">
      <c r="X66">
        <f t="shared" si="9"/>
        <v>600</v>
      </c>
      <c r="Y66" s="55">
        <f t="shared" si="4"/>
        <v>2011.1995995708642</v>
      </c>
      <c r="Z66" s="55">
        <f t="shared" si="5"/>
        <v>13.81239029618698</v>
      </c>
      <c r="AA66" s="55">
        <f t="shared" si="6"/>
        <v>83.141777576306907</v>
      </c>
      <c r="AB66" s="55">
        <f t="shared" si="7"/>
        <v>97.167712248941115</v>
      </c>
      <c r="AC66" s="214">
        <f t="shared" si="0"/>
        <v>83.141777576306907</v>
      </c>
      <c r="AD66" s="214">
        <f t="shared" si="1"/>
        <v>97.167712248941115</v>
      </c>
      <c r="AG66" s="29">
        <f t="shared" si="10"/>
        <v>4.5046504147102013E+28</v>
      </c>
      <c r="AI66" s="26"/>
      <c r="AJ66" s="54">
        <f t="shared" si="2"/>
        <v>1.4636798145680063E-5</v>
      </c>
      <c r="AQ66" s="38">
        <f t="shared" si="8"/>
        <v>5.8524174315001176E-2</v>
      </c>
      <c r="AR66" s="38">
        <f t="shared" si="3"/>
        <v>5.5288462687093295E-2</v>
      </c>
      <c r="AS66" s="54">
        <f t="shared" si="11"/>
        <v>2.1885690689156232E-10</v>
      </c>
      <c r="AT66" s="28"/>
      <c r="AU66" s="28"/>
    </row>
    <row r="67" spans="24:47" x14ac:dyDescent="0.25">
      <c r="X67">
        <f t="shared" si="9"/>
        <v>610</v>
      </c>
      <c r="Y67" s="55">
        <f t="shared" si="4"/>
        <v>2005.7988974731677</v>
      </c>
      <c r="Z67" s="55">
        <f t="shared" si="5"/>
        <v>13.805959936107826</v>
      </c>
      <c r="AA67" s="55">
        <f t="shared" si="6"/>
        <v>82.918515811209915</v>
      </c>
      <c r="AB67" s="55">
        <f t="shared" si="7"/>
        <v>97.122475808004396</v>
      </c>
      <c r="AC67" s="214">
        <f t="shared" si="0"/>
        <v>82.918515811209915</v>
      </c>
      <c r="AD67" s="214">
        <f t="shared" si="1"/>
        <v>97.122475808004396</v>
      </c>
      <c r="AG67" s="29">
        <f t="shared" si="10"/>
        <v>4.4900594994688382E+28</v>
      </c>
      <c r="AI67" s="26"/>
      <c r="AJ67" s="54">
        <f t="shared" si="2"/>
        <v>1.4627821684367366E-5</v>
      </c>
      <c r="AQ67" s="38">
        <f t="shared" si="8"/>
        <v>5.8514458623527818E-2</v>
      </c>
      <c r="AR67" s="38">
        <f t="shared" si="3"/>
        <v>5.5279791548259925E-2</v>
      </c>
      <c r="AS67" s="54">
        <f t="shared" si="11"/>
        <v>2.1946786848969638E-10</v>
      </c>
      <c r="AT67" s="28"/>
      <c r="AU67" s="28"/>
    </row>
    <row r="68" spans="24:47" x14ac:dyDescent="0.25">
      <c r="X68">
        <f t="shared" si="9"/>
        <v>620</v>
      </c>
      <c r="Y68" s="55">
        <f t="shared" si="4"/>
        <v>2000.4246997799773</v>
      </c>
      <c r="Z68" s="55">
        <f t="shared" si="5"/>
        <v>13.799526667657977</v>
      </c>
      <c r="AA68" s="55">
        <f t="shared" si="6"/>
        <v>82.69634972219832</v>
      </c>
      <c r="AB68" s="55">
        <f t="shared" si="7"/>
        <v>97.077218907196453</v>
      </c>
      <c r="AC68" s="214">
        <f t="shared" si="0"/>
        <v>82.69634972219832</v>
      </c>
      <c r="AD68" s="214">
        <f t="shared" si="1"/>
        <v>97.077218907196453</v>
      </c>
      <c r="AG68" s="29">
        <f t="shared" si="10"/>
        <v>4.4755090546546152E+28</v>
      </c>
      <c r="AI68" s="26"/>
      <c r="AJ68" s="54">
        <f t="shared" si="2"/>
        <v>1.4619269610109424E-5</v>
      </c>
      <c r="AQ68" s="38">
        <f t="shared" si="8"/>
        <v>5.8504739352605271E-2</v>
      </c>
      <c r="AR68" s="38">
        <f t="shared" si="3"/>
        <v>5.527111705554337E-2</v>
      </c>
      <c r="AS68" s="54">
        <f t="shared" si="11"/>
        <v>2.2008719444659231E-10</v>
      </c>
      <c r="AT68" s="28"/>
      <c r="AU68" s="28"/>
    </row>
    <row r="69" spans="24:47" x14ac:dyDescent="0.25">
      <c r="X69">
        <f t="shared" si="9"/>
        <v>630</v>
      </c>
      <c r="Y69" s="55">
        <f t="shared" si="4"/>
        <v>1995.0763657537382</v>
      </c>
      <c r="Z69" s="55">
        <f t="shared" si="5"/>
        <v>13.793089950536119</v>
      </c>
      <c r="AA69" s="55">
        <f t="shared" si="6"/>
        <v>82.475252821568347</v>
      </c>
      <c r="AB69" s="55">
        <f t="shared" si="7"/>
        <v>97.031937745593524</v>
      </c>
      <c r="AC69" s="214">
        <f t="shared" si="0"/>
        <v>82.475252821568347</v>
      </c>
      <c r="AD69" s="214">
        <f t="shared" si="1"/>
        <v>97.031937745593524</v>
      </c>
      <c r="AG69" s="29">
        <f t="shared" si="10"/>
        <v>4.4609977346460824E+28</v>
      </c>
      <c r="AI69" s="26"/>
      <c r="AJ69" s="54">
        <f t="shared" si="2"/>
        <v>1.4611140563202175E-5</v>
      </c>
      <c r="AQ69" s="38">
        <f t="shared" si="8"/>
        <v>5.8495015685779153E-2</v>
      </c>
      <c r="AR69" s="38">
        <f t="shared" si="3"/>
        <v>5.5262438480053994E-2</v>
      </c>
      <c r="AS69" s="54">
        <f t="shared" si="11"/>
        <v>2.2071500169357708E-10</v>
      </c>
      <c r="AT69" s="28"/>
      <c r="AU69" s="28"/>
    </row>
    <row r="70" spans="24:47" x14ac:dyDescent="0.25">
      <c r="X70">
        <f t="shared" si="9"/>
        <v>640</v>
      </c>
      <c r="Y70" s="55">
        <f t="shared" si="4"/>
        <v>1989.7532657851148</v>
      </c>
      <c r="Z70" s="55">
        <f t="shared" si="5"/>
        <v>13.786649244098227</v>
      </c>
      <c r="AA70" s="55">
        <f t="shared" si="6"/>
        <v>82.255199081650048</v>
      </c>
      <c r="AB70" s="55">
        <f t="shared" si="7"/>
        <v>96.986628519860886</v>
      </c>
      <c r="AC70" s="214">
        <f t="shared" ref="AC70:AC133" si="12">IF(OR($C$5&gt;35, $C$5&lt;0, $C$4&gt;80,$C$4&lt;10), 0, AA70)</f>
        <v>82.255199081650048</v>
      </c>
      <c r="AD70" s="214">
        <f t="shared" ref="AD70:AD133" si="13">IF(OR($C$5&gt;35, $C$5&lt;0, $C$4&gt;80,$C$4&lt;10), 0, AB70)</f>
        <v>96.986628519860886</v>
      </c>
      <c r="AG70" s="29">
        <f t="shared" si="10"/>
        <v>4.4465242089429021E+28</v>
      </c>
      <c r="AI70" s="26"/>
      <c r="AJ70" s="54">
        <f t="shared" ref="AJ70:AJ103" si="14">AG70*AR70*AS70*EXP(-AF$6/(0.008314*AK$6))</f>
        <v>1.4603433291157244E-5</v>
      </c>
      <c r="AQ70" s="38">
        <f t="shared" si="8"/>
        <v>5.8485286806402401E-2</v>
      </c>
      <c r="AR70" s="38">
        <f t="shared" ref="AR70:AR103" si="15">AQ70/(AQ70+1)</f>
        <v>5.52537550926765E-2</v>
      </c>
      <c r="AS70" s="54">
        <f t="shared" si="11"/>
        <v>2.2135140985966384E-10</v>
      </c>
      <c r="AT70" s="28"/>
      <c r="AU70" s="28"/>
    </row>
    <row r="71" spans="24:47" x14ac:dyDescent="0.25">
      <c r="X71">
        <f t="shared" si="9"/>
        <v>650</v>
      </c>
      <c r="Y71" s="55">
        <f t="shared" ref="Y71:Y134" si="16">IF(U$6/(((U$6/AE$6)-1)*(1-EXP(-AJ71*X71))+1)&gt;Y70,Y70,(U$6/(((U$6/AE$6)-1)*(1-EXP(-AJ71*X71))+1)))</f>
        <v>1984.4547810259467</v>
      </c>
      <c r="Z71" s="55">
        <f t="shared" ref="Z71:Z103" si="17">-1.9856*(T$6/Y71 - 1)+14.215</f>
        <v>13.780204007143563</v>
      </c>
      <c r="AA71" s="55">
        <f t="shared" ref="AA71:AA134" si="18">100*Y71/2419</f>
        <v>82.036162919634009</v>
      </c>
      <c r="AB71" s="55">
        <f t="shared" ref="AB71:AB134" si="19">100*Z71/14.215</f>
        <v>96.94128742274755</v>
      </c>
      <c r="AC71" s="214">
        <f t="shared" si="12"/>
        <v>82.036162919634009</v>
      </c>
      <c r="AD71" s="214">
        <f t="shared" si="13"/>
        <v>96.94128742274755</v>
      </c>
      <c r="AG71" s="29">
        <f t="shared" si="10"/>
        <v>4.4320871615644831E+28</v>
      </c>
      <c r="AI71" s="26"/>
      <c r="AJ71" s="54">
        <f t="shared" si="14"/>
        <v>1.4596146647701993E-5</v>
      </c>
      <c r="AQ71" s="38">
        <f t="shared" ref="AQ71:AQ103" si="20">AP$6*(((AQ$3-AQ$2*((T$6/Y70)-1))/AQ$3))</f>
        <v>5.8475551897309901E-2</v>
      </c>
      <c r="AR71" s="38">
        <f t="shared" si="15"/>
        <v>5.5245066163779492E-2</v>
      </c>
      <c r="AS71" s="54">
        <f t="shared" si="11"/>
        <v>2.2199654133845356E-10</v>
      </c>
      <c r="AT71" s="28"/>
      <c r="AU71" s="28"/>
    </row>
    <row r="72" spans="24:47" x14ac:dyDescent="0.25">
      <c r="X72">
        <f t="shared" ref="X72:X135" si="21">X71+10</f>
        <v>660</v>
      </c>
      <c r="Y72" s="55">
        <f t="shared" si="16"/>
        <v>1979.1803030342396</v>
      </c>
      <c r="Z72" s="55">
        <f t="shared" si="17"/>
        <v>13.773753697701839</v>
      </c>
      <c r="AA72" s="55">
        <f t="shared" si="18"/>
        <v>81.818119182895401</v>
      </c>
      <c r="AB72" s="55">
        <f t="shared" si="19"/>
        <v>96.895910641588742</v>
      </c>
      <c r="AC72" s="214">
        <f t="shared" si="12"/>
        <v>81.818119182895401</v>
      </c>
      <c r="AD72" s="214">
        <f t="shared" si="13"/>
        <v>96.895910641588742</v>
      </c>
      <c r="AG72" s="29">
        <f t="shared" ref="AG72:AG103" si="22">AH$6-AI$6*EXP((T$6-Y71)/T$6)</f>
        <v>4.4176852904637252E+28</v>
      </c>
      <c r="AI72" s="26"/>
      <c r="AJ72" s="54">
        <f t="shared" si="14"/>
        <v>1.4589279591842888E-5</v>
      </c>
      <c r="AQ72" s="38">
        <f t="shared" si="20"/>
        <v>5.8465810140495143E-2</v>
      </c>
      <c r="AR72" s="38">
        <f t="shared" si="15"/>
        <v>5.5236370962926711E-2</v>
      </c>
      <c r="AS72" s="54">
        <f t="shared" ref="AS72:AS135" si="23">AS$1+AS$2*EXP(-$Y71/AS$3)</f>
        <v>2.2265052135699948E-10</v>
      </c>
      <c r="AT72" s="28"/>
      <c r="AU72" s="28"/>
    </row>
    <row r="73" spans="24:47" x14ac:dyDescent="0.25">
      <c r="X73">
        <f t="shared" si="21"/>
        <v>670</v>
      </c>
      <c r="Y73" s="55">
        <f t="shared" si="16"/>
        <v>1973.9292334306008</v>
      </c>
      <c r="Z73" s="55">
        <f t="shared" si="17"/>
        <v>13.767297772821211</v>
      </c>
      <c r="AA73" s="55">
        <f t="shared" si="18"/>
        <v>81.601043134791269</v>
      </c>
      <c r="AB73" s="55">
        <f t="shared" si="19"/>
        <v>96.850494356814721</v>
      </c>
      <c r="AC73" s="214">
        <f t="shared" si="12"/>
        <v>81.601043134791269</v>
      </c>
      <c r="AD73" s="214">
        <f t="shared" si="13"/>
        <v>96.850494356814721</v>
      </c>
      <c r="AG73" s="29">
        <f t="shared" si="22"/>
        <v>4.4033173069555726E+28</v>
      </c>
      <c r="AI73" s="26"/>
      <c r="AJ73" s="54">
        <f t="shared" si="14"/>
        <v>1.4582831186990396E-5</v>
      </c>
      <c r="AQ73" s="38">
        <f t="shared" si="20"/>
        <v>5.8456060716788424E-2</v>
      </c>
      <c r="AR73" s="38">
        <f t="shared" si="15"/>
        <v>5.5227668758589636E-2</v>
      </c>
      <c r="AS73" s="54">
        <f t="shared" si="23"/>
        <v>2.2331347804668399E-10</v>
      </c>
      <c r="AT73" s="28"/>
      <c r="AU73" s="28"/>
    </row>
    <row r="74" spans="24:47" x14ac:dyDescent="0.25">
      <c r="X74">
        <f t="shared" si="21"/>
        <v>680</v>
      </c>
      <c r="Y74" s="55">
        <f t="shared" si="16"/>
        <v>1968.7009835657921</v>
      </c>
      <c r="Z74" s="55">
        <f t="shared" si="17"/>
        <v>13.760835688357147</v>
      </c>
      <c r="AA74" s="55">
        <f t="shared" si="18"/>
        <v>81.384910440917409</v>
      </c>
      <c r="AB74" s="55">
        <f t="shared" si="19"/>
        <v>96.805034740465331</v>
      </c>
      <c r="AC74" s="214">
        <f t="shared" si="12"/>
        <v>81.384910440917409</v>
      </c>
      <c r="AD74" s="214">
        <f t="shared" si="13"/>
        <v>96.805034740465331</v>
      </c>
      <c r="AG74" s="29">
        <f t="shared" si="22"/>
        <v>4.388981935159517E+28</v>
      </c>
      <c r="AI74" s="26"/>
      <c r="AJ74" s="54">
        <f t="shared" si="14"/>
        <v>1.4576800600143613E-5</v>
      </c>
      <c r="AQ74" s="38">
        <f t="shared" si="20"/>
        <v>5.8446302805536476E-2</v>
      </c>
      <c r="AR74" s="38">
        <f t="shared" si="15"/>
        <v>5.5218958817861312E-2</v>
      </c>
      <c r="AS74" s="54">
        <f t="shared" si="23"/>
        <v>2.2398554251618592E-10</v>
      </c>
      <c r="AT74" s="28"/>
      <c r="AU74" s="28"/>
    </row>
    <row r="75" spans="24:47" x14ac:dyDescent="0.25">
      <c r="X75">
        <f t="shared" si="21"/>
        <v>690</v>
      </c>
      <c r="Y75" s="55">
        <f t="shared" si="16"/>
        <v>1963.4949741988905</v>
      </c>
      <c r="Z75" s="55">
        <f t="shared" si="17"/>
        <v>13.754366898761887</v>
      </c>
      <c r="AA75" s="55">
        <f t="shared" si="18"/>
        <v>81.169697155803661</v>
      </c>
      <c r="AB75" s="55">
        <f t="shared" si="19"/>
        <v>96.759527954709014</v>
      </c>
      <c r="AC75" s="214">
        <f t="shared" si="12"/>
        <v>81.169697155803661</v>
      </c>
      <c r="AD75" s="214">
        <f t="shared" si="13"/>
        <v>96.759527954709014</v>
      </c>
      <c r="AG75" s="29">
        <f t="shared" si="22"/>
        <v>4.3746779114558477E+28</v>
      </c>
      <c r="AI75" s="26"/>
      <c r="AJ75" s="54">
        <f t="shared" si="14"/>
        <v>1.4571187101132962E-5</v>
      </c>
      <c r="AQ75" s="38">
        <f t="shared" si="20"/>
        <v>5.8436535584283293E-2</v>
      </c>
      <c r="AR75" s="38">
        <f t="shared" si="15"/>
        <v>5.5210240406171229E-2</v>
      </c>
      <c r="AS75" s="54">
        <f t="shared" si="23"/>
        <v>2.2466684892658849E-10</v>
      </c>
      <c r="AT75" s="28"/>
      <c r="AU75" s="28"/>
    </row>
    <row r="76" spans="24:47" x14ac:dyDescent="0.25">
      <c r="X76">
        <f t="shared" si="21"/>
        <v>700</v>
      </c>
      <c r="Y76" s="55">
        <f t="shared" si="16"/>
        <v>1958.3106351857007</v>
      </c>
      <c r="Z76" s="55">
        <f t="shared" si="17"/>
        <v>13.747890856874434</v>
      </c>
      <c r="AA76" s="55">
        <f t="shared" si="18"/>
        <v>80.9553797100331</v>
      </c>
      <c r="AB76" s="55">
        <f t="shared" si="19"/>
        <v>96.713970150365355</v>
      </c>
      <c r="AC76" s="214">
        <f t="shared" si="12"/>
        <v>80.9553797100331</v>
      </c>
      <c r="AD76" s="214">
        <f t="shared" si="13"/>
        <v>96.713970150365355</v>
      </c>
      <c r="AG76" s="29">
        <f t="shared" si="22"/>
        <v>4.3604039839549304E+28</v>
      </c>
      <c r="AI76" s="26"/>
      <c r="AJ76" s="54">
        <f t="shared" si="14"/>
        <v>1.4565990061919167E-5</v>
      </c>
      <c r="AQ76" s="38">
        <f t="shared" si="20"/>
        <v>5.8426758228451989E-2</v>
      </c>
      <c r="AR76" s="38">
        <f t="shared" si="15"/>
        <v>5.5201512787001084E-2</v>
      </c>
      <c r="AS76" s="54">
        <f t="shared" si="23"/>
        <v>2.2535753456870468E-10</v>
      </c>
      <c r="AT76" s="28"/>
      <c r="AU76" s="28"/>
    </row>
    <row r="77" spans="24:47" x14ac:dyDescent="0.25">
      <c r="X77">
        <f t="shared" si="21"/>
        <v>710</v>
      </c>
      <c r="Y77" s="55">
        <f t="shared" si="16"/>
        <v>1953.1474051770774</v>
      </c>
      <c r="Z77" s="55">
        <f t="shared" si="17"/>
        <v>13.741407013711015</v>
      </c>
      <c r="AA77" s="55">
        <f t="shared" si="18"/>
        <v>80.741934897770875</v>
      </c>
      <c r="AB77" s="55">
        <f t="shared" si="19"/>
        <v>96.668357465431001</v>
      </c>
      <c r="AC77" s="214">
        <f t="shared" si="12"/>
        <v>80.741934897770875</v>
      </c>
      <c r="AD77" s="214">
        <f t="shared" si="13"/>
        <v>96.668357465431001</v>
      </c>
      <c r="AG77" s="29">
        <f t="shared" si="22"/>
        <v>4.3461589119791904E+28</v>
      </c>
      <c r="AI77" s="26"/>
      <c r="AJ77" s="54">
        <f t="shared" si="14"/>
        <v>1.4561208955946906E-5</v>
      </c>
      <c r="AQ77" s="38">
        <f t="shared" si="20"/>
        <v>5.8416969911027267E-2</v>
      </c>
      <c r="AR77" s="38">
        <f t="shared" si="15"/>
        <v>5.5192775221600911E-2</v>
      </c>
      <c r="AS77" s="54">
        <f t="shared" si="23"/>
        <v>2.2605773994268334E-10</v>
      </c>
      <c r="AT77" s="28"/>
      <c r="AU77" s="28"/>
    </row>
    <row r="78" spans="24:47" x14ac:dyDescent="0.25">
      <c r="X78">
        <f t="shared" si="21"/>
        <v>720</v>
      </c>
      <c r="Y78" s="55">
        <f t="shared" si="16"/>
        <v>1948.0047313266869</v>
      </c>
      <c r="Z78" s="55">
        <f t="shared" si="17"/>
        <v>13.734914818255699</v>
      </c>
      <c r="AA78" s="55">
        <f t="shared" si="18"/>
        <v>80.529339864683209</v>
      </c>
      <c r="AB78" s="55">
        <f t="shared" si="19"/>
        <v>96.622686023606747</v>
      </c>
      <c r="AC78" s="214">
        <f t="shared" si="12"/>
        <v>80.529339864683209</v>
      </c>
      <c r="AD78" s="214">
        <f t="shared" si="13"/>
        <v>96.622686023606747</v>
      </c>
      <c r="AG78" s="29">
        <f t="shared" si="22"/>
        <v>4.3319414655574594E+28</v>
      </c>
      <c r="AI78" s="26"/>
      <c r="AJ78" s="54">
        <f t="shared" si="14"/>
        <v>1.4556843357551605E-5</v>
      </c>
      <c r="AQ78" s="38">
        <f t="shared" si="20"/>
        <v>5.8407169802238812E-2</v>
      </c>
      <c r="AR78" s="38">
        <f t="shared" si="15"/>
        <v>5.5184026968706258E-2</v>
      </c>
      <c r="AS78" s="54">
        <f t="shared" si="23"/>
        <v>2.2676760883995944E-10</v>
      </c>
      <c r="AT78" s="28"/>
      <c r="AU78" s="28"/>
    </row>
    <row r="79" spans="24:47" x14ac:dyDescent="0.25">
      <c r="X79">
        <f t="shared" si="21"/>
        <v>730</v>
      </c>
      <c r="Y79" s="55">
        <f t="shared" si="16"/>
        <v>1942.8820690079824</v>
      </c>
      <c r="Z79" s="55">
        <f t="shared" si="17"/>
        <v>13.728413717251273</v>
      </c>
      <c r="AA79" s="55">
        <f t="shared" si="18"/>
        <v>80.317572096237384</v>
      </c>
      <c r="AB79" s="55">
        <f t="shared" si="19"/>
        <v>96.576951932826404</v>
      </c>
      <c r="AC79" s="214">
        <f t="shared" si="12"/>
        <v>80.317572096237384</v>
      </c>
      <c r="AD79" s="214">
        <f t="shared" si="13"/>
        <v>96.576951932826404</v>
      </c>
      <c r="AG79" s="29">
        <f t="shared" si="22"/>
        <v>4.3177504249309943E+28</v>
      </c>
      <c r="AI79" s="26"/>
      <c r="AJ79" s="54">
        <f t="shared" si="14"/>
        <v>1.4552892941417523E-5</v>
      </c>
      <c r="AQ79" s="38">
        <f t="shared" si="20"/>
        <v>5.8397357069244753E-2</v>
      </c>
      <c r="AR79" s="38">
        <f t="shared" si="15"/>
        <v>5.5175267284255099E-2</v>
      </c>
      <c r="AS79" s="54">
        <f t="shared" si="23"/>
        <v>2.2748728842763598E-10</v>
      </c>
      <c r="AT79" s="28"/>
      <c r="AU79" s="28"/>
    </row>
    <row r="80" spans="24:47" x14ac:dyDescent="0.25">
      <c r="X80">
        <f t="shared" si="21"/>
        <v>740</v>
      </c>
      <c r="Y80" s="55">
        <f t="shared" si="16"/>
        <v>1937.7788815400347</v>
      </c>
      <c r="Z80" s="55">
        <f t="shared" si="17"/>
        <v>13.72190315499015</v>
      </c>
      <c r="AA80" s="55">
        <f t="shared" si="18"/>
        <v>80.10660940636771</v>
      </c>
      <c r="AB80" s="55">
        <f t="shared" si="19"/>
        <v>96.531151283785789</v>
      </c>
      <c r="AC80" s="214">
        <f t="shared" si="12"/>
        <v>80.10660940636771</v>
      </c>
      <c r="AD80" s="214">
        <f t="shared" si="13"/>
        <v>96.531151283785789</v>
      </c>
      <c r="AG80" s="29">
        <f t="shared" si="22"/>
        <v>4.3035845800710832E+28</v>
      </c>
      <c r="AI80" s="26"/>
      <c r="AJ80" s="54">
        <f t="shared" si="14"/>
        <v>1.4549357482085763E-5</v>
      </c>
      <c r="AQ80" s="38">
        <f t="shared" si="20"/>
        <v>5.8387530875815587E-2</v>
      </c>
      <c r="AR80" s="38">
        <f t="shared" si="15"/>
        <v>5.5166495421105272E-2</v>
      </c>
      <c r="AS80" s="54">
        <f t="shared" si="23"/>
        <v>2.2821692933535457E-10</v>
      </c>
      <c r="AT80" s="28"/>
      <c r="AU80" s="28"/>
    </row>
    <row r="81" spans="24:47" x14ac:dyDescent="0.25">
      <c r="X81">
        <f t="shared" si="21"/>
        <v>750</v>
      </c>
      <c r="Y81" s="55">
        <f t="shared" si="16"/>
        <v>1932.6946399218837</v>
      </c>
      <c r="Z81" s="55">
        <f t="shared" si="17"/>
        <v>13.715382573105218</v>
      </c>
      <c r="AA81" s="55">
        <f t="shared" si="18"/>
        <v>79.896429926493738</v>
      </c>
      <c r="AB81" s="55">
        <f t="shared" si="19"/>
        <v>96.48528014847146</v>
      </c>
      <c r="AC81" s="214">
        <f t="shared" si="12"/>
        <v>79.896429926493738</v>
      </c>
      <c r="AD81" s="214">
        <f t="shared" si="13"/>
        <v>96.48528014847146</v>
      </c>
      <c r="AG81" s="29">
        <f t="shared" si="22"/>
        <v>4.2894427302078064E+28</v>
      </c>
      <c r="AI81" s="26"/>
      <c r="AJ81" s="54">
        <f t="shared" si="14"/>
        <v>1.4546236853510542E-5</v>
      </c>
      <c r="AQ81" s="38">
        <f t="shared" si="20"/>
        <v>5.8377690382018184E-2</v>
      </c>
      <c r="AR81" s="38">
        <f t="shared" si="15"/>
        <v>5.5157710628751952E-2</v>
      </c>
      <c r="AS81" s="54">
        <f t="shared" si="23"/>
        <v>2.2895668574473497E-10</v>
      </c>
      <c r="AT81" s="28"/>
      <c r="AU81" s="28"/>
    </row>
    <row r="82" spans="24:47" x14ac:dyDescent="0.25">
      <c r="X82">
        <f t="shared" si="21"/>
        <v>760</v>
      </c>
      <c r="Y82" s="55">
        <f t="shared" si="16"/>
        <v>1927.6288225751498</v>
      </c>
      <c r="Z82" s="55">
        <f t="shared" si="17"/>
        <v>13.708851410360541</v>
      </c>
      <c r="AA82" s="55">
        <f t="shared" si="18"/>
        <v>79.687012094880103</v>
      </c>
      <c r="AB82" s="55">
        <f t="shared" si="19"/>
        <v>96.439334578688303</v>
      </c>
      <c r="AC82" s="214">
        <f t="shared" si="12"/>
        <v>79.687012094880103</v>
      </c>
      <c r="AD82" s="214">
        <f t="shared" si="13"/>
        <v>96.439334578688303</v>
      </c>
      <c r="AG82" s="29">
        <f t="shared" si="22"/>
        <v>4.2753236833695311E+28</v>
      </c>
      <c r="AI82" s="26"/>
      <c r="AJ82" s="54">
        <f t="shared" si="14"/>
        <v>1.4543531028662099E-5</v>
      </c>
      <c r="AQ82" s="38">
        <f t="shared" si="20"/>
        <v>5.8367834743899595E-2</v>
      </c>
      <c r="AR82" s="38">
        <f t="shared" si="15"/>
        <v>5.5148912153044835E-2</v>
      </c>
      <c r="AS82" s="54">
        <f t="shared" si="23"/>
        <v>2.2970671548146412E-10</v>
      </c>
      <c r="AT82" s="28"/>
      <c r="AU82" s="28"/>
    </row>
    <row r="83" spans="24:47" x14ac:dyDescent="0.25">
      <c r="X83">
        <f t="shared" si="21"/>
        <v>770</v>
      </c>
      <c r="Y83" s="55">
        <f t="shared" si="16"/>
        <v>1922.5809150946618</v>
      </c>
      <c r="Z83" s="55">
        <f t="shared" si="17"/>
        <v>13.702309102441856</v>
      </c>
      <c r="AA83" s="55">
        <f t="shared" si="18"/>
        <v>79.478334646327482</v>
      </c>
      <c r="AB83" s="55">
        <f t="shared" si="19"/>
        <v>96.393310604585679</v>
      </c>
      <c r="AC83" s="214">
        <f t="shared" si="12"/>
        <v>79.478334646327482</v>
      </c>
      <c r="AD83" s="214">
        <f t="shared" si="13"/>
        <v>96.393310604585679</v>
      </c>
      <c r="AG83" s="29">
        <f t="shared" si="22"/>
        <v>4.2612262559329013E+28</v>
      </c>
      <c r="AI83" s="26"/>
      <c r="AJ83" s="54">
        <f t="shared" si="14"/>
        <v>1.4541240079174685E-5</v>
      </c>
      <c r="AQ83" s="38">
        <f t="shared" si="20"/>
        <v>5.8357963113170756E-2</v>
      </c>
      <c r="AR83" s="38">
        <f t="shared" si="15"/>
        <v>5.5140099235905224E-2</v>
      </c>
      <c r="AS83" s="54">
        <f t="shared" si="23"/>
        <v>2.3046718011011008E-10</v>
      </c>
      <c r="AT83" s="28"/>
      <c r="AU83" s="28"/>
    </row>
    <row r="84" spans="24:47" x14ac:dyDescent="0.25">
      <c r="X84">
        <f t="shared" si="21"/>
        <v>780</v>
      </c>
      <c r="Y84" s="55">
        <f t="shared" si="16"/>
        <v>1917.550410006781</v>
      </c>
      <c r="Z84" s="55">
        <f t="shared" si="17"/>
        <v>13.695755081746709</v>
      </c>
      <c r="AA84" s="55">
        <f t="shared" si="18"/>
        <v>79.270376602181926</v>
      </c>
      <c r="AB84" s="55">
        <f t="shared" si="19"/>
        <v>96.347204233181202</v>
      </c>
      <c r="AC84" s="214">
        <f t="shared" si="12"/>
        <v>79.270376602181926</v>
      </c>
      <c r="AD84" s="214">
        <f t="shared" si="13"/>
        <v>96.347204233181202</v>
      </c>
      <c r="AG84" s="29">
        <f t="shared" si="22"/>
        <v>4.2471492721831227E+28</v>
      </c>
      <c r="AI84" s="26"/>
      <c r="AJ84" s="54">
        <f t="shared" si="14"/>
        <v>1.4539364175038056E-5</v>
      </c>
      <c r="AQ84" s="38">
        <f t="shared" si="20"/>
        <v>5.8348074636889839E-2</v>
      </c>
      <c r="AR84" s="38">
        <f t="shared" si="15"/>
        <v>5.5131271115042721E-2</v>
      </c>
      <c r="AS84" s="54">
        <f t="shared" si="23"/>
        <v>2.3123824503173668E-10</v>
      </c>
      <c r="AT84" s="28"/>
      <c r="AU84" s="28"/>
    </row>
    <row r="85" spans="24:47" x14ac:dyDescent="0.25">
      <c r="X85">
        <f t="shared" si="21"/>
        <v>790</v>
      </c>
      <c r="Y85" s="55">
        <f t="shared" si="16"/>
        <v>1912.5368065352723</v>
      </c>
      <c r="Z85" s="55">
        <f t="shared" si="17"/>
        <v>13.689188777174252</v>
      </c>
      <c r="AA85" s="55">
        <f t="shared" si="18"/>
        <v>79.063117260656156</v>
      </c>
      <c r="AB85" s="55">
        <f t="shared" si="19"/>
        <v>96.30101144688183</v>
      </c>
      <c r="AC85" s="214">
        <f t="shared" si="12"/>
        <v>79.063117260656156</v>
      </c>
      <c r="AD85" s="214">
        <f t="shared" si="13"/>
        <v>96.30101144688183</v>
      </c>
      <c r="AG85" s="29">
        <f t="shared" si="22"/>
        <v>4.2330915638840992E+28</v>
      </c>
      <c r="AI85" s="26"/>
      <c r="AJ85" s="54">
        <f t="shared" si="14"/>
        <v>1.4537903584330798E-5</v>
      </c>
      <c r="AQ85" s="38">
        <f t="shared" si="20"/>
        <v>5.8338168457144991E-2</v>
      </c>
      <c r="AR85" s="38">
        <f t="shared" si="15"/>
        <v>5.5122427023671372E-2</v>
      </c>
      <c r="AS85" s="54">
        <f t="shared" si="23"/>
        <v>2.3202007958441131E-10</v>
      </c>
      <c r="AT85" s="28"/>
      <c r="AU85" s="28"/>
    </row>
    <row r="86" spans="24:47" x14ac:dyDescent="0.25">
      <c r="X86">
        <f t="shared" si="21"/>
        <v>800</v>
      </c>
      <c r="Y86" s="55">
        <f t="shared" si="16"/>
        <v>1907.5396103744008</v>
      </c>
      <c r="Z86" s="55">
        <f t="shared" si="17"/>
        <v>13.682609613914511</v>
      </c>
      <c r="AA86" s="55">
        <f t="shared" si="18"/>
        <v>78.856536187449393</v>
      </c>
      <c r="AB86" s="55">
        <f t="shared" si="19"/>
        <v>96.254728202001502</v>
      </c>
      <c r="AC86" s="214">
        <f t="shared" si="12"/>
        <v>78.856536187449393</v>
      </c>
      <c r="AD86" s="214">
        <f t="shared" si="13"/>
        <v>96.254728202001502</v>
      </c>
      <c r="AG86" s="29">
        <f t="shared" si="22"/>
        <v>4.2190519698584443E+28</v>
      </c>
      <c r="AI86" s="26"/>
      <c r="AJ86" s="54">
        <f t="shared" si="14"/>
        <v>1.453685867299397E-5</v>
      </c>
      <c r="AQ86" s="38">
        <f t="shared" si="20"/>
        <v>5.8328243710736673E-2</v>
      </c>
      <c r="AR86" s="38">
        <f t="shared" si="15"/>
        <v>5.5113566190225394E-2</v>
      </c>
      <c r="AS86" s="54">
        <f t="shared" si="23"/>
        <v>2.3281285714667498E-10</v>
      </c>
      <c r="AT86" s="28"/>
      <c r="AU86" s="28"/>
    </row>
    <row r="87" spans="24:47" x14ac:dyDescent="0.25">
      <c r="X87">
        <f t="shared" si="21"/>
        <v>810</v>
      </c>
      <c r="Y87" s="55">
        <f t="shared" si="16"/>
        <v>1902.5583334691332</v>
      </c>
      <c r="Z87" s="55">
        <f t="shared" si="17"/>
        <v>13.676017013237178</v>
      </c>
      <c r="AA87" s="55">
        <f t="shared" si="18"/>
        <v>78.650613206661163</v>
      </c>
      <c r="AB87" s="55">
        <f t="shared" si="19"/>
        <v>96.208350427275263</v>
      </c>
      <c r="AC87" s="214">
        <f t="shared" si="12"/>
        <v>78.650613206661163</v>
      </c>
      <c r="AD87" s="214">
        <f t="shared" si="13"/>
        <v>96.208350427275263</v>
      </c>
      <c r="AG87" s="29">
        <f t="shared" si="22"/>
        <v>4.2050293355768744E+28</v>
      </c>
      <c r="AI87" s="26"/>
      <c r="AJ87" s="54">
        <f t="shared" si="14"/>
        <v>1.4536229904643215E-5</v>
      </c>
      <c r="AQ87" s="38">
        <f t="shared" si="20"/>
        <v>5.8318299528859141E-2</v>
      </c>
      <c r="AR87" s="38">
        <f t="shared" si="15"/>
        <v>5.5104687838074054E-2</v>
      </c>
      <c r="AS87" s="54">
        <f t="shared" si="23"/>
        <v>2.3361675524407591E-10</v>
      </c>
      <c r="AT87" s="28"/>
      <c r="AU87" s="28"/>
    </row>
    <row r="88" spans="24:47" x14ac:dyDescent="0.25">
      <c r="X88">
        <f t="shared" si="21"/>
        <v>820</v>
      </c>
      <c r="Y88" s="55">
        <f t="shared" si="16"/>
        <v>1897.5924938021883</v>
      </c>
      <c r="Z88" s="55">
        <f t="shared" si="17"/>
        <v>13.669410392279778</v>
      </c>
      <c r="AA88" s="55">
        <f t="shared" si="18"/>
        <v>78.445328391987942</v>
      </c>
      <c r="AB88" s="55">
        <f t="shared" si="19"/>
        <v>96.161874022369176</v>
      </c>
      <c r="AC88" s="214">
        <f t="shared" si="12"/>
        <v>78.445328391987942</v>
      </c>
      <c r="AD88" s="214">
        <f t="shared" si="13"/>
        <v>96.161874022369176</v>
      </c>
      <c r="AG88" s="29">
        <f t="shared" si="22"/>
        <v>4.1910225127570518E+28</v>
      </c>
      <c r="AI88" s="26"/>
      <c r="AJ88" s="54">
        <f t="shared" si="14"/>
        <v>1.4536017840417809E-5</v>
      </c>
      <c r="AQ88" s="38">
        <f t="shared" si="20"/>
        <v>5.8308335036781171E-2</v>
      </c>
      <c r="AR88" s="38">
        <f t="shared" si="15"/>
        <v>5.5095791185235901E-2</v>
      </c>
      <c r="AS88" s="54">
        <f t="shared" si="23"/>
        <v>2.3443195565883975E-10</v>
      </c>
      <c r="AT88" s="28"/>
      <c r="AU88" s="28"/>
    </row>
    <row r="89" spans="24:47" x14ac:dyDescent="0.25">
      <c r="X89">
        <f t="shared" si="21"/>
        <v>830</v>
      </c>
      <c r="Y89" s="55">
        <f t="shared" si="16"/>
        <v>1892.6416151878079</v>
      </c>
      <c r="Z89" s="55">
        <f t="shared" si="17"/>
        <v>13.662789163835235</v>
      </c>
      <c r="AA89" s="55">
        <f t="shared" si="18"/>
        <v>78.240662058197941</v>
      </c>
      <c r="AB89" s="55">
        <f t="shared" si="19"/>
        <v>96.115294856385745</v>
      </c>
      <c r="AC89" s="214">
        <f t="shared" si="12"/>
        <v>78.240662058197941</v>
      </c>
      <c r="AD89" s="214">
        <f t="shared" si="13"/>
        <v>96.115294856385745</v>
      </c>
      <c r="AG89" s="29">
        <f t="shared" si="22"/>
        <v>4.1770303589715354E+28</v>
      </c>
      <c r="AI89" s="26"/>
      <c r="AJ89" s="54">
        <f t="shared" si="14"/>
        <v>1.4536223138864753E-5</v>
      </c>
      <c r="AQ89" s="38">
        <f t="shared" si="20"/>
        <v>5.8298349353525923E-2</v>
      </c>
      <c r="AR89" s="38">
        <f t="shared" si="15"/>
        <v>5.5086875444092076E-2</v>
      </c>
      <c r="AS89" s="54">
        <f t="shared" si="23"/>
        <v>2.3525864454277419E-10</v>
      </c>
      <c r="AT89" s="28"/>
      <c r="AU89" s="28"/>
    </row>
    <row r="90" spans="24:47" x14ac:dyDescent="0.25">
      <c r="X90">
        <f t="shared" si="21"/>
        <v>840</v>
      </c>
      <c r="Y90" s="55">
        <f t="shared" si="16"/>
        <v>1887.7052270720399</v>
      </c>
      <c r="Z90" s="55">
        <f t="shared" si="17"/>
        <v>13.656152736138766</v>
      </c>
      <c r="AA90" s="55">
        <f t="shared" si="18"/>
        <v>78.036594752874734</v>
      </c>
      <c r="AB90" s="55">
        <f t="shared" si="19"/>
        <v>96.068608766364875</v>
      </c>
      <c r="AC90" s="214">
        <f t="shared" si="12"/>
        <v>78.036594752874734</v>
      </c>
      <c r="AD90" s="214">
        <f t="shared" si="13"/>
        <v>96.068608766364875</v>
      </c>
      <c r="AG90" s="29">
        <f t="shared" si="22"/>
        <v>4.1630517372648624E+28</v>
      </c>
      <c r="AI90" s="26"/>
      <c r="AJ90" s="54">
        <f t="shared" si="14"/>
        <v>1.4536846555856224E-5</v>
      </c>
      <c r="AQ90" s="38">
        <f t="shared" si="20"/>
        <v>5.8288341591549851E-2</v>
      </c>
      <c r="AR90" s="38">
        <f t="shared" si="15"/>
        <v>5.507793982109882E-2</v>
      </c>
      <c r="AS90" s="54">
        <f t="shared" si="23"/>
        <v>2.3609701253349029E-10</v>
      </c>
      <c r="AT90" s="28"/>
      <c r="AU90" s="28"/>
    </row>
    <row r="91" spans="24:47" x14ac:dyDescent="0.25">
      <c r="X91">
        <f t="shared" si="21"/>
        <v>850</v>
      </c>
      <c r="Y91" s="55">
        <f t="shared" si="16"/>
        <v>1882.7828643393934</v>
      </c>
      <c r="Z91" s="55">
        <f t="shared" si="17"/>
        <v>13.649500512654031</v>
      </c>
      <c r="AA91" s="55">
        <f t="shared" si="18"/>
        <v>77.833107248424696</v>
      </c>
      <c r="AB91" s="55">
        <f t="shared" si="19"/>
        <v>96.021811555779323</v>
      </c>
      <c r="AC91" s="214">
        <f t="shared" si="12"/>
        <v>77.833107248424696</v>
      </c>
      <c r="AD91" s="214">
        <f t="shared" si="13"/>
        <v>96.021811555779323</v>
      </c>
      <c r="AG91" s="29">
        <f t="shared" si="22"/>
        <v>4.1490855157795188E+28</v>
      </c>
      <c r="AI91" s="26"/>
      <c r="AJ91" s="54">
        <f t="shared" si="14"/>
        <v>1.4537888944538432E-5</v>
      </c>
      <c r="AQ91" s="38">
        <f t="shared" si="20"/>
        <v>5.8278310856420552E-2</v>
      </c>
      <c r="AR91" s="38">
        <f t="shared" si="15"/>
        <v>5.5068983516498922E-2</v>
      </c>
      <c r="AS91" s="54">
        <f t="shared" si="23"/>
        <v>2.3694725487403814E-10</v>
      </c>
      <c r="AT91" s="28"/>
      <c r="AU91" s="28"/>
    </row>
    <row r="92" spans="24:47" x14ac:dyDescent="0.25">
      <c r="X92">
        <f t="shared" si="21"/>
        <v>860</v>
      </c>
      <c r="Y92" s="55">
        <f t="shared" si="16"/>
        <v>1877.8740671257722</v>
      </c>
      <c r="Z92" s="55">
        <f t="shared" si="17"/>
        <v>13.642831891858643</v>
      </c>
      <c r="AA92" s="55">
        <f t="shared" si="18"/>
        <v>77.630180534343623</v>
      </c>
      <c r="AB92" s="55">
        <f t="shared" si="19"/>
        <v>95.974898993025988</v>
      </c>
      <c r="AC92" s="214">
        <f t="shared" si="12"/>
        <v>77.630180534343623</v>
      </c>
      <c r="AD92" s="214">
        <f t="shared" si="13"/>
        <v>95.974898993025988</v>
      </c>
      <c r="AG92" s="29">
        <f t="shared" si="22"/>
        <v>4.1351305673907508E+28</v>
      </c>
      <c r="AI92" s="26"/>
      <c r="AJ92" s="54">
        <f t="shared" si="14"/>
        <v>1.453935125531E-5</v>
      </c>
      <c r="AQ92" s="38">
        <f t="shared" si="20"/>
        <v>5.8268256246493635E-2</v>
      </c>
      <c r="AR92" s="38">
        <f t="shared" si="15"/>
        <v>5.5060005724032315E-2</v>
      </c>
      <c r="AS92" s="54">
        <f t="shared" si="23"/>
        <v>2.3780957153604821E-10</v>
      </c>
      <c r="AT92" s="28"/>
      <c r="AU92" s="28"/>
    </row>
    <row r="93" spans="24:47" x14ac:dyDescent="0.25">
      <c r="X93">
        <f t="shared" si="21"/>
        <v>870</v>
      </c>
      <c r="Y93" s="55">
        <f t="shared" si="16"/>
        <v>1872.9783806374735</v>
      </c>
      <c r="Z93" s="55">
        <f t="shared" si="17"/>
        <v>13.636146267028865</v>
      </c>
      <c r="AA93" s="55">
        <f t="shared" si="18"/>
        <v>77.427795809734334</v>
      </c>
      <c r="AB93" s="55">
        <f t="shared" si="19"/>
        <v>95.927866809911109</v>
      </c>
      <c r="AC93" s="214">
        <f t="shared" si="12"/>
        <v>77.427795809734334</v>
      </c>
      <c r="AD93" s="214">
        <f t="shared" si="13"/>
        <v>95.927866809911109</v>
      </c>
      <c r="AG93" s="29">
        <f t="shared" si="22"/>
        <v>4.1211857693502792E+28</v>
      </c>
      <c r="AI93" s="26"/>
      <c r="AJ93" s="54">
        <f t="shared" si="14"/>
        <v>1.4541234535827717E-5</v>
      </c>
      <c r="AQ93" s="38">
        <f t="shared" si="20"/>
        <v>5.8258176852588418E-2</v>
      </c>
      <c r="AR93" s="38">
        <f t="shared" si="15"/>
        <v>5.5051005630645432E-2</v>
      </c>
      <c r="AS93" s="54">
        <f t="shared" si="23"/>
        <v>2.3868416734646365E-10</v>
      </c>
      <c r="AT93" s="28"/>
      <c r="AU93" s="28"/>
    </row>
    <row r="94" spans="24:47" x14ac:dyDescent="0.25">
      <c r="X94">
        <f t="shared" si="21"/>
        <v>880</v>
      </c>
      <c r="Y94" s="55">
        <f t="shared" si="16"/>
        <v>1868.0953549762553</v>
      </c>
      <c r="Z94" s="55">
        <f t="shared" si="17"/>
        <v>13.629443026023662</v>
      </c>
      <c r="AA94" s="55">
        <f t="shared" si="18"/>
        <v>77.225934476075039</v>
      </c>
      <c r="AB94" s="55">
        <f t="shared" si="19"/>
        <v>95.880710700131289</v>
      </c>
      <c r="AC94" s="214">
        <f t="shared" si="12"/>
        <v>77.225934476075039</v>
      </c>
      <c r="AD94" s="214">
        <f t="shared" si="13"/>
        <v>95.880710700131289</v>
      </c>
      <c r="AG94" s="29">
        <f t="shared" si="22"/>
        <v>4.1072500029386494E+28</v>
      </c>
      <c r="AI94" s="26"/>
      <c r="AJ94" s="54">
        <f t="shared" si="14"/>
        <v>1.4543539931037771E-5</v>
      </c>
      <c r="AQ94" s="38">
        <f t="shared" si="20"/>
        <v>5.8248071757662577E-2</v>
      </c>
      <c r="AR94" s="38">
        <f t="shared" si="15"/>
        <v>5.5041982416199772E-2</v>
      </c>
      <c r="AS94" s="54">
        <f t="shared" si="23"/>
        <v>2.3957125211797416E-10</v>
      </c>
      <c r="AT94" s="28"/>
      <c r="AU94" s="28"/>
    </row>
    <row r="95" spans="24:47" x14ac:dyDescent="0.25">
      <c r="X95">
        <f t="shared" si="21"/>
        <v>890</v>
      </c>
      <c r="Y95" s="55">
        <f t="shared" si="16"/>
        <v>1863.2245449702525</v>
      </c>
      <c r="Z95" s="55">
        <f t="shared" si="17"/>
        <v>13.62272155106797</v>
      </c>
      <c r="AA95" s="55">
        <f t="shared" si="18"/>
        <v>77.024578130229543</v>
      </c>
      <c r="AB95" s="55">
        <f t="shared" si="19"/>
        <v>95.833426317748646</v>
      </c>
      <c r="AC95" s="214">
        <f t="shared" si="12"/>
        <v>77.024578130229543</v>
      </c>
      <c r="AD95" s="214">
        <f t="shared" si="13"/>
        <v>95.833426317748646</v>
      </c>
      <c r="AG95" s="29">
        <f t="shared" si="22"/>
        <v>4.0933221531265226E+28</v>
      </c>
      <c r="AI95" s="26"/>
      <c r="AJ95" s="54">
        <f t="shared" si="14"/>
        <v>1.4546268683230003E-5</v>
      </c>
      <c r="AQ95" s="38">
        <f t="shared" si="20"/>
        <v>5.8237940036485719E-2</v>
      </c>
      <c r="AR95" s="38">
        <f t="shared" si="15"/>
        <v>5.5032935253179267E-2</v>
      </c>
      <c r="AS95" s="54">
        <f t="shared" si="23"/>
        <v>2.4047104078322633E-10</v>
      </c>
      <c r="AT95" s="28"/>
      <c r="AU95" s="28"/>
    </row>
    <row r="96" spans="24:47" x14ac:dyDescent="0.25">
      <c r="X96">
        <f t="shared" si="21"/>
        <v>900</v>
      </c>
      <c r="Y96" s="55">
        <f t="shared" si="16"/>
        <v>1858.3655100107731</v>
      </c>
      <c r="Z96" s="55">
        <f t="shared" si="17"/>
        <v>13.615981218535337</v>
      </c>
      <c r="AA96" s="55">
        <f t="shared" si="18"/>
        <v>76.823708557700414</v>
      </c>
      <c r="AB96" s="55">
        <f t="shared" si="19"/>
        <v>95.786009275661883</v>
      </c>
      <c r="AC96" s="214">
        <f t="shared" si="12"/>
        <v>76.823708557700414</v>
      </c>
      <c r="AD96" s="214">
        <f t="shared" si="13"/>
        <v>95.786009275661883</v>
      </c>
      <c r="AG96" s="29">
        <f t="shared" si="22"/>
        <v>4.0794011082445989E+28</v>
      </c>
      <c r="AI96" s="26"/>
      <c r="AJ96" s="54">
        <f t="shared" si="14"/>
        <v>1.4549422132113054E-5</v>
      </c>
      <c r="AQ96" s="38">
        <f t="shared" si="20"/>
        <v>5.822778075531182E-2</v>
      </c>
      <c r="AR96" s="38">
        <f t="shared" si="15"/>
        <v>5.5023863306396706E-2</v>
      </c>
      <c r="AS96" s="54">
        <f t="shared" si="23"/>
        <v>2.4138375353292867E-10</v>
      </c>
      <c r="AT96" s="28"/>
      <c r="AU96" s="28"/>
    </row>
    <row r="97" spans="24:47" x14ac:dyDescent="0.25">
      <c r="X97">
        <f t="shared" si="21"/>
        <v>910</v>
      </c>
      <c r="Y97" s="55">
        <f t="shared" si="16"/>
        <v>1853.5178138948324</v>
      </c>
      <c r="Z97" s="55">
        <f t="shared" si="17"/>
        <v>13.609221398729902</v>
      </c>
      <c r="AA97" s="55">
        <f t="shared" si="18"/>
        <v>76.623307726119577</v>
      </c>
      <c r="AB97" s="55">
        <f t="shared" si="19"/>
        <v>95.738455144072489</v>
      </c>
      <c r="AC97" s="214">
        <f t="shared" si="12"/>
        <v>76.623307726119577</v>
      </c>
      <c r="AD97" s="214">
        <f t="shared" si="13"/>
        <v>95.738455144072489</v>
      </c>
      <c r="AG97" s="29">
        <f t="shared" si="22"/>
        <v>4.0654857596625404E+28</v>
      </c>
      <c r="AI97" s="26"/>
      <c r="AJ97" s="54">
        <f t="shared" si="14"/>
        <v>1.4553001714907743E-5</v>
      </c>
      <c r="AQ97" s="38">
        <f t="shared" si="20"/>
        <v>5.8217592971550665E-2</v>
      </c>
      <c r="AR97" s="38">
        <f t="shared" si="15"/>
        <v>5.5014765732699165E-2</v>
      </c>
      <c r="AS97" s="54">
        <f t="shared" si="23"/>
        <v>2.4230961595792634E-10</v>
      </c>
      <c r="AT97" s="28"/>
      <c r="AU97" s="28"/>
    </row>
    <row r="98" spans="24:47" x14ac:dyDescent="0.25">
      <c r="X98">
        <f t="shared" si="21"/>
        <v>920</v>
      </c>
      <c r="Y98" s="55">
        <f t="shared" si="16"/>
        <v>1848.6810246733746</v>
      </c>
      <c r="Z98" s="55">
        <f t="shared" si="17"/>
        <v>13.602441455667766</v>
      </c>
      <c r="AA98" s="55">
        <f t="shared" si="18"/>
        <v>76.423357778973724</v>
      </c>
      <c r="AB98" s="55">
        <f t="shared" si="19"/>
        <v>95.69075944894665</v>
      </c>
      <c r="AC98" s="214">
        <f t="shared" si="12"/>
        <v>76.423357778973724</v>
      </c>
      <c r="AD98" s="214">
        <f t="shared" si="13"/>
        <v>95.69075944894665</v>
      </c>
      <c r="AG98" s="29">
        <f t="shared" si="22"/>
        <v>4.051575001476794E+28</v>
      </c>
      <c r="AI98" s="26"/>
      <c r="AJ98" s="54">
        <f t="shared" si="14"/>
        <v>1.4557008966456268E-5</v>
      </c>
      <c r="AQ98" s="38">
        <f t="shared" si="20"/>
        <v>5.8207375733438343E-2</v>
      </c>
      <c r="AR98" s="38">
        <f t="shared" si="15"/>
        <v>5.5005641680672561E-2</v>
      </c>
      <c r="AS98" s="54">
        <f t="shared" si="23"/>
        <v>2.4324885919535567E-10</v>
      </c>
      <c r="AT98" s="28"/>
      <c r="AU98" s="28"/>
    </row>
    <row r="99" spans="24:47" x14ac:dyDescent="0.25">
      <c r="X99">
        <f t="shared" si="21"/>
        <v>930</v>
      </c>
      <c r="Y99" s="55">
        <f t="shared" si="16"/>
        <v>1843.8547145051896</v>
      </c>
      <c r="Z99" s="55">
        <f t="shared" si="17"/>
        <v>13.595640746857889</v>
      </c>
      <c r="AA99" s="55">
        <f t="shared" si="18"/>
        <v>76.223841029565506</v>
      </c>
      <c r="AB99" s="55">
        <f t="shared" si="19"/>
        <v>95.642917670474077</v>
      </c>
      <c r="AC99" s="214">
        <f t="shared" si="12"/>
        <v>76.223841029565506</v>
      </c>
      <c r="AD99" s="214">
        <f t="shared" si="13"/>
        <v>95.642917670474077</v>
      </c>
      <c r="AG99" s="29">
        <f t="shared" si="22"/>
        <v>4.0376677302074386E+28</v>
      </c>
      <c r="AI99" s="26"/>
      <c r="AJ99" s="54">
        <f t="shared" si="14"/>
        <v>1.4561445519344356E-5</v>
      </c>
      <c r="AQ99" s="38">
        <f t="shared" si="20"/>
        <v>5.8197128079706777E-2</v>
      </c>
      <c r="AR99" s="38">
        <f t="shared" si="15"/>
        <v>5.4996490290345215E-2</v>
      </c>
      <c r="AS99" s="54">
        <f t="shared" si="23"/>
        <v>2.4420172007897342E-10</v>
      </c>
      <c r="AT99" s="28"/>
      <c r="AU99" s="28"/>
    </row>
    <row r="100" spans="24:47" x14ac:dyDescent="0.25">
      <c r="X100">
        <f t="shared" si="21"/>
        <v>940</v>
      </c>
      <c r="Y100" s="55">
        <f t="shared" si="16"/>
        <v>1839.0384595164394</v>
      </c>
      <c r="Z100" s="55">
        <f t="shared" si="17"/>
        <v>13.588818623082545</v>
      </c>
      <c r="AA100" s="55">
        <f t="shared" si="18"/>
        <v>76.024739955206257</v>
      </c>
      <c r="AB100" s="55">
        <f t="shared" si="19"/>
        <v>95.594925241523356</v>
      </c>
      <c r="AC100" s="214">
        <f t="shared" si="12"/>
        <v>76.024739955206257</v>
      </c>
      <c r="AD100" s="214">
        <f t="shared" si="13"/>
        <v>95.594925241523356</v>
      </c>
      <c r="AG100" s="29">
        <f t="shared" si="22"/>
        <v>4.0237628445043575E+28</v>
      </c>
      <c r="AI100" s="26"/>
      <c r="AJ100" s="54">
        <f t="shared" si="14"/>
        <v>1.4566313104033473E-5</v>
      </c>
      <c r="AQ100" s="38">
        <f t="shared" si="20"/>
        <v>5.8186849039252593E-2</v>
      </c>
      <c r="AR100" s="38">
        <f t="shared" si="15"/>
        <v>5.4987310692890874E-2</v>
      </c>
      <c r="AS100" s="54">
        <f t="shared" si="23"/>
        <v>2.451684412937471E-10</v>
      </c>
      <c r="AT100" s="28"/>
      <c r="AU100" s="28"/>
    </row>
    <row r="101" spans="24:47" x14ac:dyDescent="0.25">
      <c r="X101">
        <f t="shared" si="21"/>
        <v>950</v>
      </c>
      <c r="Y101" s="55">
        <f t="shared" si="16"/>
        <v>1834.2318396658127</v>
      </c>
      <c r="Z101" s="55">
        <f t="shared" si="17"/>
        <v>13.581974428177459</v>
      </c>
      <c r="AA101" s="55">
        <f t="shared" si="18"/>
        <v>75.826037191641703</v>
      </c>
      <c r="AB101" s="55">
        <f t="shared" si="19"/>
        <v>95.546777546095385</v>
      </c>
      <c r="AC101" s="214">
        <f t="shared" si="12"/>
        <v>75.826037191641703</v>
      </c>
      <c r="AD101" s="214">
        <f t="shared" si="13"/>
        <v>95.546777546095385</v>
      </c>
      <c r="AG101" s="29">
        <f t="shared" si="22"/>
        <v>4.0098592448627522E+28</v>
      </c>
      <c r="AI101" s="26"/>
      <c r="AJ101" s="54">
        <f t="shared" si="14"/>
        <v>1.4571613548999983E-5</v>
      </c>
      <c r="AQ101" s="38">
        <f t="shared" si="20"/>
        <v>5.8176537630805228E-2</v>
      </c>
      <c r="AR101" s="38">
        <f t="shared" si="15"/>
        <v>5.4978102010330959E-2</v>
      </c>
      <c r="AS101" s="54">
        <f t="shared" si="23"/>
        <v>2.4614927153481148E-10</v>
      </c>
      <c r="AT101" s="28"/>
      <c r="AU101" s="28"/>
    </row>
    <row r="102" spans="24:47" x14ac:dyDescent="0.25">
      <c r="X102">
        <f t="shared" si="21"/>
        <v>960</v>
      </c>
      <c r="Y102" s="55">
        <f t="shared" si="16"/>
        <v>1829.4344386152895</v>
      </c>
      <c r="Z102" s="55">
        <f t="shared" si="17"/>
        <v>13.575107498811738</v>
      </c>
      <c r="AA102" s="55">
        <f t="shared" si="18"/>
        <v>75.627715527709356</v>
      </c>
      <c r="AB102" s="55">
        <f t="shared" si="19"/>
        <v>95.498469917775154</v>
      </c>
      <c r="AC102" s="214">
        <f t="shared" si="12"/>
        <v>75.627715527709356</v>
      </c>
      <c r="AD102" s="214">
        <f t="shared" si="13"/>
        <v>95.498469917775154</v>
      </c>
      <c r="AG102" s="29">
        <f t="shared" si="22"/>
        <v>3.9959558333483323E+28</v>
      </c>
      <c r="AI102" s="26"/>
      <c r="AJ102" s="54">
        <f t="shared" si="14"/>
        <v>1.4577348780877995E-5</v>
      </c>
      <c r="AQ102" s="38">
        <f t="shared" si="20"/>
        <v>5.8166192862594661E-2</v>
      </c>
      <c r="AR102" s="38">
        <f t="shared" si="15"/>
        <v>5.4968863355236368E-2</v>
      </c>
      <c r="AS102" s="54">
        <f t="shared" si="23"/>
        <v>2.4714446567087928E-10</v>
      </c>
      <c r="AT102" s="28"/>
      <c r="AU102" s="28"/>
    </row>
    <row r="103" spans="24:47" x14ac:dyDescent="0.25">
      <c r="X103">
        <f t="shared" si="21"/>
        <v>970</v>
      </c>
      <c r="Y103" s="55">
        <f t="shared" si="16"/>
        <v>1824.6458436065777</v>
      </c>
      <c r="Z103" s="55">
        <f t="shared" si="17"/>
        <v>13.56821716426783</v>
      </c>
      <c r="AA103" s="55">
        <f t="shared" si="18"/>
        <v>75.429757900230584</v>
      </c>
      <c r="AB103" s="55">
        <f t="shared" si="19"/>
        <v>95.449997638183817</v>
      </c>
      <c r="AC103" s="214">
        <f t="shared" si="12"/>
        <v>75.429757900230584</v>
      </c>
      <c r="AD103" s="214">
        <f t="shared" si="13"/>
        <v>95.449997638183817</v>
      </c>
      <c r="AG103" s="29">
        <f t="shared" si="22"/>
        <v>3.9820515133323781E+28</v>
      </c>
      <c r="AI103" s="26"/>
      <c r="AJ103" s="54">
        <f t="shared" si="14"/>
        <v>1.4583520824602324E-5</v>
      </c>
      <c r="AQ103" s="38">
        <f t="shared" si="20"/>
        <v>5.815581373201878E-2</v>
      </c>
      <c r="AR103" s="38">
        <f t="shared" si="15"/>
        <v>5.4959593830428942E-2</v>
      </c>
      <c r="AS103" s="54">
        <f t="shared" si="23"/>
        <v>2.4815428491220065E-10</v>
      </c>
      <c r="AT103" s="28"/>
      <c r="AU103" s="28"/>
    </row>
    <row r="104" spans="24:47" x14ac:dyDescent="0.25">
      <c r="X104">
        <f t="shared" si="21"/>
        <v>980</v>
      </c>
      <c r="Y104" s="55">
        <f t="shared" si="16"/>
        <v>1819.8656453431631</v>
      </c>
      <c r="Z104" s="55">
        <f t="shared" ref="Z104:Z167" si="24">-1.9856*(T$6/Y104 - 1)+14.215</f>
        <v>13.561302746221527</v>
      </c>
      <c r="AA104" s="55">
        <f t="shared" si="18"/>
        <v>75.232147389134482</v>
      </c>
      <c r="AB104" s="55">
        <f t="shared" si="19"/>
        <v>95.40135593543107</v>
      </c>
      <c r="AC104" s="214">
        <f t="shared" si="12"/>
        <v>75.232147389134482</v>
      </c>
      <c r="AD104" s="214">
        <f t="shared" si="13"/>
        <v>95.40135593543107</v>
      </c>
      <c r="AG104" s="29">
        <f t="shared" ref="AG104:AG167" si="25">AH$6-AI$6*EXP((T$6-Y103)/T$6)</f>
        <v>3.9681451892371148E+28</v>
      </c>
      <c r="AI104" s="26"/>
      <c r="AJ104" s="54">
        <f t="shared" ref="AJ104:AJ167" si="26">AG104*AR104*AS104*EXP(-AF$6/(0.008314*AK$6))</f>
        <v>1.4590131803547827E-5</v>
      </c>
      <c r="AQ104" s="38">
        <f t="shared" ref="AQ104:AQ167" si="27">AP$6*(((AQ$3-AQ$2*((T$6/Y103)-1))/AQ$3))</f>
        <v>5.8145399225310763E-2</v>
      </c>
      <c r="AR104" s="38">
        <f t="shared" ref="AR104:AR167" si="28">AQ104/(AQ104+1)</f>
        <v>5.4950292528682887E-2</v>
      </c>
      <c r="AS104" s="54">
        <f t="shared" si="23"/>
        <v>2.4917899698315164E-10</v>
      </c>
      <c r="AT104" s="28"/>
      <c r="AU104" s="28"/>
    </row>
    <row r="105" spans="24:47" x14ac:dyDescent="0.25">
      <c r="X105">
        <f t="shared" si="21"/>
        <v>990</v>
      </c>
      <c r="Y105" s="55">
        <f t="shared" si="16"/>
        <v>1815.0934378781374</v>
      </c>
      <c r="Z105" s="55">
        <f t="shared" si="24"/>
        <v>13.554363558522391</v>
      </c>
      <c r="AA105" s="55">
        <f t="shared" si="18"/>
        <v>75.034867212820885</v>
      </c>
      <c r="AB105" s="55">
        <f t="shared" si="19"/>
        <v>95.352539982570462</v>
      </c>
      <c r="AC105" s="214">
        <f t="shared" si="12"/>
        <v>75.034867212820885</v>
      </c>
      <c r="AD105" s="214">
        <f t="shared" si="13"/>
        <v>95.352539982570462</v>
      </c>
      <c r="AG105" s="29">
        <f t="shared" si="25"/>
        <v>3.9542357662914915E+28</v>
      </c>
      <c r="AI105" s="26"/>
      <c r="AJ105" s="54">
        <f t="shared" si="26"/>
        <v>1.4597183939661135E-5</v>
      </c>
      <c r="AQ105" s="38">
        <f t="shared" si="27"/>
        <v>5.8134948317206614E-2</v>
      </c>
      <c r="AR105" s="38">
        <f t="shared" si="28"/>
        <v>5.4940958532426219E-2</v>
      </c>
      <c r="AS105" s="54">
        <f t="shared" si="23"/>
        <v>2.5021887629955579E-10</v>
      </c>
    </row>
    <row r="106" spans="24:47" x14ac:dyDescent="0.25">
      <c r="X106">
        <f t="shared" si="21"/>
        <v>1000</v>
      </c>
      <c r="Y106" s="55">
        <f t="shared" si="16"/>
        <v>1810.3288185077436</v>
      </c>
      <c r="Z106" s="55">
        <f t="shared" si="24"/>
        <v>13.547398906974669</v>
      </c>
      <c r="AA106" s="55">
        <f t="shared" si="18"/>
        <v>74.837900723759546</v>
      </c>
      <c r="AB106" s="55">
        <f t="shared" si="19"/>
        <v>95.303544896058185</v>
      </c>
      <c r="AC106" s="214">
        <f t="shared" si="12"/>
        <v>74.837900723759546</v>
      </c>
      <c r="AD106" s="214">
        <f t="shared" si="13"/>
        <v>95.303544896058185</v>
      </c>
      <c r="AG106" s="29">
        <f t="shared" si="25"/>
        <v>3.9403221502980972E+28</v>
      </c>
      <c r="AI106" s="26"/>
      <c r="AJ106" s="54">
        <f t="shared" si="26"/>
        <v>1.460467955358045E-5</v>
      </c>
      <c r="AQ106" s="38">
        <f t="shared" si="27"/>
        <v>5.8124459970613239E-2</v>
      </c>
      <c r="AR106" s="38">
        <f t="shared" si="28"/>
        <v>5.4931590913442734E-2</v>
      </c>
      <c r="AS106" s="54">
        <f t="shared" si="23"/>
        <v>2.5127420415079758E-10</v>
      </c>
    </row>
    <row r="107" spans="24:47" x14ac:dyDescent="0.25">
      <c r="X107">
        <f t="shared" si="21"/>
        <v>1010</v>
      </c>
      <c r="Y107" s="55">
        <f t="shared" si="16"/>
        <v>1805.5713876708257</v>
      </c>
      <c r="Z107" s="55">
        <f t="shared" si="24"/>
        <v>13.540408089119062</v>
      </c>
      <c r="AA107" s="55">
        <f t="shared" si="18"/>
        <v>74.641231404333425</v>
      </c>
      <c r="AB107" s="55">
        <f t="shared" si="19"/>
        <v>95.254365734217814</v>
      </c>
      <c r="AC107" s="214">
        <f t="shared" si="12"/>
        <v>74.641231404333425</v>
      </c>
      <c r="AD107" s="214">
        <f t="shared" si="13"/>
        <v>95.254365734217814</v>
      </c>
      <c r="AG107" s="29">
        <f t="shared" si="25"/>
        <v>3.9264032474112907E+28</v>
      </c>
      <c r="AI107" s="26"/>
      <c r="AJ107" s="54">
        <f t="shared" si="26"/>
        <v>1.4612621064738878E-5</v>
      </c>
      <c r="AQ107" s="38">
        <f t="shared" si="27"/>
        <v>5.8113933136277322E-2</v>
      </c>
      <c r="AR107" s="38">
        <f t="shared" si="28"/>
        <v>5.4922188732574491E-2</v>
      </c>
      <c r="AS107" s="54">
        <f t="shared" si="23"/>
        <v>2.523452688868317E-10</v>
      </c>
    </row>
    <row r="108" spans="24:47" x14ac:dyDescent="0.25">
      <c r="X108">
        <f t="shared" si="21"/>
        <v>1020</v>
      </c>
      <c r="Y108" s="55">
        <f t="shared" si="16"/>
        <v>1800.8207488542091</v>
      </c>
      <c r="Z108" s="55">
        <f t="shared" si="24"/>
        <v>13.533390394015582</v>
      </c>
      <c r="AA108" s="55">
        <f t="shared" si="18"/>
        <v>74.444842862927203</v>
      </c>
      <c r="AB108" s="55">
        <f t="shared" si="19"/>
        <v>95.20499749571286</v>
      </c>
      <c r="AC108" s="214">
        <f t="shared" si="12"/>
        <v>74.444842862927203</v>
      </c>
      <c r="AD108" s="214">
        <f t="shared" si="13"/>
        <v>95.20499749571286</v>
      </c>
      <c r="AG108" s="29">
        <f t="shared" si="25"/>
        <v>3.9124779639273435E+28</v>
      </c>
      <c r="AI108" s="26"/>
      <c r="AJ108" s="54">
        <f t="shared" si="26"/>
        <v>1.4621010991446341E-5</v>
      </c>
      <c r="AQ108" s="38">
        <f t="shared" si="27"/>
        <v>5.8103366752455497E-2</v>
      </c>
      <c r="AR108" s="38">
        <f t="shared" si="28"/>
        <v>5.4912751039425473E-2</v>
      </c>
      <c r="AS108" s="54">
        <f t="shared" si="23"/>
        <v>2.5343236611013879E-10</v>
      </c>
    </row>
    <row r="109" spans="24:47" x14ac:dyDescent="0.25">
      <c r="X109">
        <f t="shared" si="21"/>
        <v>1030</v>
      </c>
      <c r="Y109" s="55">
        <f t="shared" si="16"/>
        <v>1796.076508504158</v>
      </c>
      <c r="Z109" s="55">
        <f t="shared" si="24"/>
        <v>13.526345102027829</v>
      </c>
      <c r="AA109" s="55">
        <f t="shared" si="18"/>
        <v>74.248718830266981</v>
      </c>
      <c r="AB109" s="55">
        <f t="shared" si="19"/>
        <v>95.155435118029047</v>
      </c>
      <c r="AC109" s="214">
        <f t="shared" si="12"/>
        <v>74.248718830266981</v>
      </c>
      <c r="AD109" s="214">
        <f t="shared" si="13"/>
        <v>95.155435118029047</v>
      </c>
      <c r="AG109" s="29">
        <f t="shared" si="25"/>
        <v>3.8985452060869473E+28</v>
      </c>
      <c r="AI109" s="26"/>
      <c r="AJ109" s="54">
        <f t="shared" si="26"/>
        <v>1.4629851950944885E-5</v>
      </c>
      <c r="AQ109" s="38">
        <f t="shared" si="27"/>
        <v>5.8092759744586095E-2</v>
      </c>
      <c r="AR109" s="38">
        <f t="shared" si="28"/>
        <v>5.4903276872066635E-2</v>
      </c>
      <c r="AS109" s="54">
        <f t="shared" si="23"/>
        <v>2.5453579887270936E-10</v>
      </c>
    </row>
    <row r="110" spans="24:47" x14ac:dyDescent="0.25">
      <c r="X110">
        <f t="shared" si="21"/>
        <v>1040</v>
      </c>
      <c r="Y110" s="55">
        <f t="shared" si="16"/>
        <v>1791.3382759440351</v>
      </c>
      <c r="Z110" s="55">
        <f t="shared" si="24"/>
        <v>13.519271484609051</v>
      </c>
      <c r="AA110" s="55">
        <f t="shared" si="18"/>
        <v>74.052843156016323</v>
      </c>
      <c r="AB110" s="55">
        <f t="shared" si="19"/>
        <v>95.105673475969411</v>
      </c>
      <c r="AC110" s="214">
        <f t="shared" si="12"/>
        <v>74.052843156016323</v>
      </c>
      <c r="AD110" s="214">
        <f t="shared" si="13"/>
        <v>95.105673475969411</v>
      </c>
      <c r="AG110" s="29">
        <f t="shared" si="25"/>
        <v>3.8846038798907429E+28</v>
      </c>
      <c r="AI110" s="26"/>
      <c r="AJ110" s="54">
        <f t="shared" si="26"/>
        <v>1.4639146659431695E-5</v>
      </c>
      <c r="AQ110" s="38">
        <f t="shared" si="27"/>
        <v>5.8082111024963155E-2</v>
      </c>
      <c r="AR110" s="38">
        <f t="shared" si="28"/>
        <v>5.4893765256742756E-2</v>
      </c>
      <c r="AS110" s="54">
        <f t="shared" si="23"/>
        <v>2.5565587787811011E-10</v>
      </c>
    </row>
    <row r="111" spans="24:47" x14ac:dyDescent="0.25">
      <c r="X111">
        <f t="shared" si="21"/>
        <v>1050</v>
      </c>
      <c r="Y111" s="55">
        <f t="shared" si="16"/>
        <v>1786.6056632983034</v>
      </c>
      <c r="Z111" s="55">
        <f t="shared" si="24"/>
        <v>13.512168804090356</v>
      </c>
      <c r="AA111" s="55">
        <f t="shared" si="18"/>
        <v>73.857199805634693</v>
      </c>
      <c r="AB111" s="55">
        <f t="shared" si="19"/>
        <v>95.055707380164307</v>
      </c>
      <c r="AC111" s="214">
        <f t="shared" si="12"/>
        <v>73.857199805634693</v>
      </c>
      <c r="AD111" s="214">
        <f t="shared" si="13"/>
        <v>95.055707380164307</v>
      </c>
      <c r="AG111" s="29">
        <f t="shared" si="25"/>
        <v>3.8706528909285402E+28</v>
      </c>
      <c r="AI111" s="26"/>
      <c r="AJ111" s="54">
        <f t="shared" si="26"/>
        <v>1.4648897932043847E-5</v>
      </c>
      <c r="AQ111" s="38">
        <f t="shared" si="27"/>
        <v>5.8071419492412985E-2</v>
      </c>
      <c r="AR111" s="38">
        <f t="shared" si="28"/>
        <v>5.4884215207581639E-2</v>
      </c>
      <c r="AS111" s="54">
        <f t="shared" si="23"/>
        <v>2.5679292168868548E-10</v>
      </c>
    </row>
    <row r="112" spans="24:47" x14ac:dyDescent="0.25">
      <c r="X112">
        <f t="shared" si="21"/>
        <v>1060</v>
      </c>
      <c r="Y112" s="55">
        <f t="shared" si="16"/>
        <v>1781.8782854230647</v>
      </c>
      <c r="Z112" s="55">
        <f t="shared" si="24"/>
        <v>13.505036313471544</v>
      </c>
      <c r="AA112" s="55">
        <f t="shared" si="18"/>
        <v>73.661772857505767</v>
      </c>
      <c r="AB112" s="55">
        <f t="shared" si="19"/>
        <v>95.005531575600031</v>
      </c>
      <c r="AC112" s="214">
        <f t="shared" si="12"/>
        <v>73.661772857505767</v>
      </c>
      <c r="AD112" s="214">
        <f t="shared" si="13"/>
        <v>95.005531575600031</v>
      </c>
      <c r="AG112" s="29">
        <f t="shared" si="25"/>
        <v>3.8566911442228729E+28</v>
      </c>
      <c r="AI112" s="26"/>
      <c r="AJ112" s="54">
        <f t="shared" si="26"/>
        <v>1.4659108682798361E-5</v>
      </c>
      <c r="AQ112" s="38">
        <f t="shared" si="27"/>
        <v>5.8060684031974098E-2</v>
      </c>
      <c r="AR112" s="38">
        <f t="shared" si="28"/>
        <v>5.4874625726306192E-2</v>
      </c>
      <c r="AS112" s="54">
        <f t="shared" si="23"/>
        <v>2.5794725693794092E-10</v>
      </c>
    </row>
    <row r="113" spans="24:45" x14ac:dyDescent="0.25">
      <c r="X113">
        <f t="shared" si="21"/>
        <v>1070</v>
      </c>
      <c r="Y113" s="55">
        <f t="shared" si="16"/>
        <v>1777.1557598433096</v>
      </c>
      <c r="Z113" s="55">
        <f t="shared" si="24"/>
        <v>13.497873256215037</v>
      </c>
      <c r="AA113" s="55">
        <f t="shared" si="18"/>
        <v>73.466546500343512</v>
      </c>
      <c r="AB113" s="55">
        <f t="shared" si="19"/>
        <v>94.955140740169099</v>
      </c>
      <c r="AC113" s="214">
        <f t="shared" si="12"/>
        <v>73.466546500343512</v>
      </c>
      <c r="AD113" s="214">
        <f t="shared" si="13"/>
        <v>94.955140740169099</v>
      </c>
      <c r="AG113" s="29">
        <f t="shared" si="25"/>
        <v>3.8427175440877559E+28</v>
      </c>
      <c r="AI113" s="26"/>
      <c r="AJ113" s="54">
        <f t="shared" si="26"/>
        <v>1.4669781924480611E-5</v>
      </c>
      <c r="AQ113" s="38">
        <f t="shared" si="27"/>
        <v>5.8049903514581051E-2</v>
      </c>
      <c r="AR113" s="38">
        <f t="shared" si="28"/>
        <v>5.4864995801949965E-2</v>
      </c>
      <c r="AS113" s="54">
        <f t="shared" si="23"/>
        <v>2.5911921854813421E-10</v>
      </c>
    </row>
    <row r="114" spans="24:45" x14ac:dyDescent="0.25">
      <c r="X114">
        <f t="shared" si="21"/>
        <v>1080</v>
      </c>
      <c r="Y114" s="55">
        <f t="shared" si="16"/>
        <v>1772.4377066970997</v>
      </c>
      <c r="Z114" s="55">
        <f t="shared" si="24"/>
        <v>13.490678866043423</v>
      </c>
      <c r="AA114" s="55">
        <f t="shared" si="18"/>
        <v>73.271505030884654</v>
      </c>
      <c r="AB114" s="55">
        <f t="shared" si="19"/>
        <v>94.904529483246023</v>
      </c>
      <c r="AC114" s="214">
        <f t="shared" si="12"/>
        <v>73.271505030884654</v>
      </c>
      <c r="AD114" s="214">
        <f t="shared" si="13"/>
        <v>94.904529483246023</v>
      </c>
      <c r="AG114" s="29">
        <f t="shared" si="25"/>
        <v>3.8287309940034354E+28</v>
      </c>
      <c r="AI114" s="26"/>
      <c r="AJ114" s="54">
        <f t="shared" si="26"/>
        <v>1.4680920768473669E-5</v>
      </c>
      <c r="AQ114" s="38">
        <f t="shared" si="27"/>
        <v>5.8039076796752999E-2</v>
      </c>
      <c r="AR114" s="38">
        <f t="shared" si="28"/>
        <v>5.4855324410576743E-2</v>
      </c>
      <c r="AS114" s="54">
        <f t="shared" si="23"/>
        <v>2.6030914995309968E-10</v>
      </c>
    </row>
    <row r="115" spans="24:45" x14ac:dyDescent="0.25">
      <c r="X115">
        <f t="shared" si="21"/>
        <v>1090</v>
      </c>
      <c r="Y115" s="55">
        <f t="shared" si="16"/>
        <v>1767.7237486869028</v>
      </c>
      <c r="Z115" s="55">
        <f t="shared" si="24"/>
        <v>13.483452366741195</v>
      </c>
      <c r="AA115" s="55">
        <f t="shared" si="18"/>
        <v>73.076632851876923</v>
      </c>
      <c r="AB115" s="55">
        <f t="shared" si="19"/>
        <v>94.853692344292625</v>
      </c>
      <c r="AC115" s="214">
        <f t="shared" si="12"/>
        <v>73.076632851876923</v>
      </c>
      <c r="AD115" s="214">
        <f t="shared" si="13"/>
        <v>94.853692344292625</v>
      </c>
      <c r="AG115" s="29">
        <f t="shared" si="25"/>
        <v>3.814730396508075E+28</v>
      </c>
      <c r="AI115" s="26"/>
      <c r="AJ115" s="54">
        <f t="shared" si="26"/>
        <v>1.4692528424520814E-5</v>
      </c>
      <c r="AQ115" s="38">
        <f t="shared" si="27"/>
        <v>5.8028202720287643E-2</v>
      </c>
      <c r="AR115" s="38">
        <f t="shared" si="28"/>
        <v>5.4845610515004993E-2</v>
      </c>
      <c r="AS115" s="54">
        <f t="shared" si="23"/>
        <v>2.6151740332631073E-10</v>
      </c>
    </row>
    <row r="116" spans="24:45" x14ac:dyDescent="0.25">
      <c r="X116">
        <f t="shared" si="21"/>
        <v>1100</v>
      </c>
      <c r="Y116" s="55">
        <f t="shared" si="16"/>
        <v>1763.0135110383728</v>
      </c>
      <c r="Z116" s="55">
        <f t="shared" si="24"/>
        <v>13.476192971961373</v>
      </c>
      <c r="AA116" s="55">
        <f t="shared" si="18"/>
        <v>72.881914470375065</v>
      </c>
      <c r="AB116" s="55">
        <f t="shared" si="19"/>
        <v>94.802623791497524</v>
      </c>
      <c r="AC116" s="214">
        <f t="shared" si="12"/>
        <v>72.881914470375065</v>
      </c>
      <c r="AD116" s="214">
        <f t="shared" si="13"/>
        <v>94.802623791497524</v>
      </c>
      <c r="AG116" s="29">
        <f t="shared" si="25"/>
        <v>3.8007146531073028E+28</v>
      </c>
      <c r="AI116" s="26"/>
      <c r="AJ116" s="54">
        <f t="shared" si="26"/>
        <v>1.4704608200412417E-5</v>
      </c>
      <c r="AQ116" s="38">
        <f t="shared" si="27"/>
        <v>5.8017280111961597E-2</v>
      </c>
      <c r="AR116" s="38">
        <f t="shared" si="28"/>
        <v>5.4835853064537934E-2</v>
      </c>
      <c r="AS116" s="54">
        <f t="shared" si="23"/>
        <v>2.6274433981417384E-10</v>
      </c>
    </row>
    <row r="117" spans="24:45" x14ac:dyDescent="0.25">
      <c r="X117">
        <f t="shared" si="21"/>
        <v>1110</v>
      </c>
      <c r="Y117" s="55">
        <f t="shared" si="16"/>
        <v>1758.3066214668095</v>
      </c>
      <c r="Z117" s="55">
        <f t="shared" si="24"/>
        <v>13.468899885037619</v>
      </c>
      <c r="AA117" s="55">
        <f t="shared" si="18"/>
        <v>72.687334496354268</v>
      </c>
      <c r="AB117" s="55">
        <f t="shared" si="19"/>
        <v>94.751318220454593</v>
      </c>
      <c r="AC117" s="214">
        <f t="shared" si="12"/>
        <v>72.687334496354268</v>
      </c>
      <c r="AD117" s="214">
        <f t="shared" si="13"/>
        <v>94.751318220454593</v>
      </c>
      <c r="AG117" s="29">
        <f t="shared" si="25"/>
        <v>3.7866826642028416E+28</v>
      </c>
      <c r="AI117" s="26"/>
      <c r="AJ117" s="54">
        <f t="shared" si="26"/>
        <v>1.4717163501588452E-5</v>
      </c>
      <c r="AQ117" s="38">
        <f t="shared" si="27"/>
        <v>5.8006307783238099E-2</v>
      </c>
      <c r="AR117" s="38">
        <f t="shared" si="28"/>
        <v>5.4826050994700025E-2</v>
      </c>
      <c r="AS117" s="54">
        <f t="shared" si="23"/>
        <v>2.6399032977452314E-10</v>
      </c>
    </row>
    <row r="118" spans="24:45" x14ac:dyDescent="0.25">
      <c r="X118">
        <f t="shared" si="21"/>
        <v>1120</v>
      </c>
      <c r="Y118" s="55">
        <f t="shared" si="16"/>
        <v>1753.6027101516529</v>
      </c>
      <c r="Z118" s="55">
        <f t="shared" si="24"/>
        <v>13.461572298802722</v>
      </c>
      <c r="AA118" s="55">
        <f t="shared" si="18"/>
        <v>72.492877641655767</v>
      </c>
      <c r="AB118" s="55">
        <f t="shared" si="19"/>
        <v>94.699769952885831</v>
      </c>
      <c r="AC118" s="214">
        <f t="shared" si="12"/>
        <v>72.492877641655767</v>
      </c>
      <c r="AD118" s="214">
        <f t="shared" si="13"/>
        <v>94.699769952885831</v>
      </c>
      <c r="AG118" s="29">
        <f t="shared" si="25"/>
        <v>3.772633329041181E+28</v>
      </c>
      <c r="AI118" s="26"/>
      <c r="AJ118" s="54">
        <f t="shared" si="26"/>
        <v>1.4730197830646641E-5</v>
      </c>
      <c r="AQ118" s="38">
        <f t="shared" si="27"/>
        <v>5.7995284529983052E-2</v>
      </c>
      <c r="AR118" s="38">
        <f t="shared" si="28"/>
        <v>5.4816203226980914E-2</v>
      </c>
      <c r="AS118" s="54">
        <f t="shared" si="23"/>
        <v>2.6525575302027983E-10</v>
      </c>
    </row>
    <row r="119" spans="24:45" x14ac:dyDescent="0.25">
      <c r="X119">
        <f t="shared" si="21"/>
        <v>1130</v>
      </c>
      <c r="Y119" s="55">
        <f t="shared" si="16"/>
        <v>1748.9014097193199</v>
      </c>
      <c r="Z119" s="55">
        <f t="shared" si="24"/>
        <v>13.4542093954142</v>
      </c>
      <c r="AA119" s="55">
        <f t="shared" si="18"/>
        <v>72.298528719277385</v>
      </c>
      <c r="AB119" s="55">
        <f t="shared" si="19"/>
        <v>94.64797323541471</v>
      </c>
      <c r="AC119" s="214">
        <f t="shared" si="12"/>
        <v>72.298528719277385</v>
      </c>
      <c r="AD119" s="214">
        <f t="shared" si="13"/>
        <v>94.64797323541471</v>
      </c>
      <c r="AG119" s="29">
        <f t="shared" si="25"/>
        <v>3.7585655456837158E+28</v>
      </c>
      <c r="AI119" s="26"/>
      <c r="AJ119" s="54">
        <f t="shared" si="26"/>
        <v>1.4743714786745873E-5</v>
      </c>
      <c r="AQ119" s="38">
        <f t="shared" si="27"/>
        <v>5.7984209132190594E-2</v>
      </c>
      <c r="AR119" s="38">
        <f t="shared" si="28"/>
        <v>5.4806308668587815E-2</v>
      </c>
      <c r="AS119" s="54">
        <f t="shared" si="23"/>
        <v>2.6654099906819908E-10</v>
      </c>
    </row>
    <row r="120" spans="24:45" x14ac:dyDescent="0.25">
      <c r="X120">
        <f t="shared" si="21"/>
        <v>1140</v>
      </c>
      <c r="Y120" s="55">
        <f t="shared" si="16"/>
        <v>1744.2023552347364</v>
      </c>
      <c r="Z120" s="55">
        <f t="shared" si="24"/>
        <v>13.446810346187965</v>
      </c>
      <c r="AA120" s="55">
        <f t="shared" si="18"/>
        <v>72.104272643023421</v>
      </c>
      <c r="AB120" s="55">
        <f t="shared" si="19"/>
        <v>94.595922238395815</v>
      </c>
      <c r="AC120" s="214">
        <f t="shared" si="12"/>
        <v>72.104272643023421</v>
      </c>
      <c r="AD120" s="214">
        <f t="shared" si="13"/>
        <v>94.595922238395815</v>
      </c>
      <c r="AG120" s="29">
        <f t="shared" si="25"/>
        <v>3.7444782109996059E+28</v>
      </c>
      <c r="AI120" s="26"/>
      <c r="AJ120" s="54">
        <f t="shared" si="26"/>
        <v>1.4757718064893812E-5</v>
      </c>
      <c r="AQ120" s="38">
        <f t="shared" si="27"/>
        <v>5.7973080353719592E-2</v>
      </c>
      <c r="AR120" s="38">
        <f t="shared" si="28"/>
        <v>5.4796366212207445E-2</v>
      </c>
      <c r="AS120" s="54">
        <f t="shared" si="23"/>
        <v>2.6784646739262088E-10</v>
      </c>
    </row>
    <row r="121" spans="24:45" x14ac:dyDescent="0.25">
      <c r="X121">
        <f t="shared" si="21"/>
        <v>1150</v>
      </c>
      <c r="Y121" s="55">
        <f t="shared" si="16"/>
        <v>1739.5051842019893</v>
      </c>
      <c r="Z121" s="55">
        <f t="shared" si="24"/>
        <v>13.43937431144105</v>
      </c>
      <c r="AA121" s="55">
        <f t="shared" si="18"/>
        <v>71.91009442753159</v>
      </c>
      <c r="AB121" s="55">
        <f t="shared" si="19"/>
        <v>94.54361105480865</v>
      </c>
      <c r="AC121" s="214">
        <f t="shared" si="12"/>
        <v>71.91009442753159</v>
      </c>
      <c r="AD121" s="214">
        <f t="shared" si="13"/>
        <v>94.54361105480865</v>
      </c>
      <c r="AG121" s="29">
        <f t="shared" si="25"/>
        <v>3.7303702206827511E+28</v>
      </c>
      <c r="AI121" s="26"/>
      <c r="AJ121" s="54">
        <f t="shared" si="26"/>
        <v>1.4772211455106658E-5</v>
      </c>
      <c r="AQ121" s="38">
        <f t="shared" si="27"/>
        <v>5.7961896942042186E-2</v>
      </c>
      <c r="AR121" s="38">
        <f t="shared" si="28"/>
        <v>5.4786374735778874E-2</v>
      </c>
      <c r="AS121" s="54">
        <f t="shared" si="23"/>
        <v>2.691725676841082E-10</v>
      </c>
    </row>
    <row r="122" spans="24:45" x14ac:dyDescent="0.25">
      <c r="X122">
        <f t="shared" si="21"/>
        <v>1160</v>
      </c>
      <c r="Y122" s="55">
        <f t="shared" si="16"/>
        <v>1734.8095365744691</v>
      </c>
      <c r="Z122" s="55">
        <f t="shared" si="24"/>
        <v>13.431900440344439</v>
      </c>
      <c r="AA122" s="55">
        <f t="shared" si="18"/>
        <v>71.715979188692401</v>
      </c>
      <c r="AB122" s="55">
        <f t="shared" si="19"/>
        <v>94.491033699222228</v>
      </c>
      <c r="AC122" s="214">
        <f t="shared" si="12"/>
        <v>71.715979188692401</v>
      </c>
      <c r="AD122" s="214">
        <f t="shared" si="13"/>
        <v>94.491033699222228</v>
      </c>
      <c r="AG122" s="29">
        <f t="shared" si="25"/>
        <v>3.7162404692945684E+28</v>
      </c>
      <c r="AI122" s="26"/>
      <c r="AJ122" s="54">
        <f t="shared" si="26"/>
        <v>1.4787198841428355E-5</v>
      </c>
      <c r="AQ122" s="38">
        <f t="shared" si="27"/>
        <v>5.7950657628006094E-2</v>
      </c>
      <c r="AR122" s="38">
        <f t="shared" si="28"/>
        <v>5.4776333102278349E-2</v>
      </c>
      <c r="AS122" s="54">
        <f t="shared" si="23"/>
        <v>2.7051972011281803E-10</v>
      </c>
    </row>
    <row r="123" spans="24:45" x14ac:dyDescent="0.25">
      <c r="X123">
        <f t="shared" si="21"/>
        <v>1170</v>
      </c>
      <c r="Y123" s="55">
        <f t="shared" si="16"/>
        <v>1730.1150547749921</v>
      </c>
      <c r="Z123" s="55">
        <f t="shared" si="24"/>
        <v>13.4243878707872</v>
      </c>
      <c r="AA123" s="55">
        <f t="shared" si="18"/>
        <v>71.521912144480865</v>
      </c>
      <c r="AB123" s="55">
        <f t="shared" si="19"/>
        <v>94.438184106839259</v>
      </c>
      <c r="AC123" s="214">
        <f t="shared" si="12"/>
        <v>71.521912144480865</v>
      </c>
      <c r="AD123" s="214">
        <f t="shared" si="13"/>
        <v>94.438184106839259</v>
      </c>
      <c r="AG123" s="29">
        <f t="shared" si="25"/>
        <v>3.7020878503340265E+28</v>
      </c>
      <c r="AI123" s="26"/>
      <c r="AJ123" s="54">
        <f t="shared" si="26"/>
        <v>1.4802684200795544E-5</v>
      </c>
      <c r="AQ123" s="38">
        <f t="shared" si="27"/>
        <v>5.7939361125612127E-2</v>
      </c>
      <c r="AR123" s="38">
        <f t="shared" si="28"/>
        <v>5.4766240159517823E-2</v>
      </c>
      <c r="AS123" s="54">
        <f t="shared" si="23"/>
        <v>2.7188835559643661E-10</v>
      </c>
    </row>
    <row r="124" spans="24:45" x14ac:dyDescent="0.25">
      <c r="X124">
        <f t="shared" si="21"/>
        <v>1180</v>
      </c>
      <c r="Y124" s="55">
        <f t="shared" si="16"/>
        <v>1725.4213837263774</v>
      </c>
      <c r="Z124" s="55">
        <f t="shared" si="24"/>
        <v>13.416835729253195</v>
      </c>
      <c r="AA124" s="55">
        <f t="shared" si="18"/>
        <v>71.327878616220644</v>
      </c>
      <c r="AB124" s="55">
        <f t="shared" si="19"/>
        <v>94.38505613262889</v>
      </c>
      <c r="AC124" s="214">
        <f t="shared" si="12"/>
        <v>71.327878616220644</v>
      </c>
      <c r="AD124" s="214">
        <f t="shared" si="13"/>
        <v>94.38505613262889</v>
      </c>
      <c r="AG124" s="29">
        <f t="shared" si="25"/>
        <v>3.6879112563368714E+28</v>
      </c>
      <c r="AI124" s="26"/>
      <c r="AJ124" s="54">
        <f t="shared" si="26"/>
        <v>1.4818671601733766E-5</v>
      </c>
      <c r="AQ124" s="38">
        <f t="shared" si="27"/>
        <v>5.7928006131808887E-2</v>
      </c>
      <c r="AR124" s="38">
        <f t="shared" si="28"/>
        <v>5.4756094739958655E-2</v>
      </c>
      <c r="AS124" s="54">
        <f t="shared" si="23"/>
        <v>2.732789160724532E-10</v>
      </c>
    </row>
    <row r="125" spans="24:45" x14ac:dyDescent="0.25">
      <c r="X125">
        <f t="shared" si="21"/>
        <v>1190</v>
      </c>
      <c r="Y125" s="55">
        <f t="shared" si="16"/>
        <v>1720.7281708929684</v>
      </c>
      <c r="Z125" s="55">
        <f t="shared" si="24"/>
        <v>13.409243130711687</v>
      </c>
      <c r="AA125" s="55">
        <f t="shared" si="18"/>
        <v>71.133864030300472</v>
      </c>
      <c r="AB125" s="55">
        <f t="shared" si="19"/>
        <v>94.331643550557061</v>
      </c>
      <c r="AC125" s="214">
        <f t="shared" si="12"/>
        <v>71.133864030300472</v>
      </c>
      <c r="AD125" s="214">
        <f t="shared" si="13"/>
        <v>94.331643550557061</v>
      </c>
      <c r="AG125" s="29">
        <f t="shared" si="25"/>
        <v>3.6737095790058833E+28</v>
      </c>
      <c r="AI125" s="26"/>
      <c r="AJ125" s="54">
        <f t="shared" si="26"/>
        <v>1.4835165202869221E-5</v>
      </c>
      <c r="AQ125" s="38">
        <f t="shared" si="27"/>
        <v>5.7916591326306402E-2</v>
      </c>
      <c r="AR125" s="38">
        <f t="shared" si="28"/>
        <v>5.4745895660542165E-2</v>
      </c>
      <c r="AS125" s="54">
        <f t="shared" si="23"/>
        <v>2.7469185477451698E-10</v>
      </c>
    </row>
    <row r="126" spans="24:45" x14ac:dyDescent="0.25">
      <c r="X126">
        <f t="shared" si="21"/>
        <v>1200</v>
      </c>
      <c r="Y126" s="55">
        <f t="shared" si="16"/>
        <v>1716.0350663336676</v>
      </c>
      <c r="Z126" s="55">
        <f t="shared" si="24"/>
        <v>13.401609178523355</v>
      </c>
      <c r="AA126" s="55">
        <f t="shared" si="18"/>
        <v>70.939853920366573</v>
      </c>
      <c r="AB126" s="55">
        <f t="shared" si="19"/>
        <v>94.277940052925459</v>
      </c>
      <c r="AC126" s="214">
        <f t="shared" si="12"/>
        <v>70.939853920366573</v>
      </c>
      <c r="AD126" s="214">
        <f t="shared" si="13"/>
        <v>94.277940052925459</v>
      </c>
      <c r="AG126" s="29">
        <f t="shared" si="25"/>
        <v>3.6594817093741102E+28</v>
      </c>
      <c r="AI126" s="26"/>
      <c r="AJ126" s="54">
        <f t="shared" si="26"/>
        <v>1.485216925123961E-5</v>
      </c>
      <c r="AQ126" s="38">
        <f t="shared" si="27"/>
        <v>5.7905115371410756E-2</v>
      </c>
      <c r="AR126" s="38">
        <f t="shared" si="28"/>
        <v>5.4735641722538933E-2</v>
      </c>
      <c r="AS126" s="54">
        <f t="shared" si="23"/>
        <v>2.7612763651258347E-10</v>
      </c>
    </row>
    <row r="127" spans="24:45" x14ac:dyDescent="0.25">
      <c r="X127">
        <f t="shared" si="21"/>
        <v>1210</v>
      </c>
      <c r="Y127" s="55">
        <f t="shared" si="16"/>
        <v>1711.3417227670648</v>
      </c>
      <c r="Z127" s="55">
        <f t="shared" si="24"/>
        <v>13.393932964363325</v>
      </c>
      <c r="AA127" s="55">
        <f t="shared" si="18"/>
        <v>70.745833930015067</v>
      </c>
      <c r="AB127" s="55">
        <f t="shared" si="19"/>
        <v>94.22393924982994</v>
      </c>
      <c r="AC127" s="214">
        <f t="shared" si="12"/>
        <v>70.745833930015067</v>
      </c>
      <c r="AD127" s="214">
        <f t="shared" si="13"/>
        <v>94.22393924982994</v>
      </c>
      <c r="AG127" s="29">
        <f t="shared" si="25"/>
        <v>3.6452265380032888E+28</v>
      </c>
      <c r="AI127" s="26"/>
      <c r="AJ127" s="54">
        <f t="shared" si="26"/>
        <v>1.4869688080386232E-5</v>
      </c>
      <c r="AQ127" s="38">
        <f t="shared" si="27"/>
        <v>5.7893576911882058E-2</v>
      </c>
      <c r="AR127" s="38">
        <f t="shared" si="28"/>
        <v>5.472533171141878E-2</v>
      </c>
      <c r="AS127" s="54">
        <f t="shared" si="23"/>
        <v>2.7758673795649623E-10</v>
      </c>
    </row>
    <row r="128" spans="24:45" x14ac:dyDescent="0.25">
      <c r="X128">
        <f t="shared" si="21"/>
        <v>1220</v>
      </c>
      <c r="Y128" s="55">
        <f t="shared" si="16"/>
        <v>1706.6477956492897</v>
      </c>
      <c r="Z128" s="55">
        <f t="shared" si="24"/>
        <v>13.386213568162933</v>
      </c>
      <c r="AA128" s="55">
        <f t="shared" si="18"/>
        <v>70.551789816010313</v>
      </c>
      <c r="AB128" s="55">
        <f t="shared" si="19"/>
        <v>94.169634668750859</v>
      </c>
      <c r="AC128" s="214">
        <f t="shared" si="12"/>
        <v>70.551789816010313</v>
      </c>
      <c r="AD128" s="214">
        <f t="shared" si="13"/>
        <v>94.169634668750859</v>
      </c>
      <c r="AG128" s="29">
        <f t="shared" si="25"/>
        <v>3.630942955219709E+28</v>
      </c>
      <c r="AI128" s="26"/>
      <c r="AJ128" s="54">
        <f t="shared" si="26"/>
        <v>1.4887726108208468E-5</v>
      </c>
      <c r="AQ128" s="38">
        <f t="shared" si="27"/>
        <v>5.7881974574818112E-2</v>
      </c>
      <c r="AR128" s="38">
        <f t="shared" si="28"/>
        <v>5.4714964396743719E-2</v>
      </c>
      <c r="AS128" s="54">
        <f t="shared" si="23"/>
        <v>2.7906964792260138E-10</v>
      </c>
    </row>
    <row r="129" spans="24:45" x14ac:dyDescent="0.25">
      <c r="X129">
        <f t="shared" si="21"/>
        <v>1230</v>
      </c>
      <c r="Y129" s="55">
        <f t="shared" si="16"/>
        <v>1701.9529432652212</v>
      </c>
      <c r="Z129" s="55">
        <f t="shared" si="24"/>
        <v>13.378450058072078</v>
      </c>
      <c r="AA129" s="55">
        <f t="shared" si="18"/>
        <v>70.35770745205545</v>
      </c>
      <c r="AB129" s="55">
        <f t="shared" si="19"/>
        <v>94.115019754288269</v>
      </c>
      <c r="AC129" s="214">
        <f t="shared" si="12"/>
        <v>70.35770745205545</v>
      </c>
      <c r="AD129" s="214">
        <f t="shared" si="13"/>
        <v>94.115019754288269</v>
      </c>
      <c r="AG129" s="29">
        <f t="shared" si="25"/>
        <v>3.6166298513900129E+28</v>
      </c>
      <c r="AI129" s="26"/>
      <c r="AJ129" s="54">
        <f t="shared" si="26"/>
        <v>1.4906287834560591E-5</v>
      </c>
      <c r="AQ129" s="38">
        <f t="shared" si="27"/>
        <v>5.7870306969566361E-2</v>
      </c>
      <c r="AR129" s="38">
        <f t="shared" si="28"/>
        <v>5.4704538532086074E-2</v>
      </c>
      <c r="AS129" s="54">
        <f t="shared" si="23"/>
        <v>2.8057686766293218E-10</v>
      </c>
    </row>
    <row r="130" spans="24:45" x14ac:dyDescent="0.25">
      <c r="X130">
        <f t="shared" si="21"/>
        <v>1240</v>
      </c>
      <c r="Y130" s="55">
        <f t="shared" si="16"/>
        <v>1697.2568268337593</v>
      </c>
      <c r="Z130" s="55">
        <f t="shared" si="24"/>
        <v>13.370641490444124</v>
      </c>
      <c r="AA130" s="55">
        <f t="shared" si="18"/>
        <v>70.163572833144244</v>
      </c>
      <c r="AB130" s="55">
        <f t="shared" si="19"/>
        <v>94.060087868055732</v>
      </c>
      <c r="AC130" s="214">
        <f t="shared" si="12"/>
        <v>70.163572833144244</v>
      </c>
      <c r="AD130" s="214">
        <f t="shared" si="13"/>
        <v>94.060087868055732</v>
      </c>
      <c r="AG130" s="29">
        <f t="shared" si="25"/>
        <v>3.6022861172393854E+28</v>
      </c>
      <c r="AI130" s="26"/>
      <c r="AJ130" s="54">
        <f t="shared" si="26"/>
        <v>1.4925377838569413E-5</v>
      </c>
      <c r="AQ130" s="38">
        <f t="shared" si="27"/>
        <v>5.7858572687667024E-2</v>
      </c>
      <c r="AR130" s="38">
        <f t="shared" si="28"/>
        <v>5.469405285497439E-2</v>
      </c>
      <c r="AS130" s="54">
        <f t="shared" si="23"/>
        <v>2.8210891115644453E-10</v>
      </c>
    </row>
    <row r="131" spans="24:45" x14ac:dyDescent="0.25">
      <c r="X131">
        <f t="shared" si="21"/>
        <v>1250</v>
      </c>
      <c r="Y131" s="55">
        <f t="shared" si="16"/>
        <v>1692.5591106279307</v>
      </c>
      <c r="Z131" s="55">
        <f t="shared" si="24"/>
        <v>13.362786909845617</v>
      </c>
      <c r="AA131" s="55">
        <f t="shared" si="18"/>
        <v>69.969372080526284</v>
      </c>
      <c r="AB131" s="55">
        <f t="shared" si="19"/>
        <v>94.004832288748631</v>
      </c>
      <c r="AC131" s="214">
        <f t="shared" si="12"/>
        <v>69.969372080526284</v>
      </c>
      <c r="AD131" s="214">
        <f t="shared" si="13"/>
        <v>94.004832288748631</v>
      </c>
      <c r="AG131" s="29">
        <f t="shared" si="25"/>
        <v>3.5879106442149478E+28</v>
      </c>
      <c r="AI131" s="26"/>
      <c r="AJ131" s="54">
        <f t="shared" si="26"/>
        <v>1.4945000775650167E-5</v>
      </c>
      <c r="AQ131" s="38">
        <f t="shared" si="27"/>
        <v>5.7846770302830253E-2</v>
      </c>
      <c r="AR131" s="38">
        <f t="shared" si="28"/>
        <v>5.4683506086869685E-2</v>
      </c>
      <c r="AS131" s="54">
        <f t="shared" si="23"/>
        <v>2.8366630540170692E-10</v>
      </c>
    </row>
    <row r="132" spans="24:45" x14ac:dyDescent="0.25">
      <c r="X132">
        <f t="shared" si="21"/>
        <v>1260</v>
      </c>
      <c r="Y132" s="55">
        <f t="shared" si="16"/>
        <v>1687.8594621105406</v>
      </c>
      <c r="Z132" s="55">
        <f t="shared" si="24"/>
        <v>13.354885349092985</v>
      </c>
      <c r="AA132" s="55">
        <f t="shared" si="18"/>
        <v>69.775091447314608</v>
      </c>
      <c r="AB132" s="55">
        <f t="shared" si="19"/>
        <v>93.949246212402286</v>
      </c>
      <c r="AC132" s="214">
        <f t="shared" si="12"/>
        <v>69.775091447314608</v>
      </c>
      <c r="AD132" s="214">
        <f t="shared" si="13"/>
        <v>93.949246212402286</v>
      </c>
      <c r="AG132" s="29">
        <f t="shared" si="25"/>
        <v>3.5735023248973057E+28</v>
      </c>
      <c r="AI132" s="26"/>
      <c r="AJ132" s="54">
        <f t="shared" si="26"/>
        <v>1.4965161374196156E-5</v>
      </c>
      <c r="AQ132" s="38">
        <f t="shared" si="27"/>
        <v>5.7834898370950821E-2</v>
      </c>
      <c r="AR132" s="38">
        <f t="shared" si="28"/>
        <v>5.4672896933175161E-2</v>
      </c>
      <c r="AS132" s="54">
        <f t="shared" si="23"/>
        <v>2.8524959071036198E-10</v>
      </c>
    </row>
    <row r="133" spans="24:45" x14ac:dyDescent="0.25">
      <c r="X133">
        <f t="shared" si="21"/>
        <v>1270</v>
      </c>
      <c r="Y133" s="55">
        <f t="shared" si="16"/>
        <v>1683.1575520862411</v>
      </c>
      <c r="Z133" s="55">
        <f t="shared" si="24"/>
        <v>13.34693582931879</v>
      </c>
      <c r="AA133" s="55">
        <f t="shared" si="18"/>
        <v>69.580717324772266</v>
      </c>
      <c r="AB133" s="55">
        <f t="shared" si="19"/>
        <v>93.893322752858182</v>
      </c>
      <c r="AC133" s="214">
        <f t="shared" si="12"/>
        <v>69.580717324772266</v>
      </c>
      <c r="AD133" s="214">
        <f t="shared" si="13"/>
        <v>93.893322752858182</v>
      </c>
      <c r="AG133" s="29">
        <f t="shared" si="25"/>
        <v>3.5590600534631614E+28</v>
      </c>
      <c r="AI133" s="26"/>
      <c r="AJ133" s="54">
        <f t="shared" si="26"/>
        <v>1.4985864431916877E-5</v>
      </c>
      <c r="AQ133" s="38">
        <f t="shared" si="27"/>
        <v>5.7822955430163595E-2</v>
      </c>
      <c r="AR133" s="38">
        <f t="shared" si="28"/>
        <v>5.4662224083282342E-2</v>
      </c>
      <c r="AS133" s="54">
        <f t="shared" si="23"/>
        <v>2.8685932100062405E-10</v>
      </c>
    </row>
    <row r="134" spans="24:45" x14ac:dyDescent="0.25">
      <c r="X134">
        <f t="shared" si="21"/>
        <v>1280</v>
      </c>
      <c r="Y134" s="55">
        <f t="shared" si="16"/>
        <v>1678.4530548708676</v>
      </c>
      <c r="Z134" s="55">
        <f t="shared" si="24"/>
        <v>13.338937360070203</v>
      </c>
      <c r="AA134" s="55">
        <f t="shared" si="18"/>
        <v>69.386236249312432</v>
      </c>
      <c r="AB134" s="55">
        <f t="shared" si="19"/>
        <v>93.837054942456575</v>
      </c>
      <c r="AC134" s="214">
        <f t="shared" ref="AC134:AC197" si="29">IF(OR($C$5&gt;35, $C$5&lt;0, $C$4&gt;80,$C$4&lt;10), 0, AA134)</f>
        <v>69.386236249312432</v>
      </c>
      <c r="AD134" s="214">
        <f t="shared" ref="AD134:AD197" si="30">IF(OR($C$5&gt;35, $C$5&lt;0, $C$4&gt;80,$C$4&lt;10), 0, AB134)</f>
        <v>93.837054942456575</v>
      </c>
      <c r="AG134" s="29">
        <f t="shared" si="25"/>
        <v>3.5445827262023649E+28</v>
      </c>
      <c r="AI134" s="26"/>
      <c r="AJ134" s="54">
        <f t="shared" si="26"/>
        <v>1.5007114811797141E-5</v>
      </c>
      <c r="AQ134" s="38">
        <f t="shared" si="27"/>
        <v>5.7810940000943688E-2</v>
      </c>
      <c r="AR134" s="38">
        <f t="shared" si="28"/>
        <v>5.4651486210656998E-2</v>
      </c>
      <c r="AS134" s="54">
        <f t="shared" si="23"/>
        <v>2.88496064089952E-10</v>
      </c>
    </row>
    <row r="135" spans="24:45" x14ac:dyDescent="0.25">
      <c r="X135">
        <f t="shared" si="21"/>
        <v>1290</v>
      </c>
      <c r="Y135" s="55">
        <f t="shared" ref="Y135:Y198" si="31">IF(U$6/(((U$6/AE$6)-1)*(1-EXP(-AJ135*X135))+1)&gt;Y134,Y134,(U$6/(((U$6/AE$6)-1)*(1-EXP(-AJ135*X135))+1)))</f>
        <v>1673.7456484789254</v>
      </c>
      <c r="Z135" s="55">
        <f t="shared" si="24"/>
        <v>13.330888939442474</v>
      </c>
      <c r="AA135" s="55">
        <f t="shared" ref="AA135:AA198" si="32">100*Y135/2419</f>
        <v>69.191634910249093</v>
      </c>
      <c r="AB135" s="55">
        <f t="shared" ref="AB135:AB198" si="33">100*Z135/14.215</f>
        <v>93.780435732975562</v>
      </c>
      <c r="AC135" s="214">
        <f t="shared" si="29"/>
        <v>69.191634910249093</v>
      </c>
      <c r="AD135" s="214">
        <f t="shared" si="30"/>
        <v>93.780435732975562</v>
      </c>
      <c r="AG135" s="29">
        <f t="shared" si="25"/>
        <v>3.5300692420927882E+28</v>
      </c>
      <c r="AI135" s="26"/>
      <c r="AJ135" s="54">
        <f t="shared" si="26"/>
        <v>1.5028917437648432E-5</v>
      </c>
      <c r="AQ135" s="38">
        <f t="shared" si="27"/>
        <v>5.7798850586255258E-2</v>
      </c>
      <c r="AR135" s="38">
        <f t="shared" si="28"/>
        <v>5.4640681972968556E-2</v>
      </c>
      <c r="AS135" s="54">
        <f t="shared" si="23"/>
        <v>2.9016040198595486E-10</v>
      </c>
    </row>
    <row r="136" spans="24:45" x14ac:dyDescent="0.25">
      <c r="X136">
        <f t="shared" ref="X136:X199" si="34">X135+10</f>
        <v>1300</v>
      </c>
      <c r="Y136" s="55">
        <f t="shared" si="31"/>
        <v>1669.0350148301738</v>
      </c>
      <c r="Z136" s="55">
        <f t="shared" si="24"/>
        <v>13.322789554250468</v>
      </c>
      <c r="AA136" s="55">
        <f t="shared" si="32"/>
        <v>68.99690015833707</v>
      </c>
      <c r="AB136" s="55">
        <f t="shared" si="33"/>
        <v>93.723457996837624</v>
      </c>
      <c r="AC136" s="214">
        <f t="shared" si="29"/>
        <v>68.99690015833707</v>
      </c>
      <c r="AD136" s="214">
        <f t="shared" si="30"/>
        <v>93.723457996837624</v>
      </c>
      <c r="AG136" s="29">
        <f t="shared" si="25"/>
        <v>3.5155185034365939E+28</v>
      </c>
      <c r="AI136" s="26"/>
      <c r="AJ136" s="54">
        <f t="shared" si="26"/>
        <v>1.50512772892222E-5</v>
      </c>
      <c r="AQ136" s="38">
        <f t="shared" si="27"/>
        <v>5.7786685671753324E-2</v>
      </c>
      <c r="AR136" s="38">
        <f t="shared" si="28"/>
        <v>5.4629810012266862E-2</v>
      </c>
      <c r="AS136" s="54">
        <f t="shared" ref="AS136:AS199" si="35">AS$1+AS$2*EXP(-$Y135/AS$3)</f>
        <v>2.9185293117448511E-10</v>
      </c>
    </row>
    <row r="137" spans="24:45" x14ac:dyDescent="0.25">
      <c r="X137">
        <f t="shared" si="34"/>
        <v>1310</v>
      </c>
      <c r="Y137" s="55">
        <f t="shared" si="31"/>
        <v>1664.3208399763373</v>
      </c>
      <c r="Z137" s="55">
        <f t="shared" si="24"/>
        <v>13.314638180241563</v>
      </c>
      <c r="AA137" s="55">
        <f t="shared" si="32"/>
        <v>68.802019015144168</v>
      </c>
      <c r="AB137" s="55">
        <f t="shared" si="33"/>
        <v>93.666114528607551</v>
      </c>
      <c r="AC137" s="214">
        <f t="shared" si="29"/>
        <v>68.802019015144168</v>
      </c>
      <c r="AD137" s="214">
        <f t="shared" si="30"/>
        <v>93.666114528607551</v>
      </c>
      <c r="AG137" s="29">
        <f t="shared" si="25"/>
        <v>3.5009294165616431E+28</v>
      </c>
      <c r="AI137" s="26"/>
      <c r="AJ137" s="54">
        <f t="shared" si="26"/>
        <v>1.507419939685274E-5</v>
      </c>
      <c r="AQ137" s="38">
        <f t="shared" si="27"/>
        <v>5.7774443726042936E-2</v>
      </c>
      <c r="AR137" s="38">
        <f t="shared" si="28"/>
        <v>5.4618868955210037E-2</v>
      </c>
      <c r="AS137" s="54">
        <f t="shared" si="35"/>
        <v>2.935742629037539E-10</v>
      </c>
    </row>
    <row r="138" spans="24:45" x14ac:dyDescent="0.25">
      <c r="X138">
        <f t="shared" si="34"/>
        <v>1320</v>
      </c>
      <c r="Y138" s="55">
        <f t="shared" si="31"/>
        <v>1659.602814348917</v>
      </c>
      <c r="Z138" s="55">
        <f t="shared" si="24"/>
        <v>13.306433782353315</v>
      </c>
      <c r="AA138" s="55">
        <f t="shared" si="32"/>
        <v>68.606978683295466</v>
      </c>
      <c r="AB138" s="55">
        <f t="shared" si="33"/>
        <v>93.608398046804894</v>
      </c>
      <c r="AC138" s="214">
        <f t="shared" si="29"/>
        <v>68.606978683295466</v>
      </c>
      <c r="AD138" s="214">
        <f t="shared" si="30"/>
        <v>93.608398046804894</v>
      </c>
      <c r="AG138" s="29">
        <f t="shared" si="25"/>
        <v>3.4863008925921863E+28</v>
      </c>
      <c r="AI138" s="26"/>
      <c r="AJ138" s="54">
        <f t="shared" si="26"/>
        <v>1.5097688835595697E-5</v>
      </c>
      <c r="AQ138" s="38">
        <f t="shared" si="27"/>
        <v>5.7762123201001034E-2</v>
      </c>
      <c r="AR138" s="38">
        <f t="shared" si="28"/>
        <v>5.4607857413348497E-2</v>
      </c>
      <c r="AS138" s="54">
        <f t="shared" si="35"/>
        <v>2.953250234631595E-10</v>
      </c>
    </row>
    <row r="139" spans="24:45" x14ac:dyDescent="0.25">
      <c r="X139">
        <f t="shared" si="34"/>
        <v>1330</v>
      </c>
      <c r="Y139" s="55">
        <f t="shared" si="31"/>
        <v>1654.8806330291923</v>
      </c>
      <c r="Z139" s="55">
        <f t="shared" si="24"/>
        <v>13.298175315019551</v>
      </c>
      <c r="AA139" s="55">
        <f t="shared" si="32"/>
        <v>68.411766557635076</v>
      </c>
      <c r="AB139" s="55">
        <f t="shared" si="33"/>
        <v>93.550301196057333</v>
      </c>
      <c r="AC139" s="214">
        <f t="shared" si="29"/>
        <v>68.411766557635076</v>
      </c>
      <c r="AD139" s="214">
        <f t="shared" si="30"/>
        <v>93.550301196057333</v>
      </c>
      <c r="AG139" s="29">
        <f t="shared" si="25"/>
        <v>3.4716318482928213E+28</v>
      </c>
      <c r="AI139" s="26"/>
      <c r="AJ139" s="54">
        <f t="shared" si="26"/>
        <v>1.5121750718826587E-5</v>
      </c>
      <c r="AQ139" s="38">
        <f t="shared" si="27"/>
        <v>5.7749722532165877E-2</v>
      </c>
      <c r="AR139" s="38">
        <f t="shared" si="28"/>
        <v>5.4596773983469155E-2</v>
      </c>
      <c r="AS139" s="54">
        <f t="shared" si="35"/>
        <v>2.9710585445542168E-10</v>
      </c>
    </row>
    <row r="140" spans="24:45" x14ac:dyDescent="0.25">
      <c r="X140">
        <f t="shared" si="34"/>
        <v>1340</v>
      </c>
      <c r="Y140" s="55">
        <f t="shared" si="31"/>
        <v>1650.1539960415555</v>
      </c>
      <c r="Z140" s="55">
        <f t="shared" si="24"/>
        <v>13.289861722528929</v>
      </c>
      <c r="AA140" s="55">
        <f t="shared" si="32"/>
        <v>68.216370237352436</v>
      </c>
      <c r="AB140" s="55">
        <f t="shared" si="33"/>
        <v>93.491816549623138</v>
      </c>
      <c r="AC140" s="214">
        <f t="shared" si="29"/>
        <v>68.216370237352436</v>
      </c>
      <c r="AD140" s="214">
        <f t="shared" si="30"/>
        <v>93.491816549623138</v>
      </c>
      <c r="AG140" s="29">
        <f t="shared" si="25"/>
        <v>3.4569212069901219E+28</v>
      </c>
      <c r="AI140" s="26"/>
      <c r="AJ140" s="54">
        <f t="shared" si="26"/>
        <v>1.5146390191261644E-5</v>
      </c>
      <c r="AQ140" s="38">
        <f t="shared" si="27"/>
        <v>5.7737240139199723E-2</v>
      </c>
      <c r="AR140" s="38">
        <f t="shared" si="28"/>
        <v>5.4585617248005203E-2</v>
      </c>
      <c r="AS140" s="54">
        <f t="shared" si="35"/>
        <v>2.98917413060442E-10</v>
      </c>
    </row>
    <row r="141" spans="24:45" x14ac:dyDescent="0.25">
      <c r="X141">
        <f t="shared" si="34"/>
        <v>1350</v>
      </c>
      <c r="Y141" s="55">
        <f t="shared" si="31"/>
        <v>1645.4226086712781</v>
      </c>
      <c r="Z141" s="55">
        <f t="shared" si="24"/>
        <v>13.281491939439995</v>
      </c>
      <c r="AA141" s="55">
        <f t="shared" si="32"/>
        <v>68.020777539118555</v>
      </c>
      <c r="AB141" s="55">
        <f t="shared" si="33"/>
        <v>93.432936612310911</v>
      </c>
      <c r="AC141" s="214">
        <f t="shared" si="29"/>
        <v>68.020777539118555</v>
      </c>
      <c r="AD141" s="214">
        <f t="shared" si="30"/>
        <v>93.432936612310911</v>
      </c>
      <c r="AG141" s="29">
        <f t="shared" si="25"/>
        <v>3.4421678995766358E+28</v>
      </c>
      <c r="AI141" s="26"/>
      <c r="AJ141" s="54">
        <f t="shared" si="26"/>
        <v>1.5171612421361471E-5</v>
      </c>
      <c r="AQ141" s="38">
        <f t="shared" si="27"/>
        <v>5.7724674426430693E-2</v>
      </c>
      <c r="AR141" s="38">
        <f t="shared" si="28"/>
        <v>5.4574385775516571E-2</v>
      </c>
      <c r="AS141" s="54">
        <f t="shared" si="35"/>
        <v>3.0076037228914821E-10</v>
      </c>
    </row>
    <row r="142" spans="24:45" x14ac:dyDescent="0.25">
      <c r="X142">
        <f t="shared" si="34"/>
        <v>1360</v>
      </c>
      <c r="Y142" s="55">
        <f t="shared" si="31"/>
        <v>1640.6861818079176</v>
      </c>
      <c r="Z142" s="55">
        <f t="shared" si="24"/>
        <v>13.273064891057192</v>
      </c>
      <c r="AA142" s="55">
        <f t="shared" si="32"/>
        <v>67.824976511282244</v>
      </c>
      <c r="AB142" s="55">
        <f t="shared" si="33"/>
        <v>93.373653823828306</v>
      </c>
      <c r="AC142" s="214">
        <f t="shared" si="29"/>
        <v>67.824976511282244</v>
      </c>
      <c r="AD142" s="214">
        <f t="shared" si="30"/>
        <v>93.373653823828306</v>
      </c>
      <c r="AG142" s="29">
        <f t="shared" si="25"/>
        <v>3.4273708656017833E+28</v>
      </c>
      <c r="AI142" s="26"/>
      <c r="AJ142" s="54">
        <f t="shared" si="26"/>
        <v>1.5197422593076261E-5</v>
      </c>
      <c r="AQ142" s="38">
        <f t="shared" si="27"/>
        <v>5.7712023783480212E-2</v>
      </c>
      <c r="AR142" s="38">
        <f t="shared" si="28"/>
        <v>5.4563078121246916E-2</v>
      </c>
      <c r="AS142" s="54">
        <f t="shared" si="35"/>
        <v>3.0263542122544225E-10</v>
      </c>
    </row>
    <row r="143" spans="24:45" x14ac:dyDescent="0.25">
      <c r="X143">
        <f t="shared" si="34"/>
        <v>1370</v>
      </c>
      <c r="Y143" s="55">
        <f t="shared" si="31"/>
        <v>1635.9444323155888</v>
      </c>
      <c r="Z143" s="55">
        <f t="shared" si="24"/>
        <v>13.264579493972553</v>
      </c>
      <c r="AA143" s="55">
        <f t="shared" si="32"/>
        <v>67.628955449176871</v>
      </c>
      <c r="AB143" s="55">
        <f t="shared" si="33"/>
        <v>93.313960562592712</v>
      </c>
      <c r="AC143" s="214">
        <f t="shared" si="29"/>
        <v>67.628955449176871</v>
      </c>
      <c r="AD143" s="214">
        <f t="shared" si="30"/>
        <v>93.313960562592712</v>
      </c>
      <c r="AG143" s="29">
        <f t="shared" si="25"/>
        <v>3.4125290544547275E+28</v>
      </c>
      <c r="AI143" s="26"/>
      <c r="AJ143" s="54">
        <f t="shared" si="26"/>
        <v>1.5223825896889401E-5</v>
      </c>
      <c r="AQ143" s="38">
        <f t="shared" si="27"/>
        <v>5.7699286585982439E-2</v>
      </c>
      <c r="AR143" s="38">
        <f t="shared" si="28"/>
        <v>5.4551692827762864E-2</v>
      </c>
      <c r="AS143" s="54">
        <f t="shared" si="35"/>
        <v>3.0454326525416487E-10</v>
      </c>
    </row>
    <row r="144" spans="24:45" x14ac:dyDescent="0.25">
      <c r="X144">
        <f t="shared" si="34"/>
        <v>1380</v>
      </c>
      <c r="Y144" s="55">
        <f t="shared" si="31"/>
        <v>1631.1970834313338</v>
      </c>
      <c r="Z144" s="55">
        <f t="shared" si="24"/>
        <v>13.256034656677896</v>
      </c>
      <c r="AA144" s="55">
        <f t="shared" si="32"/>
        <v>67.432702911588834</v>
      </c>
      <c r="AB144" s="55">
        <f t="shared" si="33"/>
        <v>93.253849150037965</v>
      </c>
      <c r="AC144" s="214">
        <f t="shared" si="29"/>
        <v>67.432702911588834</v>
      </c>
      <c r="AD144" s="214">
        <f t="shared" si="30"/>
        <v>93.253849150037965</v>
      </c>
      <c r="AG144" s="29">
        <f t="shared" si="25"/>
        <v>3.3976414266443043E+28</v>
      </c>
      <c r="AI144" s="26"/>
      <c r="AJ144" s="54">
        <f t="shared" si="26"/>
        <v>1.5250827520114136E-5</v>
      </c>
      <c r="AQ144" s="38">
        <f t="shared" si="27"/>
        <v>5.768646119640302E-2</v>
      </c>
      <c r="AR144" s="38">
        <f t="shared" si="28"/>
        <v>5.4540228425681965E-2</v>
      </c>
      <c r="AS144" s="54">
        <f t="shared" si="35"/>
        <v>3.0648462627280182E-10</v>
      </c>
    </row>
    <row r="145" spans="24:45" x14ac:dyDescent="0.25">
      <c r="X145">
        <f t="shared" si="34"/>
        <v>1390</v>
      </c>
      <c r="Y145" s="55">
        <f t="shared" si="31"/>
        <v>1626.4438651928597</v>
      </c>
      <c r="Z145" s="55">
        <f t="shared" si="24"/>
        <v>13.24742928025281</v>
      </c>
      <c r="AA145" s="55">
        <f t="shared" si="32"/>
        <v>67.23620773843983</v>
      </c>
      <c r="AB145" s="55">
        <f t="shared" si="33"/>
        <v>93.193311855454155</v>
      </c>
      <c r="AC145" s="214">
        <f t="shared" si="29"/>
        <v>67.23620773843983</v>
      </c>
      <c r="AD145" s="214">
        <f t="shared" si="30"/>
        <v>93.193311855454155</v>
      </c>
      <c r="AG145" s="29">
        <f t="shared" si="25"/>
        <v>3.3827069551812919E+28</v>
      </c>
      <c r="AI145" s="26"/>
      <c r="AJ145" s="54">
        <f t="shared" si="26"/>
        <v>1.5278432636396657E-5</v>
      </c>
      <c r="AQ145" s="38">
        <f t="shared" si="27"/>
        <v>5.76735459649644E-2</v>
      </c>
      <c r="AR145" s="38">
        <f t="shared" si="28"/>
        <v>5.4528683434496003E-2</v>
      </c>
      <c r="AS145" s="54">
        <f t="shared" si="35"/>
        <v>3.0846024288446009E-10</v>
      </c>
    </row>
    <row r="146" spans="24:45" x14ac:dyDescent="0.25">
      <c r="X146">
        <f t="shared" si="34"/>
        <v>1400</v>
      </c>
      <c r="Y146" s="55">
        <f t="shared" si="31"/>
        <v>1621.6845148969314</v>
      </c>
      <c r="Z146" s="55">
        <f t="shared" si="24"/>
        <v>13.238762259133816</v>
      </c>
      <c r="AA146" s="55">
        <f t="shared" si="32"/>
        <v>67.039459069736722</v>
      </c>
      <c r="AB146" s="55">
        <f t="shared" si="33"/>
        <v>93.132340901398635</v>
      </c>
      <c r="AC146" s="214">
        <f t="shared" si="29"/>
        <v>67.039459069736722</v>
      </c>
      <c r="AD146" s="214">
        <f t="shared" si="30"/>
        <v>93.132340901398635</v>
      </c>
      <c r="AG146" s="29">
        <f t="shared" si="25"/>
        <v>3.367724627068433E+28</v>
      </c>
      <c r="AI146" s="26"/>
      <c r="AJ146" s="54">
        <f t="shared" si="26"/>
        <v>1.5306646394376761E-5</v>
      </c>
      <c r="AQ146" s="38">
        <f t="shared" si="27"/>
        <v>5.766053923068569E-2</v>
      </c>
      <c r="AR146" s="38">
        <f t="shared" si="28"/>
        <v>5.4517056363496783E-2</v>
      </c>
      <c r="AS146" s="54">
        <f t="shared" si="35"/>
        <v>3.104708705694191E-10</v>
      </c>
    </row>
    <row r="147" spans="24:45" x14ac:dyDescent="0.25">
      <c r="X147">
        <f t="shared" si="34"/>
        <v>1410</v>
      </c>
      <c r="Y147" s="55">
        <f t="shared" si="31"/>
        <v>1616.918777589746</v>
      </c>
      <c r="Z147" s="55">
        <f t="shared" si="24"/>
        <v>13.230032481970539</v>
      </c>
      <c r="AA147" s="55">
        <f t="shared" si="32"/>
        <v>66.842446365843159</v>
      </c>
      <c r="AB147" s="55">
        <f t="shared" si="33"/>
        <v>93.070928469718879</v>
      </c>
      <c r="AC147" s="214">
        <f t="shared" si="29"/>
        <v>66.842446365843159</v>
      </c>
      <c r="AD147" s="214">
        <f t="shared" si="30"/>
        <v>93.070928469718879</v>
      </c>
      <c r="AG147" s="29">
        <f t="shared" si="25"/>
        <v>3.352693444903849E+28</v>
      </c>
      <c r="AI147" s="26"/>
      <c r="AJ147" s="54">
        <f t="shared" si="26"/>
        <v>1.5335473905455854E-5</v>
      </c>
      <c r="AQ147" s="38">
        <f t="shared" si="27"/>
        <v>5.7647439322545221E-2</v>
      </c>
      <c r="AR147" s="38">
        <f t="shared" si="28"/>
        <v>5.4505345712811563E-2</v>
      </c>
      <c r="AS147" s="54">
        <f t="shared" si="35"/>
        <v>3.1251728183232816E-10</v>
      </c>
    </row>
    <row r="148" spans="24:45" x14ac:dyDescent="0.25">
      <c r="X148">
        <f t="shared" si="34"/>
        <v>1420</v>
      </c>
      <c r="Y148" s="55">
        <f t="shared" si="31"/>
        <v>1612.1464065905384</v>
      </c>
      <c r="Z148" s="55">
        <f t="shared" si="24"/>
        <v>13.221238832574755</v>
      </c>
      <c r="AA148" s="55">
        <f t="shared" si="32"/>
        <v>66.645159429125187</v>
      </c>
      <c r="AB148" s="55">
        <f t="shared" si="33"/>
        <v>93.009066708229014</v>
      </c>
      <c r="AC148" s="214">
        <f t="shared" si="29"/>
        <v>66.645159429125187</v>
      </c>
      <c r="AD148" s="214">
        <f t="shared" si="30"/>
        <v>93.009066708229014</v>
      </c>
      <c r="AG148" s="29">
        <f t="shared" si="25"/>
        <v>3.3376124286035847E+28</v>
      </c>
      <c r="AI148" s="26"/>
      <c r="AJ148" s="54">
        <f t="shared" si="26"/>
        <v>1.5364920230620245E-5</v>
      </c>
      <c r="AQ148" s="38">
        <f t="shared" si="27"/>
        <v>5.7634244560774657E-2</v>
      </c>
      <c r="AR148" s="38">
        <f t="shared" si="28"/>
        <v>5.4493549974556285E-2</v>
      </c>
      <c r="AS148" s="54">
        <f t="shared" si="35"/>
        <v>3.1460026632187005E-10</v>
      </c>
    </row>
    <row r="149" spans="24:45" x14ac:dyDescent="0.25">
      <c r="X149">
        <f t="shared" si="34"/>
        <v>1430</v>
      </c>
      <c r="Y149" s="55">
        <f t="shared" si="31"/>
        <v>1607.3671640497794</v>
      </c>
      <c r="Z149" s="55">
        <f t="shared" si="24"/>
        <v>13.212380190968709</v>
      </c>
      <c r="AA149" s="55">
        <f t="shared" si="32"/>
        <v>66.447588427026844</v>
      </c>
      <c r="AB149" s="55">
        <f t="shared" si="33"/>
        <v>92.946747738084483</v>
      </c>
      <c r="AC149" s="214">
        <f t="shared" si="29"/>
        <v>66.447588427026844</v>
      </c>
      <c r="AD149" s="214">
        <f t="shared" si="30"/>
        <v>92.946747738084483</v>
      </c>
      <c r="AG149" s="29">
        <f t="shared" si="25"/>
        <v>3.3224806172489928E+28</v>
      </c>
      <c r="AI149" s="26"/>
      <c r="AJ149" s="54">
        <f t="shared" si="26"/>
        <v>1.5394990366266584E-5</v>
      </c>
      <c r="AQ149" s="38">
        <f t="shared" si="27"/>
        <v>5.7620953258293368E-2</v>
      </c>
      <c r="AR149" s="38">
        <f t="shared" si="28"/>
        <v>5.4481667634114196E-2</v>
      </c>
      <c r="AS149" s="54">
        <f t="shared" si="35"/>
        <v>3.1672063091947818E-10</v>
      </c>
    </row>
    <row r="150" spans="24:45" x14ac:dyDescent="0.25">
      <c r="X150">
        <f t="shared" si="34"/>
        <v>1440</v>
      </c>
      <c r="Y150" s="55">
        <f t="shared" si="31"/>
        <v>1602.5808215432016</v>
      </c>
      <c r="Z150" s="55">
        <f t="shared" si="24"/>
        <v>13.203455434539144</v>
      </c>
      <c r="AA150" s="55">
        <f t="shared" si="32"/>
        <v>66.249723916626778</v>
      </c>
      <c r="AB150" s="55">
        <f t="shared" si="33"/>
        <v>92.88396366190041</v>
      </c>
      <c r="AC150" s="214">
        <f t="shared" si="29"/>
        <v>66.249723916626778</v>
      </c>
      <c r="AD150" s="214">
        <f t="shared" si="30"/>
        <v>92.88396366190041</v>
      </c>
      <c r="AG150" s="29">
        <f t="shared" si="25"/>
        <v>3.3072970710650136E+28</v>
      </c>
      <c r="AI150" s="26"/>
      <c r="AJ150" s="54">
        <f t="shared" si="26"/>
        <v>1.5425689228974754E-5</v>
      </c>
      <c r="AQ150" s="38">
        <f t="shared" si="27"/>
        <v>5.7607563722293025E-2</v>
      </c>
      <c r="AR150" s="38">
        <f t="shared" si="28"/>
        <v>5.4469697171549009E-2</v>
      </c>
      <c r="AS150" s="54">
        <f t="shared" si="35"/>
        <v>3.1887919979338072E-10</v>
      </c>
    </row>
    <row r="151" spans="24:45" x14ac:dyDescent="0.25">
      <c r="X151">
        <f t="shared" si="34"/>
        <v>1450</v>
      </c>
      <c r="Y151" s="55">
        <f t="shared" si="31"/>
        <v>1597.7871607029415</v>
      </c>
      <c r="Z151" s="55">
        <f t="shared" si="24"/>
        <v>13.194463439303854</v>
      </c>
      <c r="AA151" s="55">
        <f t="shared" si="32"/>
        <v>66.051556870729286</v>
      </c>
      <c r="AB151" s="55">
        <f t="shared" si="33"/>
        <v>92.820706572661649</v>
      </c>
      <c r="AC151" s="214">
        <f t="shared" si="29"/>
        <v>66.051556870729286</v>
      </c>
      <c r="AD151" s="214">
        <f t="shared" si="30"/>
        <v>92.820706572661649</v>
      </c>
      <c r="AG151" s="29">
        <f t="shared" si="25"/>
        <v>3.2920608735351772E+28</v>
      </c>
      <c r="AI151" s="26"/>
      <c r="AJ151" s="54">
        <f t="shared" si="26"/>
        <v>1.5457021639172846E-5</v>
      </c>
      <c r="AQ151" s="38">
        <f t="shared" si="27"/>
        <v>5.7594074255981807E-2</v>
      </c>
      <c r="AR151" s="38">
        <f t="shared" si="28"/>
        <v>5.445763706316082E-2</v>
      </c>
      <c r="AS151" s="54">
        <f t="shared" si="35"/>
        <v>3.2107681441400196E-10</v>
      </c>
    </row>
    <row r="152" spans="24:45" x14ac:dyDescent="0.25">
      <c r="X152">
        <f t="shared" si="34"/>
        <v>1460</v>
      </c>
      <c r="Y152" s="55">
        <f t="shared" si="31"/>
        <v>1592.9859738869768</v>
      </c>
      <c r="Z152" s="55">
        <f t="shared" si="24"/>
        <v>13.185403081297697</v>
      </c>
      <c r="AA152" s="55">
        <f t="shared" si="32"/>
        <v>65.853078705538522</v>
      </c>
      <c r="AB152" s="55">
        <f t="shared" si="33"/>
        <v>92.75696856347308</v>
      </c>
      <c r="AC152" s="214">
        <f t="shared" si="29"/>
        <v>65.853078705538522</v>
      </c>
      <c r="AD152" s="214">
        <f t="shared" si="30"/>
        <v>92.75696856347308</v>
      </c>
      <c r="AG152" s="29">
        <f t="shared" si="25"/>
        <v>3.276771133659356E+28</v>
      </c>
      <c r="AI152" s="26"/>
      <c r="AJ152" s="54">
        <f t="shared" si="26"/>
        <v>1.5488992303637827E-5</v>
      </c>
      <c r="AQ152" s="38">
        <f t="shared" si="27"/>
        <v>5.7580483160498755E-2</v>
      </c>
      <c r="AR152" s="38">
        <f t="shared" si="28"/>
        <v>5.4445485783194358E-2</v>
      </c>
      <c r="AS152" s="54">
        <f t="shared" si="35"/>
        <v>3.233143335264231E-10</v>
      </c>
    </row>
    <row r="153" spans="24:45" x14ac:dyDescent="0.25">
      <c r="X153">
        <f t="shared" si="34"/>
        <v>1470</v>
      </c>
      <c r="Y153" s="55">
        <f t="shared" si="31"/>
        <v>1588.1770648880379</v>
      </c>
      <c r="Z153" s="55">
        <f t="shared" si="24"/>
        <v>13.17627323808532</v>
      </c>
      <c r="AA153" s="55">
        <f t="shared" si="32"/>
        <v>65.654281309964361</v>
      </c>
      <c r="AB153" s="55">
        <f t="shared" si="33"/>
        <v>92.692741738201349</v>
      </c>
      <c r="AC153" s="214">
        <f t="shared" si="29"/>
        <v>65.654281309964361</v>
      </c>
      <c r="AD153" s="214">
        <f t="shared" si="30"/>
        <v>92.692741738201349</v>
      </c>
      <c r="AG153" s="29">
        <f t="shared" si="25"/>
        <v>3.2614269883601054E+28</v>
      </c>
      <c r="AI153" s="26"/>
      <c r="AJ153" s="54">
        <f t="shared" si="26"/>
        <v>1.5521605796775658E-5</v>
      </c>
      <c r="AQ153" s="38">
        <f t="shared" si="27"/>
        <v>5.7566788737008753E-2</v>
      </c>
      <c r="AR153" s="38">
        <f t="shared" si="28"/>
        <v>5.4433241805708986E-2</v>
      </c>
      <c r="AS153" s="54">
        <f t="shared" si="35"/>
        <v>3.2559263307532195E-10</v>
      </c>
    </row>
    <row r="154" spans="24:45" x14ac:dyDescent="0.25">
      <c r="X154">
        <f t="shared" si="34"/>
        <v>1480</v>
      </c>
      <c r="Y154" s="55">
        <f t="shared" si="31"/>
        <v>1583.3602496830586</v>
      </c>
      <c r="Z154" s="55">
        <f t="shared" si="24"/>
        <v>13.167072790407962</v>
      </c>
      <c r="AA154" s="55">
        <f t="shared" si="32"/>
        <v>65.455157076604323</v>
      </c>
      <c r="AB154" s="55">
        <f t="shared" si="33"/>
        <v>92.628018223059883</v>
      </c>
      <c r="AC154" s="214">
        <f t="shared" si="29"/>
        <v>65.455157076604323</v>
      </c>
      <c r="AD154" s="214">
        <f t="shared" si="30"/>
        <v>92.628018223059883</v>
      </c>
      <c r="AG154" s="29">
        <f t="shared" si="25"/>
        <v>3.2460276050434594E+28</v>
      </c>
      <c r="AI154" s="26"/>
      <c r="AJ154" s="54">
        <f t="shared" si="26"/>
        <v>1.5554866540624036E-5</v>
      </c>
      <c r="AQ154" s="38">
        <f t="shared" si="27"/>
        <v>5.7552989288988839E-2</v>
      </c>
      <c r="AR154" s="38">
        <f t="shared" si="28"/>
        <v>5.4420903606619948E-2</v>
      </c>
      <c r="AS154" s="54">
        <f t="shared" si="35"/>
        <v>3.2791260607747211E-10</v>
      </c>
    </row>
    <row r="155" spans="24:45" x14ac:dyDescent="0.25">
      <c r="X155">
        <f t="shared" si="34"/>
        <v>1490</v>
      </c>
      <c r="Y155" s="55">
        <f t="shared" si="31"/>
        <v>1578.535357224142</v>
      </c>
      <c r="Z155" s="55">
        <f t="shared" si="24"/>
        <v>13.157800623971845</v>
      </c>
      <c r="AA155" s="55">
        <f t="shared" si="32"/>
        <v>65.255698934441597</v>
      </c>
      <c r="AB155" s="55">
        <f t="shared" si="33"/>
        <v>92.562790179189903</v>
      </c>
      <c r="AC155" s="214">
        <f t="shared" si="29"/>
        <v>65.255698934441597</v>
      </c>
      <c r="AD155" s="214">
        <f t="shared" si="30"/>
        <v>92.562790179189903</v>
      </c>
      <c r="AG155" s="29">
        <f t="shared" si="25"/>
        <v>3.2305721843198252E+28</v>
      </c>
      <c r="AI155" s="26"/>
      <c r="AJ155" s="54">
        <f t="shared" si="26"/>
        <v>1.5588778783522063E-5</v>
      </c>
      <c r="AQ155" s="38">
        <f t="shared" si="27"/>
        <v>5.7539083124717429E-2</v>
      </c>
      <c r="AR155" s="38">
        <f t="shared" si="28"/>
        <v>5.4408469665921319E-2</v>
      </c>
      <c r="AS155" s="54">
        <f t="shared" si="35"/>
        <v>3.3027516243656939E-10</v>
      </c>
    </row>
    <row r="156" spans="24:45" x14ac:dyDescent="0.25">
      <c r="X156">
        <f t="shared" si="34"/>
        <v>1500</v>
      </c>
      <c r="Y156" s="55">
        <f t="shared" si="31"/>
        <v>1573.7022302719097</v>
      </c>
      <c r="Z156" s="55">
        <f t="shared" si="24"/>
        <v>13.14845563138581</v>
      </c>
      <c r="AA156" s="55">
        <f t="shared" si="32"/>
        <v>65.055900383295153</v>
      </c>
      <c r="AB156" s="55">
        <f t="shared" si="33"/>
        <v>92.497049816291309</v>
      </c>
      <c r="AC156" s="214">
        <f t="shared" si="29"/>
        <v>65.055900383295153</v>
      </c>
      <c r="AD156" s="214">
        <f t="shared" si="30"/>
        <v>92.497049816291309</v>
      </c>
      <c r="AG156" s="29">
        <f t="shared" si="25"/>
        <v>3.2150599628904197E+28</v>
      </c>
      <c r="AI156" s="26"/>
      <c r="AJ156" s="54">
        <f t="shared" si="26"/>
        <v>1.5623346577391893E-5</v>
      </c>
      <c r="AQ156" s="38">
        <f t="shared" si="27"/>
        <v>5.7525068559977292E-2</v>
      </c>
      <c r="AR156" s="38">
        <f t="shared" si="28"/>
        <v>5.4395938470100456E-2</v>
      </c>
      <c r="AS156" s="54">
        <f t="shared" si="35"/>
        <v>3.3268122869481697E-10</v>
      </c>
    </row>
    <row r="157" spans="24:45" x14ac:dyDescent="0.25">
      <c r="X157">
        <f t="shared" si="34"/>
        <v>1510</v>
      </c>
      <c r="Y157" s="55">
        <f t="shared" si="31"/>
        <v>1568.8607262719272</v>
      </c>
      <c r="Z157" s="55">
        <f t="shared" si="24"/>
        <v>13.139036714255873</v>
      </c>
      <c r="AA157" s="55">
        <f t="shared" si="32"/>
        <v>64.855755530050729</v>
      </c>
      <c r="AB157" s="55">
        <f t="shared" si="33"/>
        <v>92.430789407357537</v>
      </c>
      <c r="AC157" s="214">
        <f t="shared" si="29"/>
        <v>64.855755530050729</v>
      </c>
      <c r="AD157" s="214">
        <f t="shared" si="30"/>
        <v>92.430789407357537</v>
      </c>
      <c r="AG157" s="29">
        <f t="shared" si="25"/>
        <v>3.1994902166043732E+28</v>
      </c>
      <c r="AI157" s="26"/>
      <c r="AJ157" s="54">
        <f t="shared" si="26"/>
        <v>1.5658573753579154E-5</v>
      </c>
      <c r="AQ157" s="38">
        <f t="shared" si="27"/>
        <v>5.7510943920984305E-2</v>
      </c>
      <c r="AR157" s="38">
        <f t="shared" si="28"/>
        <v>5.4383308514754668E-2</v>
      </c>
      <c r="AS157" s="54">
        <f t="shared" si="35"/>
        <v>3.3513174771536261E-10</v>
      </c>
    </row>
    <row r="158" spans="24:45" x14ac:dyDescent="0.25">
      <c r="X158">
        <f t="shared" si="34"/>
        <v>1520</v>
      </c>
      <c r="Y158" s="55">
        <f t="shared" si="31"/>
        <v>1564.0107182747668</v>
      </c>
      <c r="Z158" s="55">
        <f t="shared" si="24"/>
        <v>13.129542785444405</v>
      </c>
      <c r="AA158" s="55">
        <f t="shared" si="32"/>
        <v>64.655259126695611</v>
      </c>
      <c r="AB158" s="55">
        <f t="shared" si="33"/>
        <v>92.364001304568447</v>
      </c>
      <c r="AC158" s="214">
        <f t="shared" si="29"/>
        <v>64.655259126695611</v>
      </c>
      <c r="AD158" s="214">
        <f t="shared" si="30"/>
        <v>92.364001304568447</v>
      </c>
      <c r="AG158" s="29">
        <f t="shared" si="25"/>
        <v>3.1838622636912333E+28</v>
      </c>
      <c r="AI158" s="26"/>
      <c r="AJ158" s="54">
        <f t="shared" si="26"/>
        <v>1.5694463897201593E-5</v>
      </c>
      <c r="AQ158" s="38">
        <f t="shared" si="27"/>
        <v>5.7496707547553254E-2</v>
      </c>
      <c r="AR158" s="38">
        <f t="shared" si="28"/>
        <v>5.4370578307420175E-2</v>
      </c>
      <c r="AS158" s="54">
        <f t="shared" si="35"/>
        <v>3.3762767828935348E-10</v>
      </c>
    </row>
    <row r="159" spans="24:45" x14ac:dyDescent="0.25">
      <c r="X159">
        <f t="shared" si="34"/>
        <v>1530</v>
      </c>
      <c r="Y159" s="55">
        <f t="shared" si="31"/>
        <v>1559.1520959000204</v>
      </c>
      <c r="Z159" s="55">
        <f t="shared" si="24"/>
        <v>13.119972771501569</v>
      </c>
      <c r="AA159" s="55">
        <f t="shared" si="32"/>
        <v>64.454406610170338</v>
      </c>
      <c r="AB159" s="55">
        <f t="shared" si="33"/>
        <v>92.296677956395129</v>
      </c>
      <c r="AC159" s="214">
        <f t="shared" si="29"/>
        <v>64.454406610170338</v>
      </c>
      <c r="AD159" s="214">
        <f t="shared" si="30"/>
        <v>92.296677956395129</v>
      </c>
      <c r="AG159" s="29">
        <f t="shared" si="25"/>
        <v>3.1681754681731641E+28</v>
      </c>
      <c r="AI159" s="26"/>
      <c r="AJ159" s="54">
        <f t="shared" si="26"/>
        <v>1.5731020319958426E-5</v>
      </c>
      <c r="AQ159" s="38">
        <f t="shared" si="27"/>
        <v>5.748235779651252E-2</v>
      </c>
      <c r="AR159" s="38">
        <f t="shared" si="28"/>
        <v>5.4357746370624224E-2</v>
      </c>
      <c r="AS159" s="54">
        <f t="shared" si="35"/>
        <v>3.4016999466102661E-10</v>
      </c>
    </row>
    <row r="160" spans="24:45" x14ac:dyDescent="0.25">
      <c r="X160">
        <f t="shared" si="34"/>
        <v>1540</v>
      </c>
      <c r="Y160" s="55">
        <f t="shared" si="31"/>
        <v>1554.2847663443649</v>
      </c>
      <c r="Z160" s="55">
        <f t="shared" si="24"/>
        <v>13.110325615276462</v>
      </c>
      <c r="AA160" s="55">
        <f t="shared" si="32"/>
        <v>64.253194144041544</v>
      </c>
      <c r="AB160" s="55">
        <f t="shared" si="33"/>
        <v>92.228811925968785</v>
      </c>
      <c r="AC160" s="214">
        <f t="shared" si="29"/>
        <v>64.253194144041544</v>
      </c>
      <c r="AD160" s="214">
        <f t="shared" si="30"/>
        <v>92.228811925968785</v>
      </c>
      <c r="AG160" s="29">
        <f t="shared" si="25"/>
        <v>3.1524292434604336E+28</v>
      </c>
      <c r="AI160" s="26"/>
      <c r="AJ160" s="54">
        <f t="shared" si="26"/>
        <v>1.5768246031357226E-5</v>
      </c>
      <c r="AQ160" s="38">
        <f t="shared" si="27"/>
        <v>5.7467893045379123E-2</v>
      </c>
      <c r="AR160" s="38">
        <f t="shared" si="28"/>
        <v>5.4344811245170356E-2</v>
      </c>
      <c r="AS160" s="54">
        <f t="shared" si="35"/>
        <v>3.4275968596394284E-10</v>
      </c>
    </row>
    <row r="161" spans="24:45" x14ac:dyDescent="0.25">
      <c r="X161">
        <f t="shared" si="34"/>
        <v>1550</v>
      </c>
      <c r="Y161" s="55">
        <f t="shared" si="31"/>
        <v>1549.4086554334867</v>
      </c>
      <c r="Z161" s="55">
        <f t="shared" si="24"/>
        <v>13.100600278715243</v>
      </c>
      <c r="AA161" s="55">
        <f t="shared" si="32"/>
        <v>64.051618661987888</v>
      </c>
      <c r="AB161" s="55">
        <f t="shared" si="33"/>
        <v>92.160395910764976</v>
      </c>
      <c r="AC161" s="214">
        <f t="shared" si="29"/>
        <v>64.051618661987888</v>
      </c>
      <c r="AD161" s="214">
        <f t="shared" si="30"/>
        <v>92.160395910764976</v>
      </c>
      <c r="AG161" s="29">
        <f t="shared" si="25"/>
        <v>3.1366230561331408E+28</v>
      </c>
      <c r="AI161" s="26"/>
      <c r="AJ161" s="54">
        <f t="shared" si="26"/>
        <v>1.5806143708320394E-5</v>
      </c>
      <c r="AQ161" s="38">
        <f t="shared" si="27"/>
        <v>5.7453311696305374E-2</v>
      </c>
      <c r="AR161" s="38">
        <f t="shared" si="28"/>
        <v>5.4331771493667268E-2</v>
      </c>
      <c r="AS161" s="54">
        <f t="shared" si="35"/>
        <v>3.4539775556114857E-10</v>
      </c>
    </row>
    <row r="162" spans="24:45" x14ac:dyDescent="0.25">
      <c r="X162">
        <f t="shared" si="34"/>
        <v>1560</v>
      </c>
      <c r="Y162" s="55">
        <f t="shared" si="31"/>
        <v>1544.5237087173912</v>
      </c>
      <c r="Z162" s="55">
        <f t="shared" si="24"/>
        <v>13.090795745853159</v>
      </c>
      <c r="AA162" s="55">
        <f t="shared" si="32"/>
        <v>63.849677913079418</v>
      </c>
      <c r="AB162" s="55">
        <f t="shared" si="33"/>
        <v>92.09142276365219</v>
      </c>
      <c r="AC162" s="214">
        <f t="shared" si="29"/>
        <v>63.849677913079418</v>
      </c>
      <c r="AD162" s="214">
        <f t="shared" si="30"/>
        <v>92.09142276365219</v>
      </c>
      <c r="AG162" s="29">
        <f t="shared" si="25"/>
        <v>3.1207564299112265E+28</v>
      </c>
      <c r="AI162" s="26"/>
      <c r="AJ162" s="54">
        <f t="shared" si="26"/>
        <v>1.5844715663139677E-5</v>
      </c>
      <c r="AQ162" s="38">
        <f t="shared" si="27"/>
        <v>5.7438612180308136E-2</v>
      </c>
      <c r="AR162" s="38">
        <f t="shared" si="28"/>
        <v>5.4318625704310911E-2</v>
      </c>
      <c r="AS162" s="54">
        <f t="shared" si="35"/>
        <v>3.4808522028176314E-10</v>
      </c>
    </row>
    <row r="163" spans="24:45" x14ac:dyDescent="0.25">
      <c r="X163">
        <f t="shared" si="34"/>
        <v>1570</v>
      </c>
      <c r="Y163" s="55">
        <f t="shared" si="31"/>
        <v>1539.6298926081979</v>
      </c>
      <c r="Z163" s="55">
        <f t="shared" si="24"/>
        <v>13.080911026006884</v>
      </c>
      <c r="AA163" s="55">
        <f t="shared" si="32"/>
        <v>63.647370508813474</v>
      </c>
      <c r="AB163" s="55">
        <f t="shared" si="33"/>
        <v>92.021885515349169</v>
      </c>
      <c r="AC163" s="214">
        <f t="shared" si="29"/>
        <v>63.647370508813474</v>
      </c>
      <c r="AD163" s="214">
        <f t="shared" si="30"/>
        <v>92.021885515349169</v>
      </c>
      <c r="AG163" s="29">
        <f t="shared" si="25"/>
        <v>3.1048289498138704E+28</v>
      </c>
      <c r="AI163" s="26"/>
      <c r="AJ163" s="54">
        <f t="shared" si="26"/>
        <v>1.5883963809754625E-5</v>
      </c>
      <c r="AQ163" s="38">
        <f t="shared" si="27"/>
        <v>5.7423792961791176E-2</v>
      </c>
      <c r="AR163" s="38">
        <f t="shared" si="28"/>
        <v>5.4305372494929401E-2</v>
      </c>
      <c r="AS163" s="54">
        <f t="shared" si="35"/>
        <v>3.508231095462026E-10</v>
      </c>
    </row>
    <row r="164" spans="24:45" x14ac:dyDescent="0.25">
      <c r="X164">
        <f t="shared" si="34"/>
        <v>1580</v>
      </c>
      <c r="Y164" s="55">
        <f t="shared" si="31"/>
        <v>1534.7271955592075</v>
      </c>
      <c r="Z164" s="55">
        <f t="shared" si="24"/>
        <v>13.070945157173114</v>
      </c>
      <c r="AA164" s="55">
        <f t="shared" si="32"/>
        <v>63.444695971856447</v>
      </c>
      <c r="AB164" s="55">
        <f t="shared" si="33"/>
        <v>91.951777398333547</v>
      </c>
      <c r="AC164" s="214">
        <f t="shared" si="29"/>
        <v>63.444695971856447</v>
      </c>
      <c r="AD164" s="214">
        <f t="shared" si="30"/>
        <v>91.951777398333547</v>
      </c>
      <c r="AG164" s="29">
        <f t="shared" si="25"/>
        <v>3.0888402665080395E+28</v>
      </c>
      <c r="AI164" s="26"/>
      <c r="AJ164" s="54">
        <f t="shared" si="26"/>
        <v>1.5923889628340592E-5</v>
      </c>
      <c r="AQ164" s="38">
        <f t="shared" si="27"/>
        <v>5.740885254337029E-2</v>
      </c>
      <c r="AR164" s="38">
        <f t="shared" si="28"/>
        <v>5.4292010517299531E-2</v>
      </c>
      <c r="AS164" s="54">
        <f t="shared" si="35"/>
        <v>3.5361246437205003E-10</v>
      </c>
    </row>
    <row r="165" spans="24:45" x14ac:dyDescent="0.25">
      <c r="X165">
        <f t="shared" si="34"/>
        <v>1590</v>
      </c>
      <c r="Y165" s="55">
        <f t="shared" si="31"/>
        <v>1529.8156292834692</v>
      </c>
      <c r="Z165" s="55">
        <f t="shared" si="24"/>
        <v>13.060897209638462</v>
      </c>
      <c r="AA165" s="55">
        <f t="shared" si="32"/>
        <v>63.241654786418735</v>
      </c>
      <c r="AB165" s="55">
        <f t="shared" si="33"/>
        <v>91.881091872236809</v>
      </c>
      <c r="AC165" s="214">
        <f t="shared" si="29"/>
        <v>63.241654786418735</v>
      </c>
      <c r="AD165" s="214">
        <f t="shared" si="30"/>
        <v>91.881091872236809</v>
      </c>
      <c r="AG165" s="29">
        <f t="shared" si="25"/>
        <v>3.0727901008448868E+28</v>
      </c>
      <c r="AI165" s="26"/>
      <c r="AJ165" s="54">
        <f t="shared" si="26"/>
        <v>1.5964494128201587E-5</v>
      </c>
      <c r="AQ165" s="38">
        <f t="shared" si="27"/>
        <v>5.7393789471010141E-2</v>
      </c>
      <c r="AR165" s="38">
        <f t="shared" si="28"/>
        <v>5.4278538461742749E-2</v>
      </c>
      <c r="AS165" s="54">
        <f t="shared" si="35"/>
        <v>3.5645433625233854E-10</v>
      </c>
    </row>
    <row r="166" spans="24:45" x14ac:dyDescent="0.25">
      <c r="X166">
        <f t="shared" si="34"/>
        <v>1600</v>
      </c>
      <c r="Y166" s="55">
        <f t="shared" si="31"/>
        <v>1524.8952300096637</v>
      </c>
      <c r="Z166" s="55">
        <f t="shared" si="24"/>
        <v>13.050766289804997</v>
      </c>
      <c r="AA166" s="55">
        <f t="shared" si="32"/>
        <v>63.038248450172127</v>
      </c>
      <c r="AB166" s="55">
        <f t="shared" si="33"/>
        <v>91.809822650756217</v>
      </c>
      <c r="AC166" s="214">
        <f t="shared" si="29"/>
        <v>63.038248450172127</v>
      </c>
      <c r="AD166" s="214">
        <f t="shared" si="30"/>
        <v>91.809822650756217</v>
      </c>
      <c r="AG166" s="29">
        <f t="shared" si="25"/>
        <v>3.0566782485807779E+28</v>
      </c>
      <c r="AI166" s="26"/>
      <c r="AJ166" s="54">
        <f t="shared" si="26"/>
        <v>1.6005777808976444E-5</v>
      </c>
      <c r="AQ166" s="38">
        <f t="shared" si="27"/>
        <v>5.7378602339480528E-2</v>
      </c>
      <c r="AR166" s="38">
        <f t="shared" si="28"/>
        <v>5.4264955062007805E-2</v>
      </c>
      <c r="AS166" s="54">
        <f t="shared" si="35"/>
        <v>3.59349785897928E-10</v>
      </c>
    </row>
    <row r="167" spans="24:45" x14ac:dyDescent="0.25">
      <c r="X167">
        <f t="shared" si="34"/>
        <v>1610</v>
      </c>
      <c r="Y167" s="55">
        <f t="shared" si="31"/>
        <v>1519.9660597725256</v>
      </c>
      <c r="Z167" s="55">
        <f t="shared" si="24"/>
        <v>13.040551544234592</v>
      </c>
      <c r="AA167" s="55">
        <f t="shared" si="32"/>
        <v>62.834479527595107</v>
      </c>
      <c r="AB167" s="55">
        <f t="shared" si="33"/>
        <v>91.737963730106173</v>
      </c>
      <c r="AC167" s="214">
        <f t="shared" si="29"/>
        <v>62.834479527595107</v>
      </c>
      <c r="AD167" s="214">
        <f t="shared" si="30"/>
        <v>91.737963730106173</v>
      </c>
      <c r="AG167" s="29">
        <f t="shared" si="25"/>
        <v>3.0405045852783832E+28</v>
      </c>
      <c r="AI167" s="26"/>
      <c r="AJ167" s="54">
        <f t="shared" si="26"/>
        <v>1.6047740620180358E-5</v>
      </c>
      <c r="AQ167" s="38">
        <f t="shared" si="27"/>
        <v>5.7363289798138505E-2</v>
      </c>
      <c r="AR167" s="38">
        <f t="shared" si="28"/>
        <v>5.4251259100445738E-2</v>
      </c>
      <c r="AS167" s="54">
        <f t="shared" si="35"/>
        <v>3.6229988183552677E-10</v>
      </c>
    </row>
    <row r="168" spans="24:45" x14ac:dyDescent="0.25">
      <c r="X168">
        <f t="shared" si="34"/>
        <v>1620</v>
      </c>
      <c r="Y168" s="55">
        <f t="shared" si="31"/>
        <v>1515.0282077343684</v>
      </c>
      <c r="Z168" s="55">
        <f t="shared" ref="Z168:Z200" si="36">-1.9856*(T$6/Y168 - 1)+14.215</f>
        <v>13.030252163913937</v>
      </c>
      <c r="AA168" s="55">
        <f t="shared" si="32"/>
        <v>62.630351704603896</v>
      </c>
      <c r="AB168" s="55">
        <f t="shared" si="33"/>
        <v>91.665509419021717</v>
      </c>
      <c r="AC168" s="214">
        <f t="shared" si="29"/>
        <v>62.630351704603896</v>
      </c>
      <c r="AD168" s="214">
        <f t="shared" si="30"/>
        <v>91.665509419021717</v>
      </c>
      <c r="AG168" s="29">
        <f t="shared" ref="AG168:AG200" si="37">AH$6-AI$6*EXP((T$6-Y167)/T$6)</f>
        <v>3.0242690713810937E+28</v>
      </c>
      <c r="AI168" s="26"/>
      <c r="AJ168" s="54">
        <f t="shared" ref="AJ168:AJ200" si="38">AG168*AR168*AS168*EXP(-AF$6/(0.008314*AK$6))</f>
        <v>1.6090381919119512E-5</v>
      </c>
      <c r="AQ168" s="38">
        <f t="shared" ref="AQ168:AQ200" si="39">AP$6*(((AQ$3-AQ$2*((T$6/Y167)-1))/AQ$3))</f>
        <v>5.7347850557041322E-2</v>
      </c>
      <c r="AR168" s="38">
        <f t="shared" ref="AR168:AR200" si="40">AQ168/(AQ168+1)</f>
        <v>5.4237449413481874E-2</v>
      </c>
      <c r="AS168" s="54">
        <f t="shared" si="35"/>
        <v>3.6530569885291765E-10</v>
      </c>
    </row>
    <row r="169" spans="24:45" x14ac:dyDescent="0.25">
      <c r="X169">
        <f t="shared" si="34"/>
        <v>1630</v>
      </c>
      <c r="Y169" s="55">
        <f t="shared" si="31"/>
        <v>1510.0817915337018</v>
      </c>
      <c r="Z169" s="55">
        <f t="shared" si="36"/>
        <v>13.019867388740774</v>
      </c>
      <c r="AA169" s="55">
        <f t="shared" si="32"/>
        <v>62.425869844303506</v>
      </c>
      <c r="AB169" s="55">
        <f t="shared" si="33"/>
        <v>91.592454370318492</v>
      </c>
      <c r="AC169" s="214">
        <f t="shared" si="29"/>
        <v>62.425869844303506</v>
      </c>
      <c r="AD169" s="214">
        <f t="shared" si="30"/>
        <v>91.592454370318492</v>
      </c>
      <c r="AG169" s="29">
        <f t="shared" si="37"/>
        <v>3.0079717574517968E+28</v>
      </c>
      <c r="AI169" s="26"/>
      <c r="AJ169" s="54">
        <f t="shared" si="38"/>
        <v>1.6133700427235488E-5</v>
      </c>
      <c r="AQ169" s="38">
        <f t="shared" si="39"/>
        <v>5.733228339339283E-2</v>
      </c>
      <c r="AR169" s="38">
        <f t="shared" si="40"/>
        <v>5.4223524897387132E-2</v>
      </c>
      <c r="AS169" s="54">
        <f t="shared" si="35"/>
        <v>3.6836831628306495E-10</v>
      </c>
    </row>
    <row r="170" spans="24:45" x14ac:dyDescent="0.25">
      <c r="X170">
        <f t="shared" si="34"/>
        <v>1640</v>
      </c>
      <c r="Y170" s="55">
        <f t="shared" si="31"/>
        <v>1505.1269586561184</v>
      </c>
      <c r="Z170" s="55">
        <f t="shared" si="36"/>
        <v>13.009396512230039</v>
      </c>
      <c r="AA170" s="55">
        <f t="shared" si="32"/>
        <v>62.221040043659293</v>
      </c>
      <c r="AB170" s="55">
        <f t="shared" si="33"/>
        <v>91.518793613999577</v>
      </c>
      <c r="AC170" s="214">
        <f t="shared" si="29"/>
        <v>62.221040043659293</v>
      </c>
      <c r="AD170" s="214">
        <f t="shared" si="30"/>
        <v>91.518793613999577</v>
      </c>
      <c r="AG170" s="29">
        <f t="shared" si="37"/>
        <v>2.9916127895648927E+28</v>
      </c>
      <c r="AI170" s="26"/>
      <c r="AJ170" s="54">
        <f t="shared" si="38"/>
        <v>1.6177694184954912E-5</v>
      </c>
      <c r="AQ170" s="38">
        <f t="shared" si="39"/>
        <v>5.7316587158324279E-2</v>
      </c>
      <c r="AR170" s="38">
        <f t="shared" si="40"/>
        <v>5.4209484514349718E-2</v>
      </c>
      <c r="AS170" s="54">
        <f t="shared" si="35"/>
        <v>3.7148881611889477E-10</v>
      </c>
    </row>
    <row r="171" spans="24:45" x14ac:dyDescent="0.25">
      <c r="X171">
        <f t="shared" si="34"/>
        <v>1650</v>
      </c>
      <c r="Y171" s="55">
        <f t="shared" si="31"/>
        <v>1500.1638878219119</v>
      </c>
      <c r="Z171" s="55">
        <f t="shared" si="36"/>
        <v>12.99883888643679</v>
      </c>
      <c r="AA171" s="55">
        <f t="shared" si="32"/>
        <v>62.015869690860349</v>
      </c>
      <c r="AB171" s="55">
        <f t="shared" si="33"/>
        <v>91.444522591887377</v>
      </c>
      <c r="AC171" s="214">
        <f t="shared" si="29"/>
        <v>62.015869690860349</v>
      </c>
      <c r="AD171" s="214">
        <f t="shared" si="30"/>
        <v>91.444522591887377</v>
      </c>
      <c r="AG171" s="29">
        <f t="shared" si="37"/>
        <v>2.9751924148375406E+28</v>
      </c>
      <c r="AI171" s="26"/>
      <c r="AJ171" s="54">
        <f t="shared" si="38"/>
        <v>1.6222360505143233E-5</v>
      </c>
      <c r="AQ171" s="38">
        <f t="shared" si="39"/>
        <v>5.7300760784007476E-2</v>
      </c>
      <c r="AR171" s="38">
        <f t="shared" si="40"/>
        <v>5.4195327298845346E-2</v>
      </c>
      <c r="AS171" s="54">
        <f t="shared" si="35"/>
        <v>3.7466828095090315E-10</v>
      </c>
    </row>
    <row r="172" spans="24:45" x14ac:dyDescent="0.25">
      <c r="X172">
        <f t="shared" si="34"/>
        <v>1660</v>
      </c>
      <c r="Y172" s="55">
        <f t="shared" si="31"/>
        <v>1495.1927903839894</v>
      </c>
      <c r="Z172" s="55">
        <f t="shared" si="36"/>
        <v>12.988193927090519</v>
      </c>
      <c r="AA172" s="55">
        <f t="shared" si="32"/>
        <v>61.810367523108283</v>
      </c>
      <c r="AB172" s="55">
        <f t="shared" si="33"/>
        <v>91.369637193742662</v>
      </c>
      <c r="AC172" s="214">
        <f t="shared" si="29"/>
        <v>61.810367523108283</v>
      </c>
      <c r="AD172" s="214">
        <f t="shared" si="30"/>
        <v>91.369637193742662</v>
      </c>
      <c r="AG172" s="29">
        <f t="shared" si="37"/>
        <v>2.9587109870834204E+28</v>
      </c>
      <c r="AI172" s="26"/>
      <c r="AJ172" s="54">
        <f t="shared" si="38"/>
        <v>1.6267695925284964E-5</v>
      </c>
      <c r="AQ172" s="38">
        <f t="shared" si="39"/>
        <v>5.7284803291095657E-2</v>
      </c>
      <c r="AR172" s="38">
        <f t="shared" si="40"/>
        <v>5.4181052364302054E-2</v>
      </c>
      <c r="AS172" s="54">
        <f t="shared" si="35"/>
        <v>3.7790779172012764E-10</v>
      </c>
    </row>
    <row r="173" spans="24:45" x14ac:dyDescent="0.25">
      <c r="X173">
        <f t="shared" si="34"/>
        <v>1670</v>
      </c>
      <c r="Y173" s="55">
        <f t="shared" si="31"/>
        <v>1490.2139117288414</v>
      </c>
      <c r="Z173" s="55">
        <f t="shared" si="36"/>
        <v>12.977461118933117</v>
      </c>
      <c r="AA173" s="55">
        <f t="shared" si="32"/>
        <v>61.604543684532516</v>
      </c>
      <c r="AB173" s="55">
        <f t="shared" si="33"/>
        <v>91.294133794816162</v>
      </c>
      <c r="AC173" s="214">
        <f t="shared" si="29"/>
        <v>61.604543684532516</v>
      </c>
      <c r="AD173" s="214">
        <f t="shared" si="30"/>
        <v>91.294133794816162</v>
      </c>
      <c r="AG173" s="29">
        <f t="shared" si="37"/>
        <v>2.9421689725690276E+28</v>
      </c>
      <c r="AI173" s="26"/>
      <c r="AJ173" s="54">
        <f t="shared" si="38"/>
        <v>1.6313696158540524E-5</v>
      </c>
      <c r="AQ173" s="38">
        <f t="shared" si="39"/>
        <v>5.7268713796483781E-2</v>
      </c>
      <c r="AR173" s="38">
        <f t="shared" si="40"/>
        <v>5.4166658910052241E-2</v>
      </c>
      <c r="AS173" s="54">
        <f t="shared" si="35"/>
        <v>3.8120842527964261E-10</v>
      </c>
    </row>
    <row r="174" spans="24:45" x14ac:dyDescent="0.25">
      <c r="X174">
        <f t="shared" si="34"/>
        <v>1680</v>
      </c>
      <c r="Y174" s="55">
        <f t="shared" si="31"/>
        <v>1485.2275326723004</v>
      </c>
      <c r="Z174" s="55">
        <f t="shared" si="36"/>
        <v>12.966640021249884</v>
      </c>
      <c r="AA174" s="55">
        <f t="shared" si="32"/>
        <v>61.398409783890052</v>
      </c>
      <c r="AB174" s="55">
        <f t="shared" si="33"/>
        <v>91.218009294758247</v>
      </c>
      <c r="AC174" s="214">
        <f t="shared" si="29"/>
        <v>61.398409783890052</v>
      </c>
      <c r="AD174" s="214">
        <f t="shared" si="30"/>
        <v>91.218009294758247</v>
      </c>
      <c r="AG174" s="29">
        <f t="shared" si="37"/>
        <v>2.9255669558493618E+28</v>
      </c>
      <c r="AI174" s="26"/>
      <c r="AJ174" s="54">
        <f t="shared" si="38"/>
        <v>1.6360356043857468E-5</v>
      </c>
      <c r="AQ174" s="38">
        <f t="shared" si="39"/>
        <v>5.7252491521376701E-2</v>
      </c>
      <c r="AR174" s="38">
        <f t="shared" si="40"/>
        <v>5.4152146228561619E-2</v>
      </c>
      <c r="AS174" s="54">
        <f t="shared" si="35"/>
        <v>3.845712517584244E-10</v>
      </c>
    </row>
    <row r="175" spans="24:45" x14ac:dyDescent="0.25">
      <c r="X175">
        <f t="shared" si="34"/>
        <v>1690</v>
      </c>
      <c r="Y175" s="55">
        <f t="shared" si="31"/>
        <v>1480.233970840964</v>
      </c>
      <c r="Z175" s="55">
        <f t="shared" si="36"/>
        <v>12.955730273580208</v>
      </c>
      <c r="AA175" s="55">
        <f t="shared" si="32"/>
        <v>61.191978951672766</v>
      </c>
      <c r="AB175" s="55">
        <f t="shared" si="33"/>
        <v>91.141261157792542</v>
      </c>
      <c r="AC175" s="214">
        <f t="shared" si="29"/>
        <v>61.191978951672766</v>
      </c>
      <c r="AD175" s="214">
        <f t="shared" si="30"/>
        <v>91.141261157792542</v>
      </c>
      <c r="AG175" s="29">
        <f t="shared" si="37"/>
        <v>2.908905645656046E+28</v>
      </c>
      <c r="AI175" s="26"/>
      <c r="AJ175" s="54">
        <f t="shared" si="38"/>
        <v>1.6407669495346545E-5</v>
      </c>
      <c r="AQ175" s="38">
        <f t="shared" si="39"/>
        <v>5.7236135799649111E-2</v>
      </c>
      <c r="AR175" s="38">
        <f t="shared" si="40"/>
        <v>5.4137513712920998E-2</v>
      </c>
      <c r="AS175" s="54">
        <f t="shared" si="35"/>
        <v>3.8799733172242635E-10</v>
      </c>
    </row>
    <row r="176" spans="24:45" x14ac:dyDescent="0.25">
      <c r="X176">
        <f t="shared" si="34"/>
        <v>1700</v>
      </c>
      <c r="Y176" s="55">
        <f t="shared" si="31"/>
        <v>1475.2335820290489</v>
      </c>
      <c r="Z176" s="55">
        <f t="shared" si="36"/>
        <v>12.944731601591062</v>
      </c>
      <c r="AA176" s="55">
        <f t="shared" si="32"/>
        <v>60.985265896198804</v>
      </c>
      <c r="AB176" s="55">
        <f t="shared" si="33"/>
        <v>91.063887454034912</v>
      </c>
      <c r="AC176" s="214">
        <f t="shared" si="29"/>
        <v>60.985265896198804</v>
      </c>
      <c r="AD176" s="214">
        <f t="shared" si="30"/>
        <v>91.063887454034912</v>
      </c>
      <c r="AG176" s="29">
        <f t="shared" si="37"/>
        <v>2.892185880807451E+28</v>
      </c>
      <c r="AI176" s="26"/>
      <c r="AJ176" s="54">
        <f t="shared" si="38"/>
        <v>1.6455629451164423E-5</v>
      </c>
      <c r="AQ176" s="38">
        <f t="shared" si="39"/>
        <v>5.7219646086477061E-2</v>
      </c>
      <c r="AR176" s="38">
        <f t="shared" si="40"/>
        <v>5.4122760864582613E-2</v>
      </c>
      <c r="AS176" s="54">
        <f t="shared" si="35"/>
        <v>3.9148771312874397E-10</v>
      </c>
    </row>
    <row r="177" spans="24:45" x14ac:dyDescent="0.25">
      <c r="X177">
        <f t="shared" si="34"/>
        <v>1710</v>
      </c>
      <c r="Y177" s="55">
        <f t="shared" si="31"/>
        <v>1470.2267615194928</v>
      </c>
      <c r="Z177" s="55">
        <f t="shared" si="36"/>
        <v>12.933643823093055</v>
      </c>
      <c r="AA177" s="55">
        <f t="shared" si="32"/>
        <v>60.778286958226239</v>
      </c>
      <c r="AB177" s="55">
        <f t="shared" si="33"/>
        <v>90.985886901815377</v>
      </c>
      <c r="AC177" s="214">
        <f t="shared" si="29"/>
        <v>60.778286958226239</v>
      </c>
      <c r="AD177" s="214">
        <f t="shared" si="30"/>
        <v>90.985886901815377</v>
      </c>
      <c r="AG177" s="29">
        <f t="shared" si="37"/>
        <v>2.8754086361060818E+28</v>
      </c>
      <c r="AI177" s="26"/>
      <c r="AJ177" s="54">
        <f t="shared" si="38"/>
        <v>1.6504227822181384E-5</v>
      </c>
      <c r="AQ177" s="38">
        <f t="shared" si="39"/>
        <v>5.720302196721546E-2</v>
      </c>
      <c r="AR177" s="38">
        <f t="shared" si="40"/>
        <v>5.4107887301318519E-2</v>
      </c>
      <c r="AS177" s="54">
        <f t="shared" si="35"/>
        <v>3.9504342807016529E-10</v>
      </c>
    </row>
    <row r="178" spans="24:45" x14ac:dyDescent="0.25">
      <c r="X178">
        <f t="shared" si="34"/>
        <v>1720</v>
      </c>
      <c r="Y178" s="55">
        <f t="shared" si="31"/>
        <v>1465.2139453570935</v>
      </c>
      <c r="Z178" s="55">
        <f t="shared" si="36"/>
        <v>12.922466854175074</v>
      </c>
      <c r="AA178" s="55">
        <f t="shared" si="32"/>
        <v>60.571060163583859</v>
      </c>
      <c r="AB178" s="55">
        <f t="shared" si="33"/>
        <v>90.907258910834159</v>
      </c>
      <c r="AC178" s="214">
        <f t="shared" si="29"/>
        <v>60.571060163583859</v>
      </c>
      <c r="AD178" s="214">
        <f t="shared" si="30"/>
        <v>90.907258910834159</v>
      </c>
      <c r="AG178" s="29">
        <f t="shared" si="37"/>
        <v>2.8585750281846722E+28</v>
      </c>
      <c r="AI178" s="26"/>
      <c r="AJ178" s="54">
        <f t="shared" si="38"/>
        <v>1.6553455440748292E-5</v>
      </c>
      <c r="AQ178" s="38">
        <f t="shared" si="39"/>
        <v>5.7186263166491245E-2</v>
      </c>
      <c r="AR178" s="38">
        <f t="shared" si="40"/>
        <v>5.4092892765373789E-2</v>
      </c>
      <c r="AS178" s="54">
        <f t="shared" si="35"/>
        <v>3.98665489308912E-10</v>
      </c>
    </row>
    <row r="179" spans="24:45" x14ac:dyDescent="0.25">
      <c r="X179">
        <f t="shared" si="34"/>
        <v>1730</v>
      </c>
      <c r="Y179" s="55">
        <f t="shared" si="31"/>
        <v>1460.1956115603866</v>
      </c>
      <c r="Z179" s="55">
        <f t="shared" si="36"/>
        <v>12.911200715429308</v>
      </c>
      <c r="AA179" s="55">
        <f t="shared" si="32"/>
        <v>60.363605273269393</v>
      </c>
      <c r="AB179" s="55">
        <f t="shared" si="33"/>
        <v>90.828003625953627</v>
      </c>
      <c r="AC179" s="214">
        <f t="shared" si="29"/>
        <v>60.363605273269393</v>
      </c>
      <c r="AD179" s="214">
        <f t="shared" si="30"/>
        <v>90.828003625953627</v>
      </c>
      <c r="AG179" s="29">
        <f t="shared" si="37"/>
        <v>2.8416863212581101E+28</v>
      </c>
      <c r="AI179" s="26"/>
      <c r="AJ179" s="54">
        <f t="shared" si="38"/>
        <v>1.6603302009914361E-5</v>
      </c>
      <c r="AQ179" s="38">
        <f t="shared" si="39"/>
        <v>5.7169369557475633E-2</v>
      </c>
      <c r="AR179" s="38">
        <f t="shared" si="40"/>
        <v>5.4077777131781989E-2</v>
      </c>
      <c r="AS179" s="54">
        <f t="shared" si="35"/>
        <v>4.0235488660017935E-10</v>
      </c>
    </row>
    <row r="180" spans="24:45" x14ac:dyDescent="0.25">
      <c r="X180">
        <f t="shared" si="34"/>
        <v>1740</v>
      </c>
      <c r="Y180" s="55">
        <f t="shared" si="31"/>
        <v>1455.1722812580529</v>
      </c>
      <c r="Z180" s="55">
        <f t="shared" si="36"/>
        <v>12.8998455382345</v>
      </c>
      <c r="AA180" s="55">
        <f t="shared" si="32"/>
        <v>60.155943830427987</v>
      </c>
      <c r="AB180" s="55">
        <f t="shared" si="33"/>
        <v>90.748121971399925</v>
      </c>
      <c r="AC180" s="214">
        <f t="shared" si="29"/>
        <v>60.155943830427987</v>
      </c>
      <c r="AD180" s="214">
        <f t="shared" si="30"/>
        <v>90.748121971399925</v>
      </c>
      <c r="AG180" s="29">
        <f t="shared" si="37"/>
        <v>2.8247439327339233E+28</v>
      </c>
      <c r="AI180" s="26"/>
      <c r="AJ180" s="54">
        <f t="shared" si="38"/>
        <v>1.6653756053487074E-5</v>
      </c>
      <c r="AQ180" s="38">
        <f t="shared" si="39"/>
        <v>5.7152341171293003E-2</v>
      </c>
      <c r="AR180" s="38">
        <f t="shared" si="40"/>
        <v>5.4062540416804944E-2</v>
      </c>
      <c r="AS180" s="54">
        <f t="shared" si="35"/>
        <v>4.0611258280818075E-10</v>
      </c>
    </row>
    <row r="181" spans="24:45" x14ac:dyDescent="0.25">
      <c r="X181">
        <f t="shared" si="34"/>
        <v>1750</v>
      </c>
      <c r="Y181" s="55">
        <f t="shared" si="31"/>
        <v>1450.1445197346593</v>
      </c>
      <c r="Z181" s="55">
        <f t="shared" si="36"/>
        <v>12.888401571060751</v>
      </c>
      <c r="AA181" s="55">
        <f t="shared" si="32"/>
        <v>59.948099203582444</v>
      </c>
      <c r="AB181" s="55">
        <f t="shared" si="33"/>
        <v>90.667615695116083</v>
      </c>
      <c r="AC181" s="214">
        <f t="shared" si="29"/>
        <v>59.948099203582444</v>
      </c>
      <c r="AD181" s="214">
        <f t="shared" si="30"/>
        <v>90.667615695116083</v>
      </c>
      <c r="AG181" s="29">
        <f t="shared" si="37"/>
        <v>2.8077494386299796E+28</v>
      </c>
      <c r="AI181" s="26"/>
      <c r="AJ181" s="54">
        <f t="shared" si="38"/>
        <v>1.6704804867363592E-5</v>
      </c>
      <c r="AQ181" s="38">
        <f t="shared" si="39"/>
        <v>5.713517820651786E-2</v>
      </c>
      <c r="AR181" s="38">
        <f t="shared" si="40"/>
        <v>5.4047182786453589E-2</v>
      </c>
      <c r="AS181" s="54">
        <f t="shared" si="35"/>
        <v>4.0993950981965371E-10</v>
      </c>
    </row>
    <row r="182" spans="24:45" x14ac:dyDescent="0.25">
      <c r="X182">
        <f t="shared" si="34"/>
        <v>1760</v>
      </c>
      <c r="Y182" s="55">
        <f t="shared" si="31"/>
        <v>1445.1129373696238</v>
      </c>
      <c r="Z182" s="55">
        <f t="shared" si="36"/>
        <v>12.87686918575467</v>
      </c>
      <c r="AA182" s="55">
        <f t="shared" si="32"/>
        <v>59.74009662544951</v>
      </c>
      <c r="AB182" s="55">
        <f t="shared" si="33"/>
        <v>90.586487412976922</v>
      </c>
      <c r="AC182" s="214">
        <f t="shared" si="29"/>
        <v>59.74009662544951</v>
      </c>
      <c r="AD182" s="214">
        <f t="shared" si="30"/>
        <v>90.586487412976922</v>
      </c>
      <c r="AG182" s="29">
        <f t="shared" si="37"/>
        <v>2.7907045787437981E+28</v>
      </c>
      <c r="AI182" s="26"/>
      <c r="AJ182" s="54">
        <f t="shared" si="38"/>
        <v>1.6756434472601888E-5</v>
      </c>
      <c r="AQ182" s="38">
        <f t="shared" si="39"/>
        <v>5.7117881038704341E-2</v>
      </c>
      <c r="AR182" s="38">
        <f t="shared" si="40"/>
        <v>5.4031704565039973E-2</v>
      </c>
      <c r="AS182" s="54">
        <f t="shared" si="35"/>
        <v>4.138365642623731E-10</v>
      </c>
    </row>
    <row r="183" spans="24:45" x14ac:dyDescent="0.25">
      <c r="X183">
        <f t="shared" si="34"/>
        <v>1770</v>
      </c>
      <c r="Y183" s="55">
        <f t="shared" si="31"/>
        <v>1440.0781904525948</v>
      </c>
      <c r="Z183" s="55">
        <f t="shared" si="36"/>
        <v>12.865248883759264</v>
      </c>
      <c r="AA183" s="55">
        <f t="shared" si="32"/>
        <v>59.531963226647157</v>
      </c>
      <c r="AB183" s="55">
        <f t="shared" si="33"/>
        <v>90.504740652544939</v>
      </c>
      <c r="AC183" s="214">
        <f t="shared" si="29"/>
        <v>59.531963226647157</v>
      </c>
      <c r="AD183" s="214">
        <f t="shared" si="30"/>
        <v>90.504740652544939</v>
      </c>
      <c r="AG183" s="29">
        <f t="shared" si="37"/>
        <v>2.7736112615136355E+28</v>
      </c>
      <c r="AI183" s="26"/>
      <c r="AJ183" s="54">
        <f t="shared" si="38"/>
        <v>1.6808629570737674E-5</v>
      </c>
      <c r="AQ183" s="38">
        <f t="shared" si="39"/>
        <v>5.7100450229885955E-2</v>
      </c>
      <c r="AR183" s="38">
        <f t="shared" si="40"/>
        <v>5.4016106243705043E-2</v>
      </c>
      <c r="AS183" s="54">
        <f t="shared" si="35"/>
        <v>4.1780460303906205E-10</v>
      </c>
    </row>
    <row r="184" spans="24:45" x14ac:dyDescent="0.25">
      <c r="X184">
        <f t="shared" si="34"/>
        <v>1780</v>
      </c>
      <c r="Y184" s="55">
        <f t="shared" si="31"/>
        <v>1435.0409818576902</v>
      </c>
      <c r="Z184" s="55">
        <f t="shared" si="36"/>
        <v>12.853541302218281</v>
      </c>
      <c r="AA184" s="55">
        <f t="shared" si="32"/>
        <v>59.323728063567188</v>
      </c>
      <c r="AB184" s="55">
        <f t="shared" si="33"/>
        <v>90.422379896013226</v>
      </c>
      <c r="AC184" s="214">
        <f t="shared" si="29"/>
        <v>59.323728063567188</v>
      </c>
      <c r="AD184" s="214">
        <f t="shared" si="30"/>
        <v>90.422379896013226</v>
      </c>
      <c r="AG184" s="29">
        <f t="shared" si="37"/>
        <v>2.7564715685080897E+28</v>
      </c>
      <c r="AI184" s="26"/>
      <c r="AJ184" s="54">
        <f t="shared" si="38"/>
        <v>1.6861373501888384E-5</v>
      </c>
      <c r="AQ184" s="38">
        <f t="shared" si="39"/>
        <v>5.7082886537976774E-2</v>
      </c>
      <c r="AR184" s="38">
        <f t="shared" si="40"/>
        <v>5.400038848886049E-2</v>
      </c>
      <c r="AS184" s="54">
        <f t="shared" si="35"/>
        <v>4.2184443869009476E-10</v>
      </c>
    </row>
    <row r="185" spans="24:45" x14ac:dyDescent="0.25">
      <c r="X185">
        <f t="shared" si="34"/>
        <v>1790</v>
      </c>
      <c r="Y185" s="55">
        <f t="shared" si="31"/>
        <v>1430.0020615585834</v>
      </c>
      <c r="Z185" s="55">
        <f t="shared" si="36"/>
        <v>12.841747219910335</v>
      </c>
      <c r="AA185" s="55">
        <f t="shared" si="32"/>
        <v>59.115422139668588</v>
      </c>
      <c r="AB185" s="55">
        <f t="shared" si="33"/>
        <v>90.339410621951004</v>
      </c>
      <c r="AC185" s="214">
        <f t="shared" si="29"/>
        <v>59.115422139668588</v>
      </c>
      <c r="AD185" s="214">
        <f t="shared" si="30"/>
        <v>90.339410621951004</v>
      </c>
      <c r="AG185" s="29">
        <f t="shared" si="37"/>
        <v>2.7392877584771616E+28</v>
      </c>
      <c r="AI185" s="26"/>
      <c r="AJ185" s="54">
        <f t="shared" si="38"/>
        <v>1.6914648206218662E-5</v>
      </c>
      <c r="AQ185" s="38">
        <f t="shared" si="39"/>
        <v>5.7065190925997968E-2</v>
      </c>
      <c r="AR185" s="38">
        <f t="shared" si="40"/>
        <v>5.3984552150476525E-2</v>
      </c>
      <c r="AS185" s="54">
        <f t="shared" si="35"/>
        <v>4.259568346017354E-10</v>
      </c>
    </row>
    <row r="186" spans="24:45" x14ac:dyDescent="0.25">
      <c r="X186">
        <f t="shared" si="34"/>
        <v>1800</v>
      </c>
      <c r="Y186" s="55">
        <f t="shared" si="31"/>
        <v>1424.9622269661027</v>
      </c>
      <c r="Z186" s="55">
        <f t="shared" si="36"/>
        <v>12.829867562953963</v>
      </c>
      <c r="AA186" s="55">
        <f t="shared" si="32"/>
        <v>58.907078419433759</v>
      </c>
      <c r="AB186" s="55">
        <f t="shared" si="33"/>
        <v>90.25583934543765</v>
      </c>
      <c r="AC186" s="214">
        <f t="shared" si="29"/>
        <v>58.907078419433759</v>
      </c>
      <c r="AD186" s="214">
        <f t="shared" si="30"/>
        <v>90.25583934543765</v>
      </c>
      <c r="AG186" s="29">
        <f t="shared" si="37"/>
        <v>2.7220622708949694E+28</v>
      </c>
      <c r="AI186" s="26"/>
      <c r="AJ186" s="54">
        <f t="shared" si="38"/>
        <v>1.6968434189370819E-5</v>
      </c>
      <c r="AQ186" s="38">
        <f t="shared" si="39"/>
        <v>5.7047364571046949E-2</v>
      </c>
      <c r="AR186" s="38">
        <f t="shared" si="40"/>
        <v>5.3968598270141797E-2</v>
      </c>
      <c r="AS186" s="54">
        <f t="shared" si="35"/>
        <v>4.3014250008011885E-10</v>
      </c>
    </row>
    <row r="187" spans="24:45" x14ac:dyDescent="0.25">
      <c r="X187">
        <f t="shared" si="34"/>
        <v>1810</v>
      </c>
      <c r="Y187" s="55">
        <f t="shared" si="31"/>
        <v>1419.9223230698735</v>
      </c>
      <c r="Z187" s="55">
        <f t="shared" si="36"/>
        <v>12.817903410220673</v>
      </c>
      <c r="AA187" s="55">
        <f t="shared" si="32"/>
        <v>58.698731834223786</v>
      </c>
      <c r="AB187" s="55">
        <f t="shared" si="33"/>
        <v>90.171673656142616</v>
      </c>
      <c r="AC187" s="214">
        <f t="shared" si="29"/>
        <v>58.698731834223786</v>
      </c>
      <c r="AD187" s="214">
        <f t="shared" si="30"/>
        <v>90.171673656142616</v>
      </c>
      <c r="AG187" s="29">
        <f t="shared" si="37"/>
        <v>2.7047977289219455E+28</v>
      </c>
      <c r="AI187" s="26"/>
      <c r="AJ187" s="54">
        <f t="shared" si="38"/>
        <v>1.7022710492487503E-5</v>
      </c>
      <c r="AQ187" s="38">
        <f t="shared" si="39"/>
        <v>5.7029408872920448E-2</v>
      </c>
      <c r="AR187" s="38">
        <f t="shared" si="40"/>
        <v>5.3952528088815656E-2</v>
      </c>
      <c r="AS187" s="54">
        <f t="shared" si="35"/>
        <v>4.344020853148342E-10</v>
      </c>
    </row>
    <row r="188" spans="24:45" x14ac:dyDescent="0.25">
      <c r="X188">
        <f t="shared" si="34"/>
        <v>1820</v>
      </c>
      <c r="Y188" s="55">
        <f t="shared" si="31"/>
        <v>1414.8832423657202</v>
      </c>
      <c r="Z188" s="55">
        <f t="shared" si="36"/>
        <v>12.805855998389672</v>
      </c>
      <c r="AA188" s="55">
        <f t="shared" si="32"/>
        <v>58.490419279277397</v>
      </c>
      <c r="AB188" s="55">
        <f t="shared" si="33"/>
        <v>90.086922253884438</v>
      </c>
      <c r="AC188" s="214">
        <f t="shared" si="29"/>
        <v>58.490419279277397</v>
      </c>
      <c r="AD188" s="214">
        <f t="shared" si="30"/>
        <v>90.086922253884438</v>
      </c>
      <c r="AG188" s="29">
        <f t="shared" si="37"/>
        <v>2.6874969417125267E+28</v>
      </c>
      <c r="AI188" s="26"/>
      <c r="AJ188" s="54">
        <f t="shared" si="38"/>
        <v>1.7077454667472186E-5</v>
      </c>
      <c r="AQ188" s="38">
        <f t="shared" si="39"/>
        <v>5.7011325462296099E-2</v>
      </c>
      <c r="AR188" s="38">
        <f t="shared" si="40"/>
        <v>5.3936343054187742E-2</v>
      </c>
      <c r="AS188" s="54">
        <f t="shared" si="35"/>
        <v>4.3873617625979328E-10</v>
      </c>
    </row>
    <row r="189" spans="24:45" x14ac:dyDescent="0.25">
      <c r="X189">
        <f t="shared" si="34"/>
        <v>1830</v>
      </c>
      <c r="Y189" s="55">
        <f t="shared" si="31"/>
        <v>1409.8459245509641</v>
      </c>
      <c r="Z189" s="55">
        <f t="shared" si="36"/>
        <v>12.793726726574885</v>
      </c>
      <c r="AA189" s="55">
        <f t="shared" si="32"/>
        <v>58.282179601114684</v>
      </c>
      <c r="AB189" s="55">
        <f t="shared" si="33"/>
        <v>90.001594981181043</v>
      </c>
      <c r="AC189" s="214">
        <f t="shared" si="29"/>
        <v>58.282179601114684</v>
      </c>
      <c r="AD189" s="214">
        <f t="shared" si="30"/>
        <v>90.001594981181043</v>
      </c>
      <c r="AG189" s="29">
        <f t="shared" si="37"/>
        <v>2.6701629059937629E+28</v>
      </c>
      <c r="AI189" s="26"/>
      <c r="AJ189" s="54">
        <f t="shared" si="38"/>
        <v>1.7132642758143108E-5</v>
      </c>
      <c r="AQ189" s="38">
        <f t="shared" si="39"/>
        <v>5.6993116208372559E-2</v>
      </c>
      <c r="AR189" s="38">
        <f t="shared" si="40"/>
        <v>5.392004482755506E-2</v>
      </c>
      <c r="AS189" s="54">
        <f t="shared" si="35"/>
        <v>4.4314528946288389E-10</v>
      </c>
    </row>
    <row r="190" spans="24:45" x14ac:dyDescent="0.25">
      <c r="X190">
        <f t="shared" si="34"/>
        <v>1840</v>
      </c>
      <c r="Y190" s="55">
        <f t="shared" si="31"/>
        <v>1404.8113559704709</v>
      </c>
      <c r="Z190" s="55">
        <f t="shared" si="36"/>
        <v>12.781517160452566</v>
      </c>
      <c r="AA190" s="55">
        <f t="shared" si="32"/>
        <v>58.074053574637084</v>
      </c>
      <c r="AB190" s="55">
        <f t="shared" si="33"/>
        <v>89.915702852286785</v>
      </c>
      <c r="AC190" s="214">
        <f t="shared" si="29"/>
        <v>58.074053574637084</v>
      </c>
      <c r="AD190" s="214">
        <f t="shared" si="30"/>
        <v>89.915702852286785</v>
      </c>
      <c r="AG190" s="29">
        <f t="shared" si="37"/>
        <v>2.6527988068404037E+28</v>
      </c>
      <c r="AI190" s="26"/>
      <c r="AJ190" s="54">
        <f t="shared" si="38"/>
        <v>1.7188249287938764E-5</v>
      </c>
      <c r="AQ190" s="38">
        <f t="shared" si="39"/>
        <v>5.697478322586301E-2</v>
      </c>
      <c r="AR190" s="38">
        <f t="shared" si="40"/>
        <v>5.3903635290122313E-2</v>
      </c>
      <c r="AS190" s="54">
        <f t="shared" si="35"/>
        <v>4.476298668797924E-10</v>
      </c>
    </row>
    <row r="191" spans="24:45" x14ac:dyDescent="0.25">
      <c r="X191">
        <f t="shared" si="34"/>
        <v>1850</v>
      </c>
      <c r="Y191" s="55">
        <f t="shared" si="31"/>
        <v>1399.780568797474</v>
      </c>
      <c r="Z191" s="55">
        <f t="shared" si="36"/>
        <v>12.769229035816441</v>
      </c>
      <c r="AA191" s="55">
        <f t="shared" si="32"/>
        <v>57.866083869263086</v>
      </c>
      <c r="AB191" s="55">
        <f t="shared" si="33"/>
        <v>89.829258078202187</v>
      </c>
      <c r="AC191" s="214">
        <f t="shared" si="29"/>
        <v>57.866083869263086</v>
      </c>
      <c r="AD191" s="214">
        <f t="shared" si="30"/>
        <v>89.829258078202187</v>
      </c>
      <c r="AG191" s="29">
        <f t="shared" si="37"/>
        <v>2.6354080175732106E+28</v>
      </c>
      <c r="AI191" s="26"/>
      <c r="AJ191" s="54">
        <f t="shared" si="38"/>
        <v>1.7244247254825022E-5</v>
      </c>
      <c r="AQ191" s="38">
        <f t="shared" si="39"/>
        <v>5.6956328881233934E-2</v>
      </c>
      <c r="AR191" s="38">
        <f t="shared" si="40"/>
        <v>5.3887116548628843E-2</v>
      </c>
      <c r="AS191" s="54">
        <f t="shared" si="35"/>
        <v>4.5219027071119483E-10</v>
      </c>
    </row>
    <row r="192" spans="24:45" x14ac:dyDescent="0.25">
      <c r="X192">
        <f t="shared" si="34"/>
        <v>1860</v>
      </c>
      <c r="Y192" s="55">
        <f t="shared" si="31"/>
        <v>1394.7546399345367</v>
      </c>
      <c r="Z192" s="55">
        <f t="shared" si="36"/>
        <v>12.756864261486566</v>
      </c>
      <c r="AA192" s="55">
        <f t="shared" si="32"/>
        <v>57.6583150034947</v>
      </c>
      <c r="AB192" s="55">
        <f t="shared" si="33"/>
        <v>89.742274087137304</v>
      </c>
      <c r="AC192" s="214">
        <f t="shared" si="29"/>
        <v>57.6583150034947</v>
      </c>
      <c r="AD192" s="214">
        <f t="shared" si="30"/>
        <v>89.742274087137304</v>
      </c>
      <c r="AG192" s="29">
        <f t="shared" si="37"/>
        <v>2.6179940987102112E+28</v>
      </c>
      <c r="AI192" s="26"/>
      <c r="AJ192" s="54">
        <f t="shared" si="38"/>
        <v>1.7300608134034822E-5</v>
      </c>
      <c r="AQ192" s="38">
        <f t="shared" si="39"/>
        <v>5.6937755798078638E-2</v>
      </c>
      <c r="AR192" s="38">
        <f t="shared" si="40"/>
        <v>5.387049094020277E-2</v>
      </c>
      <c r="AS192" s="54">
        <f t="shared" si="35"/>
        <v>4.5682677830609302E-10</v>
      </c>
    </row>
    <row r="193" spans="24:45" x14ac:dyDescent="0.25">
      <c r="X193">
        <f t="shared" si="34"/>
        <v>1870</v>
      </c>
      <c r="Y193" s="55">
        <f t="shared" si="31"/>
        <v>1389.7346896219706</v>
      </c>
      <c r="Z193" s="55">
        <f t="shared" si="36"/>
        <v>12.74442492149884</v>
      </c>
      <c r="AA193" s="55">
        <f t="shared" si="32"/>
        <v>57.450793287390262</v>
      </c>
      <c r="AB193" s="55">
        <f t="shared" si="33"/>
        <v>89.65476553991445</v>
      </c>
      <c r="AC193" s="214">
        <f t="shared" si="29"/>
        <v>57.450793287390262</v>
      </c>
      <c r="AD193" s="214">
        <f t="shared" si="30"/>
        <v>89.65476553991445</v>
      </c>
      <c r="AG193" s="29">
        <f t="shared" si="37"/>
        <v>2.6005607959040345E+28</v>
      </c>
      <c r="AI193" s="26"/>
      <c r="AJ193" s="54">
        <f t="shared" si="38"/>
        <v>1.735730188924105E-5</v>
      </c>
      <c r="AQ193" s="38">
        <f t="shared" si="39"/>
        <v>5.6919066861513809E-2</v>
      </c>
      <c r="AR193" s="38">
        <f t="shared" si="40"/>
        <v>5.3853761036342256E-2</v>
      </c>
      <c r="AS193" s="54">
        <f t="shared" si="35"/>
        <v>4.6153957717756776E-10</v>
      </c>
    </row>
    <row r="194" spans="24:45" x14ac:dyDescent="0.25">
      <c r="X194">
        <f t="shared" si="34"/>
        <v>1880</v>
      </c>
      <c r="Y194" s="55">
        <f t="shared" si="31"/>
        <v>1384.7218797431947</v>
      </c>
      <c r="Z194" s="55">
        <f t="shared" si="36"/>
        <v>12.731913276503743</v>
      </c>
      <c r="AA194" s="55">
        <f t="shared" si="32"/>
        <v>57.243566752509082</v>
      </c>
      <c r="AB194" s="55">
        <f t="shared" si="33"/>
        <v>89.566748339808242</v>
      </c>
      <c r="AC194" s="214">
        <f t="shared" si="29"/>
        <v>57.243566752509082</v>
      </c>
      <c r="AD194" s="214">
        <f t="shared" si="30"/>
        <v>89.566748339808242</v>
      </c>
      <c r="AG194" s="29">
        <f t="shared" si="37"/>
        <v>2.5831120368043466E+28</v>
      </c>
      <c r="AI194" s="26"/>
      <c r="AJ194" s="54">
        <f t="shared" si="38"/>
        <v>1.7414296992719181E-5</v>
      </c>
      <c r="AQ194" s="38">
        <f t="shared" si="39"/>
        <v>5.6900265221488944E-2</v>
      </c>
      <c r="AR194" s="38">
        <f t="shared" si="40"/>
        <v>5.3836929645925159E-2</v>
      </c>
      <c r="AS194" s="54">
        <f t="shared" si="35"/>
        <v>4.6632876018018107E-10</v>
      </c>
    </row>
    <row r="195" spans="24:45" x14ac:dyDescent="0.25">
      <c r="X195">
        <f t="shared" si="34"/>
        <v>1890</v>
      </c>
      <c r="Y195" s="55">
        <f t="shared" si="31"/>
        <v>1379.7174118191754</v>
      </c>
      <c r="Z195" s="55">
        <f t="shared" si="36"/>
        <v>12.719331764306023</v>
      </c>
      <c r="AA195" s="55">
        <f t="shared" si="32"/>
        <v>57.036685069002708</v>
      </c>
      <c r="AB195" s="55">
        <f t="shared" si="33"/>
        <v>89.478239636342053</v>
      </c>
      <c r="AC195" s="214">
        <f t="shared" si="29"/>
        <v>57.036685069002708</v>
      </c>
      <c r="AD195" s="214">
        <f t="shared" si="30"/>
        <v>89.478239636342053</v>
      </c>
      <c r="AG195" s="29">
        <f t="shared" si="37"/>
        <v>2.565651926791124E+28</v>
      </c>
      <c r="AI195" s="26"/>
      <c r="AJ195" s="54">
        <f t="shared" si="38"/>
        <v>1.7471560454998497E-5</v>
      </c>
      <c r="AQ195" s="38">
        <f t="shared" si="39"/>
        <v>5.6881354294900495E-2</v>
      </c>
      <c r="AR195" s="38">
        <f t="shared" si="40"/>
        <v>5.3819999817149723E-2</v>
      </c>
      <c r="AS195" s="54">
        <f t="shared" si="35"/>
        <v>4.7119432090089307E-10</v>
      </c>
    </row>
    <row r="196" spans="24:45" x14ac:dyDescent="0.25">
      <c r="X196">
        <f t="shared" si="34"/>
        <v>1900</v>
      </c>
      <c r="Y196" s="55">
        <f t="shared" si="31"/>
        <v>1374.7225246870789</v>
      </c>
      <c r="Z196" s="55">
        <f t="shared" si="36"/>
        <v>12.706682999481426</v>
      </c>
      <c r="AA196" s="55">
        <f t="shared" si="32"/>
        <v>56.830199449651872</v>
      </c>
      <c r="AB196" s="55">
        <f t="shared" si="33"/>
        <v>89.389257822591816</v>
      </c>
      <c r="AC196" s="214">
        <f t="shared" si="29"/>
        <v>56.830199449651872</v>
      </c>
      <c r="AD196" s="214">
        <f t="shared" si="30"/>
        <v>89.389257822591816</v>
      </c>
      <c r="AG196" s="29">
        <f t="shared" si="37"/>
        <v>2.5481847435330551E+28</v>
      </c>
      <c r="AI196" s="26"/>
      <c r="AJ196" s="54">
        <f t="shared" si="38"/>
        <v>1.7529057864430015E-5</v>
      </c>
      <c r="AQ196" s="38">
        <f t="shared" si="39"/>
        <v>5.6862337766407554E-2</v>
      </c>
      <c r="AR196" s="38">
        <f t="shared" si="40"/>
        <v>5.3802974838313831E-2</v>
      </c>
      <c r="AS196" s="54">
        <f t="shared" si="35"/>
        <v>4.7613614931739162E-10</v>
      </c>
    </row>
    <row r="197" spans="24:45" x14ac:dyDescent="0.25">
      <c r="X197">
        <f t="shared" si="34"/>
        <v>1910</v>
      </c>
      <c r="Y197" s="55">
        <f t="shared" si="31"/>
        <v>1369.738491861719</v>
      </c>
      <c r="Z197" s="55">
        <f t="shared" si="36"/>
        <v>12.693969772012728</v>
      </c>
      <c r="AA197" s="55">
        <f t="shared" si="32"/>
        <v>56.624162540790365</v>
      </c>
      <c r="AB197" s="55">
        <f t="shared" si="33"/>
        <v>89.29982252559077</v>
      </c>
      <c r="AC197" s="214">
        <f t="shared" si="29"/>
        <v>56.624162540790365</v>
      </c>
      <c r="AD197" s="214">
        <f t="shared" si="30"/>
        <v>89.29982252559077</v>
      </c>
      <c r="AG197" s="29">
        <f t="shared" si="37"/>
        <v>2.5307149303354296E+28</v>
      </c>
      <c r="AI197" s="26"/>
      <c r="AJ197" s="54">
        <f t="shared" si="38"/>
        <v>1.7586753437013104E-5</v>
      </c>
      <c r="AQ197" s="38">
        <f t="shared" si="39"/>
        <v>5.6843219587852586E-2</v>
      </c>
      <c r="AR197" s="38">
        <f t="shared" si="40"/>
        <v>5.3785858237346017E-2</v>
      </c>
      <c r="AS197" s="54">
        <f t="shared" si="35"/>
        <v>4.8115402777908757E-10</v>
      </c>
    </row>
    <row r="198" spans="24:45" x14ac:dyDescent="0.25">
      <c r="X198">
        <f t="shared" si="34"/>
        <v>1920</v>
      </c>
      <c r="Y198" s="55">
        <f t="shared" si="31"/>
        <v>1364.7666185820219</v>
      </c>
      <c r="Z198" s="55">
        <f t="shared" si="36"/>
        <v>12.681195044894606</v>
      </c>
      <c r="AA198" s="55">
        <f t="shared" si="32"/>
        <v>56.418628300207601</v>
      </c>
      <c r="AB198" s="55">
        <f t="shared" si="33"/>
        <v>89.209954589480162</v>
      </c>
      <c r="AC198" s="214">
        <f t="shared" ref="AC198:AC206" si="41">IF(OR($C$5&gt;35, $C$5&lt;0, $C$4&gt;80,$C$4&lt;10), 0, AA198)</f>
        <v>56.418628300207601</v>
      </c>
      <c r="AD198" s="214">
        <f t="shared" ref="AD198:AD206" si="42">IF(OR($C$5&gt;35, $C$5&lt;0, $C$4&gt;80,$C$4&lt;10), 0, AB198)</f>
        <v>89.209954589480162</v>
      </c>
      <c r="AG198" s="29">
        <f t="shared" si="37"/>
        <v>2.5132470882537141E+28</v>
      </c>
      <c r="AI198" s="26"/>
      <c r="AJ198" s="54">
        <f t="shared" si="38"/>
        <v>1.7644610076723297E-5</v>
      </c>
      <c r="AQ198" s="38">
        <f t="shared" si="39"/>
        <v>5.6824003976199834E-2</v>
      </c>
      <c r="AR198" s="38">
        <f t="shared" si="40"/>
        <v>5.3768653780009654E-2</v>
      </c>
      <c r="AS198" s="54">
        <f t="shared" si="35"/>
        <v>4.8624762736656365E-10</v>
      </c>
    </row>
    <row r="199" spans="24:45" x14ac:dyDescent="0.25">
      <c r="X199">
        <f t="shared" si="34"/>
        <v>1930</v>
      </c>
      <c r="Y199" s="55">
        <f t="shared" ref="Y199:Y206" si="43">IF(U$6/(((U$6/AE$6)-1)*(1-EXP(-AJ199*X199))+1)&gt;Y198,Y198,(U$6/(((U$6/AE$6)-1)*(1-EXP(-AJ199*X199))+1)))</f>
        <v>1359.8082385488372</v>
      </c>
      <c r="Z199" s="55">
        <f t="shared" si="36"/>
        <v>12.668361950666034</v>
      </c>
      <c r="AA199" s="55">
        <f t="shared" ref="AA199:AA200" si="44">100*Y199/2419</f>
        <v>56.213651862291741</v>
      </c>
      <c r="AB199" s="55">
        <f t="shared" ref="AB199:AB200" si="45">100*Z199/14.215</f>
        <v>89.119676051115249</v>
      </c>
      <c r="AC199" s="214">
        <f t="shared" si="41"/>
        <v>56.213651862291741</v>
      </c>
      <c r="AD199" s="214">
        <f t="shared" si="42"/>
        <v>89.119676051115249</v>
      </c>
      <c r="AG199" s="29">
        <f t="shared" si="37"/>
        <v>2.4957859669618413E+28</v>
      </c>
      <c r="AI199" s="26"/>
      <c r="AJ199" s="54">
        <f t="shared" si="38"/>
        <v>1.7702589446471458E-5</v>
      </c>
      <c r="AQ199" s="38">
        <f t="shared" si="39"/>
        <v>5.6804695409915153E-2</v>
      </c>
      <c r="AR199" s="38">
        <f t="shared" si="40"/>
        <v>5.3751365466711575E-2</v>
      </c>
      <c r="AS199" s="54">
        <f t="shared" si="35"/>
        <v>4.9141650468502243E-10</v>
      </c>
    </row>
    <row r="200" spans="24:45" x14ac:dyDescent="0.25">
      <c r="X200">
        <f t="shared" ref="X200:X206" si="46">X199+10</f>
        <v>1940</v>
      </c>
      <c r="Y200" s="55">
        <f t="shared" si="43"/>
        <v>1354.864710364601</v>
      </c>
      <c r="Z200" s="55">
        <f t="shared" si="36"/>
        <v>12.655473786839245</v>
      </c>
      <c r="AA200" s="55">
        <f t="shared" si="44"/>
        <v>56.009289390847499</v>
      </c>
      <c r="AB200" s="55">
        <f t="shared" si="45"/>
        <v>89.029010107908874</v>
      </c>
      <c r="AC200" s="214">
        <f t="shared" si="41"/>
        <v>56.009289390847499</v>
      </c>
      <c r="AD200" s="214">
        <f t="shared" si="42"/>
        <v>89.029010107908874</v>
      </c>
      <c r="AG200" s="29">
        <f t="shared" si="37"/>
        <v>2.4783364543790755E+28</v>
      </c>
      <c r="AI200" s="26"/>
      <c r="AJ200" s="54">
        <f t="shared" si="38"/>
        <v>1.7760652049699438E-5</v>
      </c>
      <c r="AQ200" s="38">
        <f t="shared" si="39"/>
        <v>5.6785298623724813E-2</v>
      </c>
      <c r="AR200" s="38">
        <f t="shared" si="40"/>
        <v>5.3733997527858859E-2</v>
      </c>
      <c r="AS200" s="54">
        <f t="shared" ref="AS200:AS206" si="47">AS$1+AS$2*EXP(-$Y199/AS$3)</f>
        <v>4.9666009914593224E-10</v>
      </c>
    </row>
    <row r="201" spans="24:45" x14ac:dyDescent="0.25">
      <c r="X201">
        <f t="shared" si="46"/>
        <v>1950</v>
      </c>
      <c r="Y201" s="55">
        <f t="shared" si="43"/>
        <v>1349.9374136898373</v>
      </c>
      <c r="Z201" s="55">
        <f t="shared" ref="Z201:Z206" si="48">-1.9856*(T$6/Y201 - 1)+14.215</f>
        <v>12.64253401020621</v>
      </c>
      <c r="AA201" s="55">
        <f t="shared" ref="AA201:AA206" si="49">100*Y201/2419</f>
        <v>55.805597920208236</v>
      </c>
      <c r="AB201" s="55">
        <f t="shared" ref="AB201:AB206" si="50">100*Z201/14.215</f>
        <v>88.937981077778488</v>
      </c>
      <c r="AC201" s="214">
        <f t="shared" si="41"/>
        <v>55.805597920208236</v>
      </c>
      <c r="AD201" s="214">
        <f t="shared" si="42"/>
        <v>88.937981077778488</v>
      </c>
      <c r="AG201" s="29">
        <f t="shared" ref="AG201:AG206" si="51">AH$6-AI$6*EXP((T$6-Y200)/T$6)</f>
        <v>2.4609035650745982E+28</v>
      </c>
      <c r="AI201" s="26"/>
      <c r="AJ201" s="54">
        <f t="shared" ref="AJ201:AJ206" si="52">AG201*AR201*AS201*EXP(-AF$6/(0.008314*AK$6))</f>
        <v>1.7818757322482399E-5</v>
      </c>
      <c r="AQ201" s="38">
        <f t="shared" ref="AQ201:AQ206" si="53">AP$6*(((AQ$3-AQ$2*((T$6/Y200)-1))/AQ$3))</f>
        <v>5.6765818601706618E-2</v>
      </c>
      <c r="AR201" s="38">
        <f t="shared" ref="AR201:AR206" si="54">AQ201/(AQ201+1)</f>
        <v>5.3716554417721538E-2</v>
      </c>
      <c r="AS201" s="54">
        <f t="shared" si="47"/>
        <v>5.0197773078883126E-10</v>
      </c>
    </row>
    <row r="202" spans="24:45" x14ac:dyDescent="0.25">
      <c r="X202">
        <f t="shared" si="46"/>
        <v>1960</v>
      </c>
      <c r="Y202" s="55">
        <f t="shared" si="43"/>
        <v>1345.0277451359605</v>
      </c>
      <c r="Z202" s="55">
        <f t="shared" si="48"/>
        <v>12.629546230016633</v>
      </c>
      <c r="AA202" s="55">
        <f t="shared" si="49"/>
        <v>55.6026351854469</v>
      </c>
      <c r="AB202" s="55">
        <f t="shared" si="50"/>
        <v>88.846614351154642</v>
      </c>
      <c r="AC202" s="214">
        <f t="shared" si="41"/>
        <v>55.6026351854469</v>
      </c>
      <c r="AD202" s="214">
        <f t="shared" si="42"/>
        <v>88.846614351154642</v>
      </c>
      <c r="AG202" s="29">
        <f t="shared" si="51"/>
        <v>2.4434924274858196E+28</v>
      </c>
      <c r="AI202" s="26"/>
      <c r="AJ202" s="54">
        <f t="shared" si="52"/>
        <v>1.7876863735863963E-5</v>
      </c>
      <c r="AQ202" s="38">
        <f t="shared" si="53"/>
        <v>5.6746260568684245E-2</v>
      </c>
      <c r="AR202" s="38">
        <f t="shared" si="54"/>
        <v>5.3699040806774609E-2</v>
      </c>
      <c r="AS202" s="54">
        <f t="shared" si="47"/>
        <v>5.073685986918015E-10</v>
      </c>
    </row>
    <row r="203" spans="24:45" x14ac:dyDescent="0.25">
      <c r="X203">
        <f t="shared" si="46"/>
        <v>1970</v>
      </c>
      <c r="Y203" s="55">
        <f t="shared" si="43"/>
        <v>1340.1371139183152</v>
      </c>
      <c r="Z203" s="55">
        <f t="shared" si="48"/>
        <v>12.61651420003553</v>
      </c>
      <c r="AA203" s="55">
        <f t="shared" si="49"/>
        <v>55.400459442675285</v>
      </c>
      <c r="AB203" s="55">
        <f t="shared" si="50"/>
        <v>88.754936335107502</v>
      </c>
      <c r="AC203" s="214">
        <f t="shared" si="41"/>
        <v>55.400459442675285</v>
      </c>
      <c r="AD203" s="214">
        <f t="shared" si="42"/>
        <v>88.754936335107502</v>
      </c>
      <c r="AG203" s="29">
        <f t="shared" si="51"/>
        <v>2.426108270003536E+28</v>
      </c>
      <c r="AI203" s="26"/>
      <c r="AJ203" s="54">
        <f t="shared" si="52"/>
        <v>1.7934928908000983E-5</v>
      </c>
      <c r="AQ203" s="38">
        <f t="shared" si="53"/>
        <v>5.6726629979916066E-2</v>
      </c>
      <c r="AR203" s="38">
        <f t="shared" si="54"/>
        <v>5.3681461572511142E-2</v>
      </c>
      <c r="AS203" s="54">
        <f t="shared" si="47"/>
        <v>5.1283178001463794E-10</v>
      </c>
    </row>
    <row r="204" spans="24:45" x14ac:dyDescent="0.25">
      <c r="X204">
        <f t="shared" si="46"/>
        <v>1980</v>
      </c>
      <c r="Y204" s="55">
        <f t="shared" si="43"/>
        <v>1335.2669372978341</v>
      </c>
      <c r="Z204" s="55">
        <f t="shared" si="48"/>
        <v>12.603441809503561</v>
      </c>
      <c r="AA204" s="55">
        <f t="shared" si="49"/>
        <v>55.199129280604964</v>
      </c>
      <c r="AB204" s="55">
        <f t="shared" si="50"/>
        <v>88.662974389754211</v>
      </c>
      <c r="AC204" s="214">
        <f t="shared" si="41"/>
        <v>55.199129280604964</v>
      </c>
      <c r="AD204" s="214">
        <f t="shared" si="42"/>
        <v>88.662974389754211</v>
      </c>
      <c r="AG204" s="29">
        <f t="shared" si="51"/>
        <v>2.4087564059944914E+28</v>
      </c>
      <c r="AI204" s="26"/>
      <c r="AJ204" s="54">
        <f t="shared" si="52"/>
        <v>1.7992909725542357E-5</v>
      </c>
      <c r="AQ204" s="38">
        <f t="shared" si="53"/>
        <v>5.670693250909048E-2</v>
      </c>
      <c r="AR204" s="38">
        <f t="shared" si="54"/>
        <v>5.3663821788736722E-2</v>
      </c>
      <c r="AS204" s="54">
        <f t="shared" si="47"/>
        <v>5.1836622971318287E-10</v>
      </c>
    </row>
    <row r="205" spans="24:45" x14ac:dyDescent="0.25">
      <c r="X205">
        <f t="shared" si="46"/>
        <v>1990</v>
      </c>
      <c r="Y205" s="55">
        <f t="shared" si="43"/>
        <v>1330.4186358437712</v>
      </c>
      <c r="Z205" s="55">
        <f t="shared" si="48"/>
        <v>12.590333073038503</v>
      </c>
      <c r="AA205" s="55">
        <f t="shared" si="49"/>
        <v>54.998703424711508</v>
      </c>
      <c r="AB205" s="55">
        <f t="shared" si="50"/>
        <v>88.570756757217751</v>
      </c>
      <c r="AC205" s="214">
        <f t="shared" si="41"/>
        <v>54.998703424711508</v>
      </c>
      <c r="AD205" s="214">
        <f t="shared" si="42"/>
        <v>88.570756757217751</v>
      </c>
      <c r="AG205" s="29">
        <f t="shared" si="51"/>
        <v>2.3914422178497178E+28</v>
      </c>
      <c r="AI205" s="26"/>
      <c r="AJ205" s="54">
        <f t="shared" si="52"/>
        <v>1.8050762473513365E-5</v>
      </c>
      <c r="AQ205" s="38">
        <f t="shared" si="53"/>
        <v>5.6687174034662641E-2</v>
      </c>
      <c r="AR205" s="38">
        <f t="shared" si="54"/>
        <v>5.3646126713375937E-2</v>
      </c>
      <c r="AS205" s="54">
        <f t="shared" si="47"/>
        <v>5.2397078095654686E-10</v>
      </c>
    </row>
    <row r="206" spans="24:45" x14ac:dyDescent="0.25">
      <c r="X206">
        <f t="shared" si="46"/>
        <v>2000</v>
      </c>
      <c r="Y206" s="55">
        <f t="shared" si="43"/>
        <v>1325.5936285538839</v>
      </c>
      <c r="Z206" s="55">
        <f t="shared" si="48"/>
        <v>12.577192119532237</v>
      </c>
      <c r="AA206" s="55">
        <f t="shared" si="49"/>
        <v>54.799240535505746</v>
      </c>
      <c r="AB206" s="55">
        <f t="shared" si="50"/>
        <v>88.478312483519076</v>
      </c>
      <c r="AC206" s="214">
        <f t="shared" si="41"/>
        <v>54.799240535505746</v>
      </c>
      <c r="AD206" s="214">
        <f t="shared" si="42"/>
        <v>88.478312483519076</v>
      </c>
      <c r="AG206" s="29">
        <f t="shared" si="51"/>
        <v>2.3741711401636906E+28</v>
      </c>
      <c r="AI206" s="26"/>
      <c r="AJ206" s="54">
        <f t="shared" si="52"/>
        <v>1.8108442972829282E-5</v>
      </c>
      <c r="AQ206" s="38">
        <f t="shared" si="53"/>
        <v>5.6667360624591046E-2</v>
      </c>
      <c r="AR206" s="38">
        <f t="shared" si="54"/>
        <v>5.3628381774842783E-2</v>
      </c>
      <c r="AS206" s="54">
        <f t="shared" si="47"/>
        <v>5.2964414627140069E-10</v>
      </c>
    </row>
  </sheetData>
  <dataConsolidate/>
  <pageMargins left="0.70866141732283472" right="0.70866141732283472" top="0.74803149606299213" bottom="0.74803149606299213" header="0.31496062992125984" footer="0.31496062992125984"/>
  <pageSetup scale="55"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78201-A8CC-4531-B1A0-8B83D002A40D}">
  <dimension ref="A1:AU173"/>
  <sheetViews>
    <sheetView zoomScale="90" zoomScaleNormal="90" workbookViewId="0">
      <selection activeCell="AC6" sqref="AC6:AD6"/>
    </sheetView>
  </sheetViews>
  <sheetFormatPr baseColWidth="10" defaultColWidth="8.85546875" defaultRowHeight="15" x14ac:dyDescent="0.25"/>
  <cols>
    <col min="1" max="1" width="5.42578125" customWidth="1"/>
    <col min="2" max="2" width="19.5703125" customWidth="1"/>
    <col min="3" max="3" width="10" customWidth="1"/>
    <col min="4" max="4" width="12.7109375" customWidth="1"/>
    <col min="5" max="5" width="12.140625" customWidth="1"/>
    <col min="6" max="6" width="11.5703125" customWidth="1"/>
    <col min="7" max="7" width="11.28515625" customWidth="1"/>
    <col min="8" max="8" width="11.42578125" customWidth="1"/>
    <col min="9" max="9" width="12" bestFit="1" customWidth="1"/>
    <col min="12" max="12" width="11" customWidth="1"/>
    <col min="13" max="13" width="9.42578125" customWidth="1"/>
    <col min="14" max="14" width="10" customWidth="1"/>
    <col min="15" max="15" width="9" customWidth="1"/>
    <col min="16" max="16" width="9.42578125" customWidth="1"/>
    <col min="17" max="17" width="7.28515625" customWidth="1"/>
    <col min="18" max="18" width="8.140625" customWidth="1"/>
    <col min="19" max="19" width="2.85546875" customWidth="1"/>
    <col min="20" max="20" width="8.42578125" customWidth="1"/>
    <col min="21" max="21" width="8.28515625" customWidth="1"/>
    <col min="22" max="22" width="6.28515625" customWidth="1"/>
    <col min="23" max="23" width="7" customWidth="1"/>
    <col min="24" max="24" width="8.28515625" customWidth="1"/>
    <col min="31" max="31" width="7.140625" customWidth="1"/>
    <col min="32" max="32" width="8.28515625" customWidth="1"/>
    <col min="33" max="33" width="11.5703125" customWidth="1"/>
    <col min="34" max="34" width="11.7109375" customWidth="1"/>
    <col min="35" max="35" width="12.7109375" customWidth="1"/>
    <col min="36" max="36" width="13.140625" customWidth="1"/>
    <col min="38" max="38" width="6.85546875" customWidth="1"/>
    <col min="45" max="45" width="11.85546875" customWidth="1"/>
    <col min="46" max="46" width="10.42578125" customWidth="1"/>
    <col min="47" max="47" width="8" customWidth="1"/>
    <col min="48" max="48" width="5.28515625" customWidth="1"/>
  </cols>
  <sheetData>
    <row r="1" spans="2:47" ht="15.75" x14ac:dyDescent="0.25">
      <c r="B1" s="81" t="s">
        <v>49</v>
      </c>
      <c r="C1" t="s">
        <v>20</v>
      </c>
      <c r="F1" s="15" t="s">
        <v>65</v>
      </c>
      <c r="I1" s="105" t="str">
        <f>B1</f>
        <v>C4</v>
      </c>
      <c r="P1" s="41" t="s">
        <v>35</v>
      </c>
      <c r="Q1" s="41" t="s">
        <v>28</v>
      </c>
      <c r="R1" t="s">
        <v>43</v>
      </c>
      <c r="X1" s="1"/>
      <c r="Z1" s="15"/>
      <c r="AA1" s="15"/>
      <c r="AB1" s="15"/>
      <c r="AC1" s="15"/>
      <c r="AD1" s="15"/>
      <c r="AF1" s="26"/>
      <c r="AG1" s="27"/>
      <c r="AH1" s="92"/>
      <c r="AI1" s="27"/>
      <c r="AS1" s="83">
        <v>-4.1563899999999997E-5</v>
      </c>
      <c r="AT1" s="3" t="s">
        <v>38</v>
      </c>
    </row>
    <row r="2" spans="2:47" ht="16.5" thickBot="1" x14ac:dyDescent="0.3">
      <c r="B2" s="12"/>
      <c r="P2" s="31">
        <v>0</v>
      </c>
      <c r="Q2" s="31">
        <v>1458</v>
      </c>
      <c r="R2" s="23">
        <v>15.095000000000001</v>
      </c>
      <c r="T2" s="14"/>
      <c r="Y2" s="104"/>
      <c r="Z2" s="13"/>
      <c r="AA2" s="13"/>
      <c r="AB2" s="13"/>
      <c r="AC2" s="13"/>
      <c r="AD2" s="13"/>
      <c r="AP2" s="41" t="s">
        <v>32</v>
      </c>
      <c r="AQ2" s="51">
        <v>4.4999999999999997E-3</v>
      </c>
      <c r="AS2" s="84">
        <v>2.7050000000000002E-4</v>
      </c>
      <c r="AT2" s="9" t="s">
        <v>39</v>
      </c>
    </row>
    <row r="3" spans="2:47" ht="15.75" x14ac:dyDescent="0.25">
      <c r="B3" s="63" t="s">
        <v>68</v>
      </c>
      <c r="C3" s="106">
        <f>'Multiple climates'!B12</f>
        <v>100</v>
      </c>
      <c r="D3" s="42"/>
      <c r="P3" s="31">
        <v>26.839252149834728</v>
      </c>
      <c r="Q3" s="31">
        <v>738</v>
      </c>
      <c r="R3" s="23">
        <v>12.98</v>
      </c>
      <c r="Y3" s="15"/>
      <c r="AK3" t="s">
        <v>34</v>
      </c>
      <c r="AP3" s="71" t="s">
        <v>42</v>
      </c>
      <c r="AQ3" s="52">
        <v>7.7399999999999997E-2</v>
      </c>
      <c r="AS3" s="85">
        <v>1009.396</v>
      </c>
      <c r="AT3" s="9" t="s">
        <v>40</v>
      </c>
    </row>
    <row r="4" spans="2:47" ht="17.25" x14ac:dyDescent="0.25">
      <c r="B4" s="43" t="s">
        <v>15</v>
      </c>
      <c r="C4" s="107">
        <f>'Multiple climates'!D12</f>
        <v>40</v>
      </c>
      <c r="D4" s="42"/>
      <c r="P4" s="31">
        <v>63.089670637923184</v>
      </c>
      <c r="Q4" s="31">
        <v>553</v>
      </c>
      <c r="R4" s="23">
        <v>11.03</v>
      </c>
      <c r="U4" s="72"/>
      <c r="Y4" s="25" t="s">
        <v>0</v>
      </c>
      <c r="Z4" s="25"/>
      <c r="AA4" s="25"/>
      <c r="AB4" s="25"/>
      <c r="AC4" s="213" t="s">
        <v>111</v>
      </c>
      <c r="AD4" s="213"/>
      <c r="AF4" s="30" t="s">
        <v>27</v>
      </c>
      <c r="AG4" s="20" t="s">
        <v>11</v>
      </c>
      <c r="AH4" s="2" t="s">
        <v>33</v>
      </c>
      <c r="AI4" s="3"/>
      <c r="AJ4" s="8" t="s">
        <v>26</v>
      </c>
      <c r="AK4" s="10"/>
      <c r="AL4" s="6"/>
      <c r="AM4" s="2" t="s">
        <v>22</v>
      </c>
      <c r="AN4" s="2"/>
      <c r="AO4" s="2"/>
      <c r="AP4" s="3"/>
      <c r="AQ4" s="65" t="s">
        <v>30</v>
      </c>
      <c r="AR4" s="74" t="s">
        <v>31</v>
      </c>
      <c r="AS4" s="86" t="s">
        <v>29</v>
      </c>
      <c r="AT4" s="88" t="s">
        <v>41</v>
      </c>
      <c r="AU4" s="16"/>
    </row>
    <row r="5" spans="2:47" ht="16.5" thickBot="1" x14ac:dyDescent="0.3">
      <c r="B5" s="44" t="s">
        <v>16</v>
      </c>
      <c r="C5" s="108">
        <f>'Multiple climates'!C12</f>
        <v>15</v>
      </c>
      <c r="D5" s="42"/>
      <c r="P5" s="31">
        <v>80.169194733272548</v>
      </c>
      <c r="Q5" s="31">
        <v>470</v>
      </c>
      <c r="R5" s="23">
        <v>10.09</v>
      </c>
      <c r="T5" s="64" t="s">
        <v>50</v>
      </c>
      <c r="U5" s="64" t="s">
        <v>51</v>
      </c>
      <c r="V5" s="16" t="s">
        <v>7</v>
      </c>
      <c r="W5" s="16" t="s">
        <v>5</v>
      </c>
      <c r="X5" s="65" t="s">
        <v>6</v>
      </c>
      <c r="Y5" s="66" t="s">
        <v>1</v>
      </c>
      <c r="Z5" s="16" t="s">
        <v>43</v>
      </c>
      <c r="AA5" s="16" t="s">
        <v>59</v>
      </c>
      <c r="AB5" s="16" t="s">
        <v>60</v>
      </c>
      <c r="AC5" s="93" t="s">
        <v>14</v>
      </c>
      <c r="AD5" s="93" t="s">
        <v>110</v>
      </c>
      <c r="AE5" s="16" t="s">
        <v>21</v>
      </c>
      <c r="AF5" s="16" t="s">
        <v>3</v>
      </c>
      <c r="AG5" s="77" t="s">
        <v>25</v>
      </c>
      <c r="AH5" s="16" t="s">
        <v>12</v>
      </c>
      <c r="AI5" s="69" t="s">
        <v>13</v>
      </c>
      <c r="AJ5" s="67" t="s">
        <v>2</v>
      </c>
      <c r="AK5" s="68" t="s">
        <v>4</v>
      </c>
      <c r="AL5" s="16" t="s">
        <v>7</v>
      </c>
      <c r="AM5" s="16" t="s">
        <v>8</v>
      </c>
      <c r="AN5" s="16" t="s">
        <v>9</v>
      </c>
      <c r="AO5" s="16" t="s">
        <v>10</v>
      </c>
      <c r="AP5" s="69" t="s">
        <v>18</v>
      </c>
      <c r="AQ5" s="68" t="s">
        <v>23</v>
      </c>
      <c r="AR5" s="69" t="s">
        <v>17</v>
      </c>
      <c r="AS5" s="87" t="s">
        <v>19</v>
      </c>
      <c r="AT5" s="82"/>
      <c r="AU5" s="16"/>
    </row>
    <row r="6" spans="2:47" ht="16.5" thickBot="1" x14ac:dyDescent="0.3">
      <c r="B6" s="42"/>
      <c r="C6" s="42"/>
      <c r="D6" s="42"/>
      <c r="P6" s="31">
        <v>127</v>
      </c>
      <c r="Q6" s="31">
        <v>414</v>
      </c>
      <c r="R6" s="23">
        <v>8.39</v>
      </c>
      <c r="T6" s="89">
        <f>Q2</f>
        <v>1458</v>
      </c>
      <c r="U6" s="53">
        <f>C8</f>
        <v>1458</v>
      </c>
      <c r="V6" s="53">
        <f>$C$4</f>
        <v>40</v>
      </c>
      <c r="W6" s="53">
        <f>$C$5</f>
        <v>15</v>
      </c>
      <c r="X6" s="4">
        <v>0</v>
      </c>
      <c r="Y6" s="55">
        <f>U6</f>
        <v>1458</v>
      </c>
      <c r="Z6" s="55">
        <f>-2.5664*(T$6/Y6 - 1)+14.807</f>
        <v>14.807</v>
      </c>
      <c r="AA6" s="102">
        <f>100*Y6/1458</f>
        <v>100</v>
      </c>
      <c r="AB6" s="102">
        <f>100*Z6/14.807</f>
        <v>100</v>
      </c>
      <c r="AC6" s="214">
        <f>IF(OR(C$5&gt;40, C$5&lt;0, C$4&gt;80,C$4&lt;10), 0, AA6)</f>
        <v>100</v>
      </c>
      <c r="AD6" s="214">
        <f>IF(OR(C$5&gt;40, C$5&lt;0, C$4&gt;80,C$4&lt;10), 0, AB6)</f>
        <v>100</v>
      </c>
      <c r="AE6" s="50">
        <v>100</v>
      </c>
      <c r="AF6" s="95">
        <v>101.25</v>
      </c>
      <c r="AG6" s="78">
        <f>AH$6-AI$6*EXP((T$6-U6)/T$6)</f>
        <v>7.7E+20</v>
      </c>
      <c r="AH6" s="79">
        <f>F31</f>
        <v>1.3E+21</v>
      </c>
      <c r="AI6" s="80">
        <f>G31</f>
        <v>5.3E+20</v>
      </c>
      <c r="AJ6" s="54">
        <f t="shared" ref="AJ6:AJ69" si="0">AG6*AR6*AS6*EXP(-AF$6/(0.008314*AK$6))</f>
        <v>4.9474453257718188E-4</v>
      </c>
      <c r="AK6" s="48">
        <f>W6+273.15</f>
        <v>288.14999999999998</v>
      </c>
      <c r="AL6" s="49">
        <f>V6/100</f>
        <v>0.4</v>
      </c>
      <c r="AM6" s="93">
        <f>-0.002015*AK6^2 + 0.961983*AK6 - 99.902979</f>
        <v>9.9861211124999869</v>
      </c>
      <c r="AN6" s="93">
        <f>-0.00022798*AK6^2 + 0.13269*AK6 - 18.526</f>
        <v>0.77934777845000269</v>
      </c>
      <c r="AO6" s="52">
        <f>0.00001709*AK6^2 - 0.01028*AK6 + 1.602</f>
        <v>5.8807920525000501E-2</v>
      </c>
      <c r="AP6" s="11">
        <f>(AO6*AN6*AM6*AL6)/((1-AN6*AL6) *(1-AN6*AL6 + AM6*AN6*AL6))</f>
        <v>6.997385572648436E-2</v>
      </c>
      <c r="AQ6" s="75">
        <f>AP$6*(((AQ$3-AQ$2*((T$6/U6)-1))/AQ$3))</f>
        <v>6.997385572648436E-2</v>
      </c>
      <c r="AR6" s="76">
        <f t="shared" ref="AR6:AR69" si="1">AQ6/(AQ6+1)</f>
        <v>6.5397724768680388E-2</v>
      </c>
      <c r="AS6" s="54">
        <f>AS$1+AS$2*EXP(-$U6/AS$3)</f>
        <v>2.2241890422950785E-5</v>
      </c>
      <c r="AT6" s="90">
        <f>-LOG(AS6)</f>
        <v>4.6528283031796818</v>
      </c>
      <c r="AU6" s="28" t="s">
        <v>47</v>
      </c>
    </row>
    <row r="7" spans="2:47" ht="15.75" x14ac:dyDescent="0.25">
      <c r="B7" s="111" t="s">
        <v>66</v>
      </c>
      <c r="C7" s="112">
        <f>T6</f>
        <v>1458</v>
      </c>
      <c r="D7" s="109"/>
      <c r="P7" s="31">
        <v>28.31914851899997</v>
      </c>
      <c r="Q7" s="31">
        <v>753</v>
      </c>
      <c r="R7" s="23">
        <v>11.622999999999999</v>
      </c>
      <c r="T7" s="1"/>
      <c r="V7" s="17"/>
      <c r="W7" s="17"/>
      <c r="X7">
        <f>X6+3</f>
        <v>3</v>
      </c>
      <c r="Y7" s="55">
        <f t="shared" ref="Y7:Y70" si="2">IF(U$6/(((U$6/AE$6)-1)*(1-EXP(-AJ7*X7))+1)&gt;Y6,Y6,(U$6/(((U$6/AE$6)-1)*(1-EXP(-AJ7*X7))+1)))</f>
        <v>1429.2142786391519</v>
      </c>
      <c r="Z7" s="55">
        <f t="shared" ref="Z7:Z70" si="3">-2.5664*(T$6/Y7 - 1)+14.807</f>
        <v>14.755310287404335</v>
      </c>
      <c r="AA7" s="55">
        <f t="shared" ref="AA7:AA70" si="4">100*Y7/1458</f>
        <v>98.025670688556374</v>
      </c>
      <c r="AB7" s="102">
        <f t="shared" ref="AB7:AB70" si="5">100*Z7/14.807</f>
        <v>99.650910295159946</v>
      </c>
      <c r="AC7" s="214">
        <f t="shared" ref="AC7:AC70" si="6">IF(OR(C$5&gt;40, C$5&lt;0, C$4&gt;80,C$4&lt;10), 0, AA7)</f>
        <v>98.025670688556374</v>
      </c>
      <c r="AD7" s="214">
        <f t="shared" ref="AD7:AD70" si="7">IF(OR(C$5&gt;40, C$5&lt;0, C$4&gt;80,C$4&lt;10), 0, AB7)</f>
        <v>99.650910295159946</v>
      </c>
      <c r="AE7" s="15"/>
      <c r="AF7" t="s">
        <v>0</v>
      </c>
      <c r="AG7" s="62">
        <f>AH$6-AI$6*EXP((T$6-Y6)/T$6)</f>
        <v>7.7E+20</v>
      </c>
      <c r="AH7" s="1"/>
      <c r="AI7" s="26"/>
      <c r="AJ7" s="54">
        <f t="shared" si="0"/>
        <v>4.9474453257718188E-4</v>
      </c>
      <c r="AP7" s="18"/>
      <c r="AQ7" s="38">
        <f t="shared" ref="AQ7:AQ70" si="8">AP$6*(((AQ$3-AQ$2*((T$6/Y6)-1))/AQ$3))</f>
        <v>6.997385572648436E-2</v>
      </c>
      <c r="AR7" s="38">
        <f t="shared" si="1"/>
        <v>6.5397724768680388E-2</v>
      </c>
      <c r="AS7" s="54">
        <f>AS$1+AS$2*EXP(-$Y6/AS$3)</f>
        <v>2.2241890422950785E-5</v>
      </c>
      <c r="AT7" s="23">
        <v>4.6500000000000004</v>
      </c>
      <c r="AU7" s="28" t="s">
        <v>48</v>
      </c>
    </row>
    <row r="8" spans="2:47" ht="16.5" thickBot="1" x14ac:dyDescent="0.3">
      <c r="B8" s="44" t="s">
        <v>67</v>
      </c>
      <c r="C8" s="117">
        <f>C7*C3/100</f>
        <v>1458</v>
      </c>
      <c r="D8" s="109"/>
      <c r="E8">
        <v>22</v>
      </c>
      <c r="P8" s="31">
        <v>62.706686006357089</v>
      </c>
      <c r="Q8" s="31">
        <v>567</v>
      </c>
      <c r="R8" s="23">
        <v>10.711</v>
      </c>
      <c r="V8" s="17"/>
      <c r="W8" s="17"/>
      <c r="X8">
        <f t="shared" ref="X8:X71" si="9">X7+3</f>
        <v>6</v>
      </c>
      <c r="Y8" s="55">
        <f t="shared" si="2"/>
        <v>1397.9673610326211</v>
      </c>
      <c r="Z8" s="55">
        <f t="shared" si="3"/>
        <v>14.696791586741998</v>
      </c>
      <c r="AA8" s="55">
        <f t="shared" si="4"/>
        <v>95.882535050248364</v>
      </c>
      <c r="AB8" s="102">
        <f t="shared" si="5"/>
        <v>99.255700592571074</v>
      </c>
      <c r="AC8" s="214">
        <f t="shared" si="6"/>
        <v>95.882535050248364</v>
      </c>
      <c r="AD8" s="214">
        <f t="shared" si="7"/>
        <v>99.255700592571074</v>
      </c>
      <c r="AG8" s="29">
        <f t="shared" ref="AG8:AG71" si="10">AH$6-AI$6*EXP((T$6-Y7)/T$6)</f>
        <v>7.5943207510706592E+20</v>
      </c>
      <c r="AI8" s="26"/>
      <c r="AJ8" s="54">
        <f t="shared" si="0"/>
        <v>5.2786996767069806E-4</v>
      </c>
      <c r="AP8" s="18"/>
      <c r="AQ8" s="38">
        <f t="shared" si="8"/>
        <v>6.9891917392547381E-2</v>
      </c>
      <c r="AR8" s="38">
        <f t="shared" si="1"/>
        <v>6.5326147675628971E-2</v>
      </c>
      <c r="AS8" s="54">
        <f t="shared" ref="AS8:AS71" si="11">AS$1+AS$2*EXP(-$Y7/AS$3)</f>
        <v>2.4087683029190846E-5</v>
      </c>
      <c r="AT8" s="28"/>
      <c r="AU8" s="28"/>
    </row>
    <row r="9" spans="2:47" ht="15.75" x14ac:dyDescent="0.25">
      <c r="B9" s="42"/>
      <c r="C9" s="42"/>
      <c r="D9" s="109"/>
      <c r="P9" s="31">
        <v>121.36777936714273</v>
      </c>
      <c r="Q9" s="31">
        <v>428</v>
      </c>
      <c r="R9" s="23">
        <v>7.9580000000000002</v>
      </c>
      <c r="V9" s="17"/>
      <c r="X9">
        <f t="shared" si="9"/>
        <v>9</v>
      </c>
      <c r="Y9" s="55">
        <f t="shared" si="2"/>
        <v>1364.2683244846571</v>
      </c>
      <c r="Z9" s="55">
        <f t="shared" si="3"/>
        <v>14.63067620230907</v>
      </c>
      <c r="AA9" s="55">
        <f t="shared" si="4"/>
        <v>93.571215671101314</v>
      </c>
      <c r="AB9" s="102">
        <f t="shared" si="5"/>
        <v>98.809186211312692</v>
      </c>
      <c r="AC9" s="214">
        <f t="shared" si="6"/>
        <v>93.571215671101314</v>
      </c>
      <c r="AD9" s="214">
        <f t="shared" si="7"/>
        <v>98.809186211312692</v>
      </c>
      <c r="AG9" s="29">
        <f t="shared" si="10"/>
        <v>7.4772193739719888E+20</v>
      </c>
      <c r="AH9" s="27"/>
      <c r="AI9" s="26"/>
      <c r="AJ9" s="54">
        <f t="shared" si="0"/>
        <v>5.6356658111837417E-4</v>
      </c>
      <c r="AK9" s="15"/>
      <c r="AN9" s="24"/>
      <c r="AP9" s="18"/>
      <c r="AQ9" s="38">
        <f t="shared" si="8"/>
        <v>6.9799153772947958E-2</v>
      </c>
      <c r="AR9" s="38">
        <f t="shared" si="1"/>
        <v>6.5245100939537656E-2</v>
      </c>
      <c r="AS9" s="54">
        <f t="shared" si="11"/>
        <v>2.6151780338232732E-5</v>
      </c>
      <c r="AT9" s="28"/>
      <c r="AU9" s="28"/>
    </row>
    <row r="10" spans="2:47" ht="19.5" customHeight="1" x14ac:dyDescent="0.25">
      <c r="B10" s="203"/>
      <c r="C10" s="114"/>
      <c r="D10" s="114"/>
      <c r="P10" s="31">
        <v>198.23403963299981</v>
      </c>
      <c r="Q10" s="31">
        <v>378</v>
      </c>
      <c r="R10" s="23">
        <v>6.23</v>
      </c>
      <c r="V10" s="17"/>
      <c r="X10">
        <f t="shared" si="9"/>
        <v>12</v>
      </c>
      <c r="Y10" s="55">
        <f t="shared" si="2"/>
        <v>1328.2372820272574</v>
      </c>
      <c r="Z10" s="55">
        <f t="shared" si="3"/>
        <v>14.556274437699143</v>
      </c>
      <c r="AA10" s="55">
        <f t="shared" si="4"/>
        <v>91.099950756327658</v>
      </c>
      <c r="AB10" s="102">
        <f t="shared" si="5"/>
        <v>98.306709243595208</v>
      </c>
      <c r="AC10" s="214">
        <f t="shared" si="6"/>
        <v>91.099950756327658</v>
      </c>
      <c r="AD10" s="214">
        <f t="shared" si="7"/>
        <v>98.306709243595208</v>
      </c>
      <c r="AG10" s="29">
        <f t="shared" si="10"/>
        <v>7.3480836544928468E+20</v>
      </c>
      <c r="AI10" s="26"/>
      <c r="AJ10" s="54">
        <f t="shared" si="0"/>
        <v>6.0167245026953892E-4</v>
      </c>
      <c r="AN10" s="24"/>
      <c r="AP10" s="18"/>
      <c r="AQ10" s="38">
        <f t="shared" si="8"/>
        <v>6.9694347919403876E-2</v>
      </c>
      <c r="AR10" s="38">
        <f t="shared" si="1"/>
        <v>6.5153516100147704E-2</v>
      </c>
      <c r="AS10" s="54">
        <f t="shared" si="11"/>
        <v>2.8450652686241825E-5</v>
      </c>
      <c r="AT10" s="28"/>
      <c r="AU10" s="28"/>
    </row>
    <row r="11" spans="2:47" ht="15.75" x14ac:dyDescent="0.25">
      <c r="B11" s="109"/>
      <c r="C11" s="110"/>
      <c r="D11" s="115"/>
      <c r="P11" s="31">
        <v>38.680472031989524</v>
      </c>
      <c r="Q11" s="31">
        <v>641</v>
      </c>
      <c r="R11" s="23">
        <v>11.638999999999999</v>
      </c>
      <c r="X11">
        <f t="shared" si="9"/>
        <v>15</v>
      </c>
      <c r="Y11" s="55">
        <f t="shared" si="2"/>
        <v>1290.1317261834984</v>
      </c>
      <c r="Z11" s="55">
        <f t="shared" si="3"/>
        <v>14.473067325390778</v>
      </c>
      <c r="AA11" s="55">
        <f t="shared" si="4"/>
        <v>88.4864009728051</v>
      </c>
      <c r="AB11" s="102">
        <f t="shared" si="5"/>
        <v>97.744764809824929</v>
      </c>
      <c r="AC11" s="214">
        <f t="shared" si="6"/>
        <v>88.4864009728051</v>
      </c>
      <c r="AD11" s="214">
        <f t="shared" si="7"/>
        <v>97.744764809824929</v>
      </c>
      <c r="AG11" s="29">
        <f t="shared" si="10"/>
        <v>7.2066696686225457E+20</v>
      </c>
      <c r="AI11" s="26"/>
      <c r="AJ11" s="54">
        <f t="shared" si="0"/>
        <v>6.4184845078822151E-4</v>
      </c>
      <c r="AN11" s="19"/>
      <c r="AO11" s="19"/>
      <c r="AP11" s="18"/>
      <c r="AQ11" s="38">
        <f t="shared" si="8"/>
        <v>6.957640652781992E-2</v>
      </c>
      <c r="AR11" s="38">
        <f t="shared" si="1"/>
        <v>6.5050431276515094E-2</v>
      </c>
      <c r="AS11" s="54">
        <f t="shared" si="11"/>
        <v>3.0995008438714561E-5</v>
      </c>
      <c r="AT11" s="28"/>
      <c r="AU11" s="28"/>
    </row>
    <row r="12" spans="2:47" ht="15.75" x14ac:dyDescent="0.25">
      <c r="B12" s="94"/>
      <c r="C12" s="109"/>
      <c r="D12" s="110"/>
      <c r="P12" s="31">
        <v>82.886725782834702</v>
      </c>
      <c r="Q12" s="31">
        <v>445</v>
      </c>
      <c r="R12" s="23">
        <v>9.1980000000000004</v>
      </c>
      <c r="V12" s="17"/>
      <c r="X12">
        <f t="shared" si="9"/>
        <v>18</v>
      </c>
      <c r="Y12" s="55">
        <f t="shared" si="2"/>
        <v>1250.3614362793094</v>
      </c>
      <c r="Z12" s="55">
        <f t="shared" si="3"/>
        <v>14.38081634264211</v>
      </c>
      <c r="AA12" s="55">
        <f t="shared" si="4"/>
        <v>85.758671898443723</v>
      </c>
      <c r="AB12" s="102">
        <f t="shared" si="5"/>
        <v>97.121742031756</v>
      </c>
      <c r="AC12" s="214">
        <f t="shared" si="6"/>
        <v>85.758671898443723</v>
      </c>
      <c r="AD12" s="214">
        <f t="shared" si="7"/>
        <v>97.121742031756</v>
      </c>
      <c r="AG12" s="29">
        <f t="shared" si="10"/>
        <v>7.0532621373546483E+20</v>
      </c>
      <c r="AI12" s="26"/>
      <c r="AJ12" s="54">
        <f t="shared" si="0"/>
        <v>6.8354825998549686E-4</v>
      </c>
      <c r="AM12" s="28"/>
      <c r="AP12" s="18"/>
      <c r="AQ12" s="38">
        <f t="shared" si="8"/>
        <v>6.9444506932873698E-2</v>
      </c>
      <c r="AR12" s="38">
        <f t="shared" si="1"/>
        <v>6.493511957159695E-2</v>
      </c>
      <c r="AS12" s="54">
        <f t="shared" si="11"/>
        <v>3.3786528435375723E-5</v>
      </c>
      <c r="AT12" s="28"/>
      <c r="AU12" s="28"/>
    </row>
    <row r="13" spans="2:47" ht="15" customHeight="1" x14ac:dyDescent="0.25">
      <c r="B13" s="199"/>
      <c r="C13" s="114"/>
      <c r="D13" s="114"/>
      <c r="P13" s="31">
        <v>157.48477898738597</v>
      </c>
      <c r="Q13" s="31">
        <v>347</v>
      </c>
      <c r="R13" s="23">
        <v>6.3849999999999998</v>
      </c>
      <c r="V13" s="17"/>
      <c r="W13" s="17"/>
      <c r="X13">
        <f t="shared" si="9"/>
        <v>21</v>
      </c>
      <c r="Y13" s="55">
        <f t="shared" si="2"/>
        <v>1209.4827124504275</v>
      </c>
      <c r="Z13" s="55">
        <f t="shared" si="3"/>
        <v>14.279671448544278</v>
      </c>
      <c r="AA13" s="55">
        <f t="shared" si="4"/>
        <v>82.954918549412042</v>
      </c>
      <c r="AB13" s="102">
        <f t="shared" si="5"/>
        <v>96.438653667483464</v>
      </c>
      <c r="AC13" s="214">
        <f t="shared" si="6"/>
        <v>82.954918549412042</v>
      </c>
      <c r="AD13" s="214">
        <f t="shared" si="7"/>
        <v>96.438653667483464</v>
      </c>
      <c r="AG13" s="29">
        <f t="shared" si="10"/>
        <v>6.8888186493456443E+20</v>
      </c>
      <c r="AI13" s="26"/>
      <c r="AJ13" s="54">
        <f t="shared" si="0"/>
        <v>7.2601292843024452E-4</v>
      </c>
      <c r="AM13" s="19"/>
      <c r="AP13" s="18"/>
      <c r="AQ13" s="38">
        <f t="shared" si="8"/>
        <v>6.929827102923071E-2</v>
      </c>
      <c r="AR13" s="38">
        <f t="shared" si="1"/>
        <v>6.4807241259755441E-2</v>
      </c>
      <c r="AS13" s="54">
        <f t="shared" si="11"/>
        <v>3.6814603341277096E-5</v>
      </c>
      <c r="AT13" s="28"/>
      <c r="AU13" s="28"/>
    </row>
    <row r="14" spans="2:47" ht="15.75" x14ac:dyDescent="0.25">
      <c r="B14" s="109"/>
      <c r="C14" s="110"/>
      <c r="D14" s="115"/>
      <c r="P14" s="31">
        <v>276.28908594278232</v>
      </c>
      <c r="Q14" s="31">
        <v>281</v>
      </c>
      <c r="R14" s="23">
        <v>4.7549999999999999</v>
      </c>
      <c r="V14" s="17"/>
      <c r="W14" s="17"/>
      <c r="X14">
        <f t="shared" si="9"/>
        <v>24</v>
      </c>
      <c r="Y14" s="55">
        <f t="shared" si="2"/>
        <v>1168.1651474062221</v>
      </c>
      <c r="Z14" s="55">
        <f t="shared" si="3"/>
        <v>14.170247424948206</v>
      </c>
      <c r="AA14" s="55">
        <f t="shared" si="4"/>
        <v>80.121066351592731</v>
      </c>
      <c r="AB14" s="102">
        <f t="shared" si="5"/>
        <v>95.699651684664047</v>
      </c>
      <c r="AC14" s="214">
        <f t="shared" si="6"/>
        <v>80.121066351592731</v>
      </c>
      <c r="AD14" s="214">
        <f t="shared" si="7"/>
        <v>95.699651684664047</v>
      </c>
      <c r="AG14" s="29">
        <f t="shared" si="10"/>
        <v>6.7150515806466723E+20</v>
      </c>
      <c r="AI14" s="26"/>
      <c r="AJ14" s="54">
        <f t="shared" si="0"/>
        <v>7.6830426257286377E-4</v>
      </c>
      <c r="AP14" s="18"/>
      <c r="AQ14" s="38">
        <f t="shared" si="8"/>
        <v>6.9137936531466396E-2</v>
      </c>
      <c r="AR14" s="38">
        <f t="shared" si="1"/>
        <v>6.4666994004315331E-2</v>
      </c>
      <c r="AS14" s="54">
        <f t="shared" si="11"/>
        <v>4.0053942846333475E-5</v>
      </c>
      <c r="AT14" s="28"/>
      <c r="AU14" s="28"/>
    </row>
    <row r="15" spans="2:47" ht="15.75" x14ac:dyDescent="0.25">
      <c r="B15" s="42"/>
      <c r="C15" s="42"/>
      <c r="D15" s="42"/>
      <c r="P15" s="31">
        <v>42.846969932626145</v>
      </c>
      <c r="Q15" s="31">
        <v>565</v>
      </c>
      <c r="R15" s="23">
        <v>11.382999999999999</v>
      </c>
      <c r="V15" s="17"/>
      <c r="W15" s="17"/>
      <c r="X15">
        <f t="shared" si="9"/>
        <v>27</v>
      </c>
      <c r="Y15" s="55">
        <f t="shared" si="2"/>
        <v>1127.1311860114106</v>
      </c>
      <c r="Z15" s="55">
        <f t="shared" si="3"/>
        <v>14.053634522441721</v>
      </c>
      <c r="AA15" s="55">
        <f t="shared" si="4"/>
        <v>77.306665707229811</v>
      </c>
      <c r="AB15" s="102">
        <f t="shared" si="5"/>
        <v>94.912099158787868</v>
      </c>
      <c r="AC15" s="214">
        <f t="shared" si="6"/>
        <v>77.306665707229811</v>
      </c>
      <c r="AD15" s="214">
        <f t="shared" si="7"/>
        <v>94.912099158787868</v>
      </c>
      <c r="AG15" s="29">
        <f t="shared" si="10"/>
        <v>6.5343977907036081E+20</v>
      </c>
      <c r="AI15" s="26"/>
      <c r="AJ15" s="54">
        <f t="shared" si="0"/>
        <v>8.0938395498985141E-4</v>
      </c>
      <c r="AP15" s="18"/>
      <c r="AQ15" s="38">
        <f t="shared" si="8"/>
        <v>6.89644779894103E-2</v>
      </c>
      <c r="AR15" s="38">
        <f t="shared" si="1"/>
        <v>6.4515219550722522E-2</v>
      </c>
      <c r="AS15" s="54">
        <f t="shared" si="11"/>
        <v>4.3464120861654407E-5</v>
      </c>
      <c r="AT15" s="28"/>
      <c r="AU15" s="28"/>
    </row>
    <row r="16" spans="2:47" x14ac:dyDescent="0.25">
      <c r="P16" s="31">
        <v>85.69393986525229</v>
      </c>
      <c r="Q16" s="31">
        <v>425</v>
      </c>
      <c r="R16" s="23">
        <v>8.9779999999999998</v>
      </c>
      <c r="V16" s="17"/>
      <c r="W16" s="17"/>
      <c r="X16">
        <f t="shared" si="9"/>
        <v>30</v>
      </c>
      <c r="Y16" s="55">
        <f t="shared" si="2"/>
        <v>1087.0787473516789</v>
      </c>
      <c r="Z16" s="55">
        <f t="shared" si="3"/>
        <v>13.931320749425256</v>
      </c>
      <c r="AA16" s="55">
        <f t="shared" si="4"/>
        <v>74.559584866370301</v>
      </c>
      <c r="AB16" s="102">
        <f t="shared" si="5"/>
        <v>94.086045447594088</v>
      </c>
      <c r="AC16" s="214">
        <f t="shared" si="6"/>
        <v>74.559584866370301</v>
      </c>
      <c r="AD16" s="214">
        <f t="shared" si="7"/>
        <v>94.086045447594088</v>
      </c>
      <c r="AG16" s="29">
        <f t="shared" si="10"/>
        <v>6.3498449945537085E+20</v>
      </c>
      <c r="AI16" s="26"/>
      <c r="AJ16" s="54">
        <f t="shared" si="0"/>
        <v>8.4823013037713048E-4</v>
      </c>
      <c r="AM16" s="19"/>
      <c r="AP16" s="18"/>
      <c r="AQ16" s="38">
        <f t="shared" si="8"/>
        <v>6.8779623664108128E-2</v>
      </c>
      <c r="AR16" s="38">
        <f t="shared" si="1"/>
        <v>6.4353419677211143E-2</v>
      </c>
      <c r="AS16" s="54">
        <f t="shared" si="11"/>
        <v>4.6991899363037525E-5</v>
      </c>
      <c r="AT16" s="28"/>
      <c r="AU16" s="28"/>
    </row>
    <row r="17" spans="5:47" x14ac:dyDescent="0.25">
      <c r="E17" s="7"/>
      <c r="P17" s="31">
        <v>142.82323310875378</v>
      </c>
      <c r="Q17" s="31">
        <v>384</v>
      </c>
      <c r="R17" s="23">
        <v>6.7960000000000003</v>
      </c>
      <c r="W17" s="17"/>
      <c r="X17">
        <f t="shared" si="9"/>
        <v>33</v>
      </c>
      <c r="Y17" s="55">
        <f t="shared" si="2"/>
        <v>1048.6054959751743</v>
      </c>
      <c r="Z17" s="55">
        <f t="shared" si="3"/>
        <v>13.805031138343198</v>
      </c>
      <c r="AA17" s="55">
        <f t="shared" si="4"/>
        <v>71.92081591050578</v>
      </c>
      <c r="AB17" s="102">
        <f t="shared" si="5"/>
        <v>93.233140665517638</v>
      </c>
      <c r="AC17" s="214">
        <f t="shared" si="6"/>
        <v>71.92081591050578</v>
      </c>
      <c r="AD17" s="214">
        <f t="shared" si="7"/>
        <v>93.233140665517638</v>
      </c>
      <c r="AG17" s="29">
        <f t="shared" si="10"/>
        <v>6.1646274706026699E+20</v>
      </c>
      <c r="AI17" s="26"/>
      <c r="AJ17" s="54">
        <f t="shared" si="0"/>
        <v>8.8396514312792651E-4</v>
      </c>
      <c r="AQ17" s="38">
        <f t="shared" si="8"/>
        <v>6.8585732340762762E-2</v>
      </c>
      <c r="AR17" s="38">
        <f t="shared" si="1"/>
        <v>6.4183649720387023E-2</v>
      </c>
      <c r="AS17" s="54">
        <f t="shared" si="11"/>
        <v>5.0576404445254419E-5</v>
      </c>
      <c r="AT17" s="28"/>
      <c r="AU17" s="28"/>
    </row>
    <row r="18" spans="5:47" x14ac:dyDescent="0.25">
      <c r="P18" s="31">
        <v>249.94065794031914</v>
      </c>
      <c r="Q18" s="31">
        <v>289</v>
      </c>
      <c r="R18" s="23">
        <v>5.1669999999999998</v>
      </c>
      <c r="W18" s="17"/>
      <c r="X18">
        <f t="shared" si="9"/>
        <v>36</v>
      </c>
      <c r="Y18" s="55">
        <f t="shared" si="2"/>
        <v>1012.1545648213158</v>
      </c>
      <c r="Z18" s="55">
        <f t="shared" si="3"/>
        <v>13.676522734361651</v>
      </c>
      <c r="AA18" s="55">
        <f t="shared" si="4"/>
        <v>69.420752045357744</v>
      </c>
      <c r="AB18" s="102">
        <f t="shared" si="5"/>
        <v>92.365251126910593</v>
      </c>
      <c r="AC18" s="214">
        <f t="shared" si="6"/>
        <v>69.420752045357744</v>
      </c>
      <c r="AD18" s="214">
        <f t="shared" si="7"/>
        <v>92.365251126910593</v>
      </c>
      <c r="AG18" s="29">
        <f t="shared" si="10"/>
        <v>5.9818569415807127E+20</v>
      </c>
      <c r="AI18" s="26"/>
      <c r="AJ18" s="54">
        <f t="shared" si="0"/>
        <v>9.1595864130105493E-4</v>
      </c>
      <c r="AQ18" s="38">
        <f t="shared" si="8"/>
        <v>6.8385538534181625E-2</v>
      </c>
      <c r="AR18" s="38">
        <f t="shared" si="1"/>
        <v>6.4008296694099923E-2</v>
      </c>
      <c r="AS18" s="54">
        <f t="shared" si="11"/>
        <v>5.4156130851967616E-5</v>
      </c>
      <c r="AT18" s="28"/>
      <c r="AU18" s="28"/>
    </row>
    <row r="19" spans="5:47" x14ac:dyDescent="0.25">
      <c r="P19" s="31">
        <v>35.083265325824122</v>
      </c>
      <c r="Q19" s="31">
        <v>680</v>
      </c>
      <c r="R19" s="23">
        <v>11.733000000000001</v>
      </c>
      <c r="W19" s="17"/>
      <c r="X19">
        <f t="shared" si="9"/>
        <v>39</v>
      </c>
      <c r="Y19" s="55">
        <f t="shared" si="2"/>
        <v>977.99384340526387</v>
      </c>
      <c r="Z19" s="55">
        <f t="shared" si="3"/>
        <v>13.547393092869136</v>
      </c>
      <c r="AA19" s="55">
        <f t="shared" si="4"/>
        <v>67.077767037398075</v>
      </c>
      <c r="AB19" s="102">
        <f t="shared" si="5"/>
        <v>91.493166021943239</v>
      </c>
      <c r="AC19" s="214">
        <f t="shared" si="6"/>
        <v>67.077767037398075</v>
      </c>
      <c r="AD19" s="214">
        <f t="shared" si="7"/>
        <v>91.493166021943239</v>
      </c>
      <c r="AG19" s="29">
        <f t="shared" si="10"/>
        <v>5.8041872085841189E+20</v>
      </c>
      <c r="AI19" s="26"/>
      <c r="AJ19" s="54">
        <f t="shared" si="0"/>
        <v>9.4387663935293644E-4</v>
      </c>
      <c r="AQ19" s="38">
        <f t="shared" si="8"/>
        <v>6.818182750561555E-2</v>
      </c>
      <c r="AR19" s="38">
        <f t="shared" si="1"/>
        <v>6.3829795405555251E-2</v>
      </c>
      <c r="AS19" s="54">
        <f t="shared" si="11"/>
        <v>5.7675906764455364E-5</v>
      </c>
      <c r="AT19" s="28"/>
      <c r="AU19" s="28"/>
    </row>
    <row r="20" spans="5:47" ht="18" customHeight="1" x14ac:dyDescent="0.25">
      <c r="P20" s="31">
        <v>70.166530651648245</v>
      </c>
      <c r="Q20" s="31">
        <v>473</v>
      </c>
      <c r="R20" s="23">
        <v>9.7129999999999992</v>
      </c>
      <c r="W20" s="17"/>
      <c r="X20">
        <f t="shared" si="9"/>
        <v>42</v>
      </c>
      <c r="Y20" s="55">
        <f t="shared" si="2"/>
        <v>946.228324578826</v>
      </c>
      <c r="Z20" s="55">
        <f t="shared" si="3"/>
        <v>13.418951477582844</v>
      </c>
      <c r="AA20" s="55">
        <f t="shared" si="4"/>
        <v>64.899062042443489</v>
      </c>
      <c r="AB20" s="102">
        <f t="shared" si="5"/>
        <v>90.625727544964164</v>
      </c>
      <c r="AC20" s="214">
        <f t="shared" si="6"/>
        <v>64.899062042443489</v>
      </c>
      <c r="AD20" s="214">
        <f t="shared" si="7"/>
        <v>90.625727544964164</v>
      </c>
      <c r="AG20" s="29">
        <f t="shared" si="10"/>
        <v>5.6335997784280872E+20</v>
      </c>
      <c r="AI20" s="26"/>
      <c r="AJ20" s="54">
        <f t="shared" si="0"/>
        <v>9.6766864245910402E-4</v>
      </c>
      <c r="AQ20" s="38">
        <f t="shared" si="8"/>
        <v>6.7977131693732429E-2</v>
      </c>
      <c r="AR20" s="38">
        <f t="shared" si="1"/>
        <v>6.3650362612096154E-2</v>
      </c>
      <c r="AS20" s="54">
        <f t="shared" si="11"/>
        <v>6.1091931022322837E-5</v>
      </c>
      <c r="AT20" s="28"/>
      <c r="AU20" s="28"/>
    </row>
    <row r="21" spans="5:47" x14ac:dyDescent="0.25">
      <c r="P21" s="31">
        <v>122.79142864038442</v>
      </c>
      <c r="Q21" s="31">
        <v>434</v>
      </c>
      <c r="R21" s="23">
        <v>7.49</v>
      </c>
      <c r="X21">
        <f t="shared" si="9"/>
        <v>45</v>
      </c>
      <c r="Y21" s="55">
        <f t="shared" si="2"/>
        <v>916.83452206296306</v>
      </c>
      <c r="Z21" s="55">
        <f t="shared" si="3"/>
        <v>13.292171479524379</v>
      </c>
      <c r="AA21" s="55">
        <f t="shared" si="4"/>
        <v>62.883026204592802</v>
      </c>
      <c r="AB21" s="102">
        <f t="shared" si="5"/>
        <v>89.769510903791314</v>
      </c>
      <c r="AC21" s="214">
        <f t="shared" si="6"/>
        <v>62.883026204592802</v>
      </c>
      <c r="AD21" s="214">
        <f t="shared" si="7"/>
        <v>89.769510903791314</v>
      </c>
      <c r="AG21" s="29">
        <f t="shared" si="10"/>
        <v>5.471346557422667E+20</v>
      </c>
      <c r="AI21" s="26"/>
      <c r="AJ21" s="54">
        <f t="shared" si="0"/>
        <v>9.8750810635743914E-4</v>
      </c>
      <c r="AQ21" s="38">
        <f t="shared" si="8"/>
        <v>6.7773526538349643E-2</v>
      </c>
      <c r="AR21" s="38">
        <f t="shared" si="1"/>
        <v>6.3471817622288207E-2</v>
      </c>
      <c r="AS21" s="54">
        <f t="shared" si="11"/>
        <v>6.4373862459414922E-5</v>
      </c>
      <c r="AT21" s="28"/>
      <c r="AU21" s="28"/>
    </row>
    <row r="22" spans="5:47" x14ac:dyDescent="0.25">
      <c r="P22" s="31">
        <v>192.95795929203268</v>
      </c>
      <c r="Q22" s="31">
        <v>313</v>
      </c>
      <c r="R22" s="23">
        <v>5.49</v>
      </c>
      <c r="X22">
        <f t="shared" si="9"/>
        <v>48</v>
      </c>
      <c r="Y22" s="55">
        <f t="shared" si="2"/>
        <v>889.70243499272169</v>
      </c>
      <c r="Z22" s="55">
        <f t="shared" si="3"/>
        <v>13.167711611577628</v>
      </c>
      <c r="AA22" s="55">
        <f t="shared" si="4"/>
        <v>61.02211488290272</v>
      </c>
      <c r="AB22" s="102">
        <f t="shared" si="5"/>
        <v>88.928963406345844</v>
      </c>
      <c r="AC22" s="214">
        <f t="shared" si="6"/>
        <v>61.02211488290272</v>
      </c>
      <c r="AD22" s="214">
        <f t="shared" si="7"/>
        <v>88.928963406345844</v>
      </c>
      <c r="AG22" s="29">
        <f t="shared" si="10"/>
        <v>5.318025899139983E+20</v>
      </c>
      <c r="AI22" s="26"/>
      <c r="AJ22" s="54">
        <f t="shared" si="0"/>
        <v>1.0037135359886851E-3</v>
      </c>
      <c r="AQ22" s="38">
        <f t="shared" si="8"/>
        <v>6.7572555372216389E-2</v>
      </c>
      <c r="AR22" s="38">
        <f t="shared" si="1"/>
        <v>6.3295515637020808E-2</v>
      </c>
      <c r="AS22" s="54">
        <f t="shared" si="11"/>
        <v>6.7504146174824465E-5</v>
      </c>
      <c r="AT22" s="28"/>
      <c r="AU22" s="28"/>
    </row>
    <row r="23" spans="5:47" x14ac:dyDescent="0.25">
      <c r="P23" s="31"/>
      <c r="Q23" s="31"/>
      <c r="R23" s="23"/>
      <c r="X23">
        <v>50</v>
      </c>
      <c r="Y23" s="55">
        <f t="shared" si="2"/>
        <v>871.45192509775507</v>
      </c>
      <c r="Z23" s="55">
        <f t="shared" si="3"/>
        <v>13.07963336498997</v>
      </c>
      <c r="AA23" s="55">
        <f t="shared" si="4"/>
        <v>59.770365233042185</v>
      </c>
      <c r="AB23" s="102">
        <f t="shared" si="5"/>
        <v>88.334121462753899</v>
      </c>
      <c r="AC23" s="214">
        <f t="shared" si="6"/>
        <v>59.770365233042185</v>
      </c>
      <c r="AD23" s="214">
        <f t="shared" si="7"/>
        <v>88.334121462753899</v>
      </c>
      <c r="AG23" s="29">
        <f t="shared" si="10"/>
        <v>5.1737327536521478E+20</v>
      </c>
      <c r="AI23" s="26"/>
      <c r="AJ23" s="54">
        <f t="shared" si="0"/>
        <v>1.016674785516895E-3</v>
      </c>
      <c r="AQ23" s="38">
        <f t="shared" si="8"/>
        <v>6.7375262067427791E-2</v>
      </c>
      <c r="AR23" s="38">
        <f t="shared" si="1"/>
        <v>6.312237547732448E-2</v>
      </c>
      <c r="AS23" s="54">
        <f t="shared" si="11"/>
        <v>7.0475600406350118E-5</v>
      </c>
      <c r="AT23" s="28"/>
      <c r="AU23" s="28"/>
    </row>
    <row r="24" spans="5:47" x14ac:dyDescent="0.25">
      <c r="P24" s="31"/>
      <c r="Q24" s="31"/>
      <c r="R24" s="23"/>
      <c r="X24">
        <f t="shared" si="9"/>
        <v>53</v>
      </c>
      <c r="Y24" s="55">
        <f t="shared" si="2"/>
        <v>848.89202581154552</v>
      </c>
      <c r="Z24" s="55">
        <f t="shared" si="3"/>
        <v>12.96552351367913</v>
      </c>
      <c r="AA24" s="55">
        <f t="shared" si="4"/>
        <v>58.223047037828906</v>
      </c>
      <c r="AB24" s="102">
        <f t="shared" si="5"/>
        <v>87.563473449578794</v>
      </c>
      <c r="AC24" s="214">
        <f t="shared" si="6"/>
        <v>58.223047037828906</v>
      </c>
      <c r="AD24" s="214">
        <f t="shared" si="7"/>
        <v>87.563473449578794</v>
      </c>
      <c r="AG24" s="29">
        <f t="shared" si="10"/>
        <v>5.0751517744669825E+20</v>
      </c>
      <c r="AI24" s="26"/>
      <c r="AJ24" s="54">
        <f t="shared" si="0"/>
        <v>1.0242373653737244E-3</v>
      </c>
      <c r="AQ24" s="38">
        <f t="shared" si="8"/>
        <v>6.7235640769125415E-2</v>
      </c>
      <c r="AR24" s="38">
        <f t="shared" si="1"/>
        <v>6.2999808290389051E-2</v>
      </c>
      <c r="AS24" s="54">
        <f t="shared" si="11"/>
        <v>7.2519768757654731E-5</v>
      </c>
      <c r="AT24" s="28"/>
      <c r="AU24" s="28"/>
    </row>
    <row r="25" spans="5:47" x14ac:dyDescent="0.25">
      <c r="P25" s="31"/>
      <c r="Q25" s="31"/>
      <c r="R25" s="23"/>
      <c r="X25">
        <f t="shared" si="9"/>
        <v>56</v>
      </c>
      <c r="Y25" s="55">
        <f t="shared" si="2"/>
        <v>827.12829783191614</v>
      </c>
      <c r="Z25" s="55">
        <f t="shared" si="3"/>
        <v>12.849541718511984</v>
      </c>
      <c r="AA25" s="55">
        <f t="shared" si="4"/>
        <v>56.730335928114961</v>
      </c>
      <c r="AB25" s="102">
        <f t="shared" si="5"/>
        <v>86.780183146565705</v>
      </c>
      <c r="AC25" s="214">
        <f t="shared" si="6"/>
        <v>56.730335928114961</v>
      </c>
      <c r="AD25" s="214">
        <f t="shared" si="7"/>
        <v>86.780183146565705</v>
      </c>
      <c r="AG25" s="29">
        <f t="shared" si="10"/>
        <v>4.9515755628616614E+20</v>
      </c>
      <c r="AI25" s="26"/>
      <c r="AJ25" s="54">
        <f t="shared" si="0"/>
        <v>1.0322192377810264E-3</v>
      </c>
      <c r="AQ25" s="38">
        <f t="shared" si="8"/>
        <v>6.7054754270967756E-2</v>
      </c>
      <c r="AR25" s="38">
        <f t="shared" si="1"/>
        <v>6.2840968565648581E-2</v>
      </c>
      <c r="AS25" s="54">
        <f t="shared" si="11"/>
        <v>7.5098234193978722E-5</v>
      </c>
      <c r="AT25" s="28"/>
      <c r="AU25" s="28"/>
    </row>
    <row r="26" spans="5:47" x14ac:dyDescent="0.25">
      <c r="H26" t="s">
        <v>0</v>
      </c>
      <c r="N26" s="32"/>
      <c r="P26" s="31"/>
      <c r="Q26" s="31"/>
      <c r="R26" s="23"/>
      <c r="X26">
        <f t="shared" si="9"/>
        <v>59</v>
      </c>
      <c r="Y26" s="55">
        <f t="shared" si="2"/>
        <v>806.85429129249155</v>
      </c>
      <c r="Z26" s="55">
        <f t="shared" si="3"/>
        <v>12.735869729192331</v>
      </c>
      <c r="AA26" s="55">
        <f t="shared" si="4"/>
        <v>55.339800500170888</v>
      </c>
      <c r="AB26" s="102">
        <f t="shared" si="5"/>
        <v>86.012492261716289</v>
      </c>
      <c r="AC26" s="214">
        <f t="shared" si="6"/>
        <v>55.339800500170888</v>
      </c>
      <c r="AD26" s="214">
        <f t="shared" si="7"/>
        <v>86.012492261716289</v>
      </c>
      <c r="AG26" s="29">
        <f t="shared" si="10"/>
        <v>4.8305346893537699E+20</v>
      </c>
      <c r="AI26" s="26"/>
      <c r="AJ26" s="54">
        <f t="shared" si="0"/>
        <v>1.0384057829706322E-3</v>
      </c>
      <c r="AQ26" s="38">
        <f t="shared" si="8"/>
        <v>6.687090037459667E-2</v>
      </c>
      <c r="AR26" s="38">
        <f t="shared" si="1"/>
        <v>6.2679467919799059E-2</v>
      </c>
      <c r="AS26" s="54">
        <f t="shared" si="11"/>
        <v>7.7640915798293775E-5</v>
      </c>
      <c r="AT26" s="28"/>
      <c r="AU26" s="28"/>
    </row>
    <row r="27" spans="5:47" x14ac:dyDescent="0.25">
      <c r="H27" s="7"/>
      <c r="R27" s="19"/>
      <c r="S27" s="19"/>
      <c r="X27">
        <f t="shared" si="9"/>
        <v>62</v>
      </c>
      <c r="Y27" s="55">
        <f t="shared" si="2"/>
        <v>788.03198010656229</v>
      </c>
      <c r="Z27" s="55">
        <f t="shared" si="3"/>
        <v>12.625101333879863</v>
      </c>
      <c r="AA27" s="55">
        <f t="shared" si="4"/>
        <v>54.048832654771076</v>
      </c>
      <c r="AB27" s="102">
        <f t="shared" si="5"/>
        <v>85.264410980481273</v>
      </c>
      <c r="AC27" s="214">
        <f t="shared" si="6"/>
        <v>54.048832654771076</v>
      </c>
      <c r="AD27" s="214">
        <f t="shared" si="7"/>
        <v>85.264410980481273</v>
      </c>
      <c r="AG27" s="29">
        <f t="shared" si="10"/>
        <v>4.7161418869461012E+20</v>
      </c>
      <c r="AI27" s="26"/>
      <c r="AJ27" s="54">
        <f t="shared" si="0"/>
        <v>1.0427540146759247E-3</v>
      </c>
      <c r="AQ27" s="38">
        <f t="shared" si="8"/>
        <v>6.66907079735862E-2</v>
      </c>
      <c r="AR27" s="38">
        <f t="shared" si="1"/>
        <v>6.2521129578675977E-2</v>
      </c>
      <c r="AS27" s="54">
        <f t="shared" si="11"/>
        <v>8.005938503890831E-5</v>
      </c>
      <c r="AT27" s="28"/>
      <c r="AU27" s="28"/>
    </row>
    <row r="28" spans="5:47" ht="15.75" thickBot="1" x14ac:dyDescent="0.3">
      <c r="H28" s="24"/>
      <c r="N28" s="13"/>
      <c r="Q28" s="19"/>
      <c r="R28" s="19"/>
      <c r="S28" s="19"/>
      <c r="X28">
        <f t="shared" si="9"/>
        <v>65</v>
      </c>
      <c r="Y28" s="55">
        <f t="shared" si="2"/>
        <v>770.52890645709306</v>
      </c>
      <c r="Z28" s="55">
        <f t="shared" si="3"/>
        <v>12.517240589699716</v>
      </c>
      <c r="AA28" s="55">
        <f t="shared" si="4"/>
        <v>52.848347493627784</v>
      </c>
      <c r="AB28" s="102">
        <f t="shared" si="5"/>
        <v>84.535966702908865</v>
      </c>
      <c r="AC28" s="214">
        <f t="shared" si="6"/>
        <v>52.848347493627784</v>
      </c>
      <c r="AD28" s="214">
        <f t="shared" si="7"/>
        <v>84.535966702908865</v>
      </c>
      <c r="AG28" s="29">
        <f t="shared" si="10"/>
        <v>4.6085066691900709E+20</v>
      </c>
      <c r="AI28" s="26"/>
      <c r="AJ28" s="54">
        <f t="shared" si="0"/>
        <v>1.0455038848186803E-3</v>
      </c>
      <c r="AQ28" s="38">
        <f t="shared" si="8"/>
        <v>6.6515118338647192E-2</v>
      </c>
      <c r="AR28" s="38">
        <f t="shared" si="1"/>
        <v>6.2366784300498641E-2</v>
      </c>
      <c r="AS28" s="54">
        <f t="shared" si="11"/>
        <v>8.2348584096365098E-5</v>
      </c>
      <c r="AT28" s="28"/>
      <c r="AU28" s="28"/>
    </row>
    <row r="29" spans="5:47" x14ac:dyDescent="0.25">
      <c r="F29" s="57" t="s">
        <v>33</v>
      </c>
      <c r="G29" s="47"/>
      <c r="H29" s="37"/>
      <c r="N29" s="13"/>
      <c r="X29">
        <f t="shared" si="9"/>
        <v>68</v>
      </c>
      <c r="Y29" s="55">
        <f t="shared" si="2"/>
        <v>754.21491532779567</v>
      </c>
      <c r="Z29" s="55">
        <f t="shared" si="3"/>
        <v>12.41219978510669</v>
      </c>
      <c r="AA29" s="55">
        <f t="shared" si="4"/>
        <v>51.729418060891334</v>
      </c>
      <c r="AB29" s="102">
        <f t="shared" si="5"/>
        <v>83.826567063596201</v>
      </c>
      <c r="AC29" s="214">
        <f t="shared" si="6"/>
        <v>51.729418060891334</v>
      </c>
      <c r="AD29" s="214">
        <f t="shared" si="7"/>
        <v>83.826567063596201</v>
      </c>
      <c r="AG29" s="29">
        <f t="shared" si="10"/>
        <v>4.5071609338276086E+20</v>
      </c>
      <c r="AI29" s="26"/>
      <c r="AJ29" s="54">
        <f t="shared" si="0"/>
        <v>1.0468947404581866E-3</v>
      </c>
      <c r="AQ29" s="38">
        <f t="shared" si="8"/>
        <v>6.6344137901118816E-2</v>
      </c>
      <c r="AR29" s="38">
        <f t="shared" si="1"/>
        <v>6.2216441712432284E-2</v>
      </c>
      <c r="AS29" s="54">
        <f t="shared" si="11"/>
        <v>8.4515981805701016E-5</v>
      </c>
      <c r="AT29" s="28"/>
      <c r="AU29" s="28"/>
    </row>
    <row r="30" spans="5:47" x14ac:dyDescent="0.25">
      <c r="F30" s="58" t="s">
        <v>12</v>
      </c>
      <c r="G30" s="59" t="s">
        <v>13</v>
      </c>
      <c r="N30" s="13"/>
      <c r="X30">
        <f t="shared" si="9"/>
        <v>71</v>
      </c>
      <c r="Y30" s="55">
        <f t="shared" si="2"/>
        <v>738.97331846699046</v>
      </c>
      <c r="Z30" s="55">
        <f t="shared" si="3"/>
        <v>12.309873203440642</v>
      </c>
      <c r="AA30" s="55">
        <f t="shared" si="4"/>
        <v>50.68404104711869</v>
      </c>
      <c r="AB30" s="102">
        <f t="shared" si="5"/>
        <v>83.13549809847126</v>
      </c>
      <c r="AC30" s="214">
        <f t="shared" si="6"/>
        <v>50.68404104711869</v>
      </c>
      <c r="AD30" s="214">
        <f t="shared" si="7"/>
        <v>83.13549809847126</v>
      </c>
      <c r="AG30" s="29">
        <f t="shared" si="10"/>
        <v>4.4115984163096494E+20</v>
      </c>
      <c r="AI30" s="26"/>
      <c r="AJ30" s="54">
        <f t="shared" si="0"/>
        <v>1.0471339797505804E-3</v>
      </c>
      <c r="AQ30" s="38">
        <f t="shared" si="8"/>
        <v>6.6177627620996396E-2</v>
      </c>
      <c r="AR30" s="38">
        <f t="shared" si="1"/>
        <v>6.2069983374778842E-2</v>
      </c>
      <c r="AS30" s="54">
        <f t="shared" si="11"/>
        <v>8.6570257485200702E-5</v>
      </c>
      <c r="AT30" s="28"/>
      <c r="AU30" s="28"/>
    </row>
    <row r="31" spans="5:47" ht="15.75" thickBot="1" x14ac:dyDescent="0.3">
      <c r="E31" s="36"/>
      <c r="F31" s="60">
        <v>1.3E+21</v>
      </c>
      <c r="G31" s="61">
        <v>5.3E+20</v>
      </c>
      <c r="L31" s="27"/>
      <c r="M31" s="40"/>
      <c r="N31" s="13"/>
      <c r="O31" s="19"/>
      <c r="R31" s="35"/>
      <c r="S31" s="35"/>
      <c r="X31">
        <f t="shared" si="9"/>
        <v>74</v>
      </c>
      <c r="Y31" s="55">
        <f t="shared" si="2"/>
        <v>724.70076435360556</v>
      </c>
      <c r="Z31" s="55">
        <f t="shared" si="3"/>
        <v>12.210150029734692</v>
      </c>
      <c r="AA31" s="55">
        <f t="shared" si="4"/>
        <v>49.705127870617673</v>
      </c>
      <c r="AB31" s="102">
        <f t="shared" si="5"/>
        <v>82.462011411728852</v>
      </c>
      <c r="AC31" s="214">
        <f t="shared" si="6"/>
        <v>49.705127870617673</v>
      </c>
      <c r="AD31" s="214">
        <f t="shared" si="7"/>
        <v>82.462011411728852</v>
      </c>
      <c r="AG31" s="29">
        <f t="shared" si="10"/>
        <v>4.3213463248983019E+20</v>
      </c>
      <c r="AI31" s="26"/>
      <c r="AJ31" s="54">
        <f t="shared" si="0"/>
        <v>1.0463982206775336E-3</v>
      </c>
      <c r="AQ31" s="38">
        <f t="shared" si="8"/>
        <v>6.6015419916636189E-2</v>
      </c>
      <c r="AR31" s="38">
        <f t="shared" si="1"/>
        <v>6.1927265481580632E-2</v>
      </c>
      <c r="AS31" s="54">
        <f t="shared" si="11"/>
        <v>8.8519728565478954E-5</v>
      </c>
      <c r="AT31" s="28"/>
      <c r="AU31" s="28"/>
    </row>
    <row r="32" spans="5:47" x14ac:dyDescent="0.25">
      <c r="E32" s="18"/>
      <c r="H32" s="19"/>
      <c r="I32" s="34"/>
      <c r="N32" s="13"/>
      <c r="X32">
        <f t="shared" si="9"/>
        <v>77</v>
      </c>
      <c r="Y32" s="55">
        <f t="shared" si="2"/>
        <v>711.30588920024172</v>
      </c>
      <c r="Z32" s="55">
        <f t="shared" si="3"/>
        <v>12.112918880959761</v>
      </c>
      <c r="AA32" s="55">
        <f t="shared" si="4"/>
        <v>48.786412153651689</v>
      </c>
      <c r="AB32" s="102">
        <f t="shared" si="5"/>
        <v>81.805354771120136</v>
      </c>
      <c r="AC32" s="214">
        <f t="shared" si="6"/>
        <v>48.786412153651689</v>
      </c>
      <c r="AD32" s="214">
        <f t="shared" si="7"/>
        <v>81.805354771120136</v>
      </c>
      <c r="AG32" s="29">
        <f t="shared" si="10"/>
        <v>4.2359726552372334E+20</v>
      </c>
      <c r="AI32" s="26"/>
      <c r="AJ32" s="54">
        <f t="shared" si="0"/>
        <v>1.044837478703715E-3</v>
      </c>
      <c r="AQ32" s="38">
        <f t="shared" si="8"/>
        <v>6.5857339124578196E-2</v>
      </c>
      <c r="AR32" s="38">
        <f t="shared" si="1"/>
        <v>6.1788136842655578E-2</v>
      </c>
      <c r="AS32" s="54">
        <f t="shared" si="11"/>
        <v>9.0372137110640517E-5</v>
      </c>
      <c r="AT32" s="28"/>
      <c r="AU32" s="28"/>
    </row>
    <row r="33" spans="1:47" x14ac:dyDescent="0.25">
      <c r="E33" s="27"/>
      <c r="P33" s="36"/>
      <c r="Q33" s="13"/>
      <c r="R33" s="13"/>
      <c r="S33" s="13"/>
      <c r="X33">
        <f t="shared" si="9"/>
        <v>80</v>
      </c>
      <c r="Y33" s="55">
        <f t="shared" si="2"/>
        <v>698.70791200309498</v>
      </c>
      <c r="Z33" s="55">
        <f t="shared" si="3"/>
        <v>12.018070346908244</v>
      </c>
      <c r="AA33" s="55">
        <f t="shared" si="4"/>
        <v>47.922353360980452</v>
      </c>
      <c r="AB33" s="102">
        <f t="shared" si="5"/>
        <v>81.164789267969496</v>
      </c>
      <c r="AC33" s="214">
        <f t="shared" si="6"/>
        <v>47.922353360980452</v>
      </c>
      <c r="AD33" s="214">
        <f t="shared" si="7"/>
        <v>81.164789267969496</v>
      </c>
      <c r="AG33" s="29">
        <f t="shared" si="10"/>
        <v>4.1550851644702183E+20</v>
      </c>
      <c r="AI33" s="26"/>
      <c r="AJ33" s="54">
        <f t="shared" si="0"/>
        <v>1.0425791473375775E-3</v>
      </c>
      <c r="AQ33" s="38">
        <f t="shared" si="8"/>
        <v>6.5703208680872399E-2</v>
      </c>
      <c r="AR33" s="38">
        <f t="shared" si="1"/>
        <v>6.1652445207704534E-2</v>
      </c>
      <c r="AS33" s="54">
        <f t="shared" si="11"/>
        <v>9.2134621574526911E-5</v>
      </c>
      <c r="AT33" s="28"/>
      <c r="AU33" s="28"/>
    </row>
    <row r="34" spans="1:47" x14ac:dyDescent="0.25">
      <c r="E34" s="27"/>
      <c r="J34" s="26"/>
      <c r="P34" s="36"/>
      <c r="Q34" s="13"/>
      <c r="R34" s="13"/>
      <c r="S34" s="13"/>
      <c r="X34">
        <f t="shared" si="9"/>
        <v>83</v>
      </c>
      <c r="Y34" s="55">
        <f t="shared" si="2"/>
        <v>686.83532663761957</v>
      </c>
      <c r="Z34" s="55">
        <f t="shared" si="3"/>
        <v>11.925498509088174</v>
      </c>
      <c r="AA34" s="55">
        <f t="shared" si="4"/>
        <v>47.108047094486942</v>
      </c>
      <c r="AB34" s="102">
        <f t="shared" si="5"/>
        <v>80.539599575121059</v>
      </c>
      <c r="AC34" s="214">
        <f t="shared" si="6"/>
        <v>47.108047094486942</v>
      </c>
      <c r="AD34" s="214">
        <f t="shared" si="7"/>
        <v>80.539599575121059</v>
      </c>
      <c r="AG34" s="29">
        <f t="shared" si="10"/>
        <v>4.0783287674815657E+20</v>
      </c>
      <c r="AI34" s="26"/>
      <c r="AJ34" s="54">
        <f t="shared" si="0"/>
        <v>1.0397314841986212E-3</v>
      </c>
      <c r="AQ34" s="38">
        <f t="shared" si="8"/>
        <v>6.5552855148877764E-2</v>
      </c>
      <c r="AR34" s="38">
        <f t="shared" si="1"/>
        <v>6.1520040823989722E-2</v>
      </c>
      <c r="AS34" s="54">
        <f t="shared" si="11"/>
        <v>9.3813730281106628E-5</v>
      </c>
      <c r="AT34" s="28"/>
      <c r="AU34" s="28"/>
    </row>
    <row r="35" spans="1:47" x14ac:dyDescent="0.25">
      <c r="E35" s="27"/>
      <c r="P35" s="36"/>
      <c r="Q35" s="13"/>
      <c r="R35" s="13"/>
      <c r="S35" s="13"/>
      <c r="X35">
        <f t="shared" si="9"/>
        <v>86</v>
      </c>
      <c r="Y35" s="55">
        <f t="shared" si="2"/>
        <v>675.62472622312532</v>
      </c>
      <c r="Z35" s="55">
        <f t="shared" si="3"/>
        <v>11.835101807573773</v>
      </c>
      <c r="AA35" s="55">
        <f t="shared" si="4"/>
        <v>46.339144459747963</v>
      </c>
      <c r="AB35" s="102">
        <f t="shared" si="5"/>
        <v>79.929099801268137</v>
      </c>
      <c r="AC35" s="214">
        <f t="shared" si="6"/>
        <v>46.339144459747963</v>
      </c>
      <c r="AD35" s="214">
        <f t="shared" si="7"/>
        <v>79.929099801268137</v>
      </c>
      <c r="AG35" s="29">
        <f t="shared" si="10"/>
        <v>4.0053824393843638E+20</v>
      </c>
      <c r="AI35" s="26"/>
      <c r="AJ35" s="54">
        <f t="shared" si="0"/>
        <v>1.0363865968665668E-3</v>
      </c>
      <c r="AQ35" s="38">
        <f t="shared" si="8"/>
        <v>6.5406110627007547E-2</v>
      </c>
      <c r="AR35" s="38">
        <f t="shared" si="1"/>
        <v>6.1390778572233885E-2</v>
      </c>
      <c r="AS35" s="54">
        <f t="shared" si="11"/>
        <v>9.541545262319845E-5</v>
      </c>
      <c r="AT35" s="28"/>
      <c r="AU35" s="28"/>
    </row>
    <row r="36" spans="1:47" x14ac:dyDescent="0.25">
      <c r="E36" s="19"/>
      <c r="P36" s="36"/>
      <c r="Q36" s="13"/>
      <c r="R36" s="13"/>
      <c r="S36" s="13"/>
      <c r="X36">
        <f t="shared" si="9"/>
        <v>89</v>
      </c>
      <c r="Y36" s="55">
        <f t="shared" si="2"/>
        <v>665.01976620348967</v>
      </c>
      <c r="Z36" s="55">
        <f t="shared" si="3"/>
        <v>11.746783483980472</v>
      </c>
      <c r="AA36" s="55">
        <f t="shared" si="4"/>
        <v>45.611780946741405</v>
      </c>
      <c r="AB36" s="102">
        <f t="shared" si="5"/>
        <v>79.33263648261277</v>
      </c>
      <c r="AC36" s="214">
        <f t="shared" si="6"/>
        <v>45.611780946741405</v>
      </c>
      <c r="AD36" s="214">
        <f t="shared" si="7"/>
        <v>79.33263648261277</v>
      </c>
      <c r="AG36" s="29">
        <f t="shared" si="10"/>
        <v>3.9359560192362427E+20</v>
      </c>
      <c r="AI36" s="26"/>
      <c r="AJ36" s="54">
        <f t="shared" si="0"/>
        <v>1.0326229709322389E-3</v>
      </c>
      <c r="AQ36" s="38">
        <f t="shared" si="8"/>
        <v>6.5262814122857338E-2</v>
      </c>
      <c r="AR36" s="38">
        <f t="shared" si="1"/>
        <v>6.1264519194350234E-2</v>
      </c>
      <c r="AS36" s="54">
        <f t="shared" si="11"/>
        <v>9.6945258502978383E-5</v>
      </c>
      <c r="AT36" s="28"/>
      <c r="AU36" s="28"/>
    </row>
    <row r="37" spans="1:47" ht="15.75" customHeight="1" x14ac:dyDescent="0.3">
      <c r="E37" s="19"/>
      <c r="F37" s="33"/>
      <c r="P37" s="36"/>
      <c r="Q37" s="13"/>
      <c r="R37" s="13"/>
      <c r="S37" s="13"/>
      <c r="X37">
        <f t="shared" si="9"/>
        <v>92</v>
      </c>
      <c r="Y37" s="55">
        <f t="shared" si="2"/>
        <v>654.97025987998438</v>
      </c>
      <c r="Z37" s="55">
        <f t="shared" si="3"/>
        <v>11.660451749974658</v>
      </c>
      <c r="AA37" s="55">
        <f t="shared" si="4"/>
        <v>44.922514395060659</v>
      </c>
      <c r="AB37" s="102">
        <f t="shared" si="5"/>
        <v>78.749589720906727</v>
      </c>
      <c r="AC37" s="214">
        <f t="shared" si="6"/>
        <v>44.922514395060659</v>
      </c>
      <c r="AD37" s="214">
        <f t="shared" si="7"/>
        <v>78.749589720906727</v>
      </c>
      <c r="AG37" s="29">
        <f t="shared" si="10"/>
        <v>3.8697871180212234E+20</v>
      </c>
      <c r="AI37" s="26"/>
      <c r="AJ37" s="54">
        <f t="shared" si="0"/>
        <v>1.0285075965461479E-3</v>
      </c>
      <c r="AQ37" s="38">
        <f t="shared" si="8"/>
        <v>6.5122812255407447E-2</v>
      </c>
      <c r="AR37" s="38">
        <f t="shared" si="1"/>
        <v>6.1141129929899146E-2</v>
      </c>
      <c r="AS37" s="54">
        <f t="shared" si="11"/>
        <v>9.8408140671229219E-5</v>
      </c>
      <c r="AT37" s="28"/>
      <c r="AU37" s="28"/>
    </row>
    <row r="38" spans="1:47" x14ac:dyDescent="0.25">
      <c r="Q38" s="26"/>
      <c r="X38">
        <f t="shared" si="9"/>
        <v>95</v>
      </c>
      <c r="Y38" s="55">
        <f t="shared" si="2"/>
        <v>645.43139452304092</v>
      </c>
      <c r="Z38" s="55">
        <f t="shared" si="3"/>
        <v>11.576019779961102</v>
      </c>
      <c r="AA38" s="55">
        <f t="shared" si="4"/>
        <v>44.268271229289503</v>
      </c>
      <c r="AB38" s="102">
        <f t="shared" si="5"/>
        <v>78.179373134065656</v>
      </c>
      <c r="AC38" s="214">
        <f t="shared" si="6"/>
        <v>44.268271229289503</v>
      </c>
      <c r="AD38" s="214">
        <f t="shared" si="7"/>
        <v>78.179373134065656</v>
      </c>
      <c r="AG38" s="29">
        <f t="shared" si="10"/>
        <v>3.806638232466201E+20</v>
      </c>
      <c r="AI38" s="26"/>
      <c r="AJ38" s="54">
        <f t="shared" si="0"/>
        <v>1.0240977511663668E-3</v>
      </c>
      <c r="AQ38" s="38">
        <f t="shared" si="8"/>
        <v>6.4985959522143852E-2</v>
      </c>
      <c r="AR38" s="38">
        <f t="shared" si="1"/>
        <v>6.1020484768928664E-2</v>
      </c>
      <c r="AS38" s="54">
        <f t="shared" si="11"/>
        <v>9.9808656899857701E-5</v>
      </c>
      <c r="AT38" s="28"/>
      <c r="AU38" s="28"/>
    </row>
    <row r="39" spans="1:47" ht="15.75" x14ac:dyDescent="0.25">
      <c r="T39" s="42"/>
      <c r="U39" s="42"/>
      <c r="W39" s="45" t="s">
        <v>36</v>
      </c>
      <c r="X39">
        <v>100</v>
      </c>
      <c r="Y39" s="55">
        <f t="shared" si="2"/>
        <v>629.48611684723051</v>
      </c>
      <c r="Z39" s="55">
        <f t="shared" si="3"/>
        <v>11.429168507269404</v>
      </c>
      <c r="AA39" s="55">
        <f t="shared" si="4"/>
        <v>43.174630785132408</v>
      </c>
      <c r="AB39" s="102">
        <f t="shared" si="5"/>
        <v>77.187603885117866</v>
      </c>
      <c r="AC39" s="214">
        <f t="shared" si="6"/>
        <v>43.174630785132408</v>
      </c>
      <c r="AD39" s="214">
        <f t="shared" si="7"/>
        <v>77.187603885117866</v>
      </c>
      <c r="AG39" s="29">
        <f t="shared" si="10"/>
        <v>3.7462941079866992E+20</v>
      </c>
      <c r="AI39" s="26"/>
      <c r="AJ39" s="54">
        <f t="shared" si="0"/>
        <v>1.0194424920282493E-3</v>
      </c>
      <c r="AQ39" s="38">
        <f t="shared" si="8"/>
        <v>6.4852118287466384E-2</v>
      </c>
      <c r="AR39" s="38">
        <f t="shared" si="1"/>
        <v>6.0902464458411278E-2</v>
      </c>
      <c r="AS39" s="54">
        <f t="shared" si="11"/>
        <v>1.0115097029865823E-4</v>
      </c>
      <c r="AT39" s="28"/>
      <c r="AU39" s="28"/>
    </row>
    <row r="40" spans="1:47" ht="15.75" x14ac:dyDescent="0.25">
      <c r="A40" s="16"/>
      <c r="B40" s="21"/>
      <c r="C40" s="21"/>
      <c r="T40" s="42"/>
      <c r="U40" s="42"/>
      <c r="X40">
        <f t="shared" si="9"/>
        <v>103</v>
      </c>
      <c r="Y40" s="55">
        <f t="shared" si="2"/>
        <v>622.41193390258854</v>
      </c>
      <c r="Z40" s="55">
        <f t="shared" si="3"/>
        <v>11.361607815138685</v>
      </c>
      <c r="AA40" s="55">
        <f t="shared" si="4"/>
        <v>42.689433052303741</v>
      </c>
      <c r="AB40" s="102">
        <f t="shared" si="5"/>
        <v>76.73132852798463</v>
      </c>
      <c r="AC40" s="214">
        <f t="shared" si="6"/>
        <v>42.689433052303741</v>
      </c>
      <c r="AD40" s="214">
        <f t="shared" si="7"/>
        <v>76.73132852798463</v>
      </c>
      <c r="AG40" s="29">
        <f t="shared" si="10"/>
        <v>3.6445364203797781E+20</v>
      </c>
      <c r="AI40" s="26"/>
      <c r="AJ40" s="54">
        <f t="shared" si="0"/>
        <v>1.010612817087763E-3</v>
      </c>
      <c r="AQ40" s="38">
        <f t="shared" si="8"/>
        <v>6.4619330213850926E-2</v>
      </c>
      <c r="AR40" s="38">
        <f t="shared" si="1"/>
        <v>6.0697122793055794E-2</v>
      </c>
      <c r="AS40" s="54">
        <f t="shared" si="11"/>
        <v>1.0342331646742795E-4</v>
      </c>
      <c r="AT40" s="28"/>
      <c r="AU40" s="28"/>
    </row>
    <row r="41" spans="1:47" x14ac:dyDescent="0.25">
      <c r="A41" s="16"/>
      <c r="B41" s="21"/>
      <c r="C41" s="21"/>
      <c r="X41">
        <f t="shared" si="9"/>
        <v>106</v>
      </c>
      <c r="Y41" s="55">
        <f t="shared" si="2"/>
        <v>614.17333459162899</v>
      </c>
      <c r="Z41" s="55">
        <f t="shared" si="3"/>
        <v>11.280964869308477</v>
      </c>
      <c r="AA41" s="55">
        <f t="shared" si="4"/>
        <v>42.124371371167967</v>
      </c>
      <c r="AB41" s="102">
        <f t="shared" si="5"/>
        <v>76.186701352795822</v>
      </c>
      <c r="AC41" s="214">
        <f t="shared" si="6"/>
        <v>42.124371371167967</v>
      </c>
      <c r="AD41" s="214">
        <f t="shared" si="7"/>
        <v>76.186701352795822</v>
      </c>
      <c r="AG41" s="29">
        <f t="shared" si="10"/>
        <v>3.5990336231933595E+20</v>
      </c>
      <c r="AI41" s="26"/>
      <c r="AJ41" s="54">
        <f t="shared" si="0"/>
        <v>1.0062655878599505E-3</v>
      </c>
      <c r="AQ41" s="38">
        <f t="shared" si="8"/>
        <v>6.4512233264093763E-2</v>
      </c>
      <c r="AR41" s="38">
        <f t="shared" si="1"/>
        <v>6.0602622730112854E-2</v>
      </c>
      <c r="AS41" s="54">
        <f t="shared" si="11"/>
        <v>1.0444300409197862E-4</v>
      </c>
      <c r="AT41" s="28"/>
      <c r="AU41" s="28"/>
    </row>
    <row r="42" spans="1:47" x14ac:dyDescent="0.25">
      <c r="X42">
        <f t="shared" si="9"/>
        <v>109</v>
      </c>
      <c r="Y42" s="55">
        <f t="shared" si="2"/>
        <v>606.60389288375427</v>
      </c>
      <c r="Z42" s="55">
        <f t="shared" si="3"/>
        <v>11.204941070052024</v>
      </c>
      <c r="AA42" s="55">
        <f t="shared" si="4"/>
        <v>41.605205273234176</v>
      </c>
      <c r="AB42" s="102">
        <f t="shared" si="5"/>
        <v>75.673269872709028</v>
      </c>
      <c r="AC42" s="214">
        <f t="shared" si="6"/>
        <v>41.605205273234176</v>
      </c>
      <c r="AD42" s="214">
        <f t="shared" si="7"/>
        <v>75.673269872709028</v>
      </c>
      <c r="AG42" s="29">
        <f t="shared" si="10"/>
        <v>3.5457619975142428E+20</v>
      </c>
      <c r="AI42" s="26"/>
      <c r="AJ42" s="54">
        <f t="shared" si="0"/>
        <v>1.0008622610840189E-3</v>
      </c>
      <c r="AQ42" s="38">
        <f t="shared" si="8"/>
        <v>6.4384398376003266E-2</v>
      </c>
      <c r="AR42" s="38">
        <f t="shared" si="1"/>
        <v>6.0489799055903584E-2</v>
      </c>
      <c r="AS42" s="54">
        <f t="shared" si="11"/>
        <v>1.0563957581594542E-4</v>
      </c>
      <c r="AT42" s="28"/>
      <c r="AU42" s="28"/>
    </row>
    <row r="43" spans="1:47" x14ac:dyDescent="0.25">
      <c r="X43">
        <f t="shared" si="9"/>
        <v>112</v>
      </c>
      <c r="Y43" s="55">
        <f t="shared" si="2"/>
        <v>599.2963920646115</v>
      </c>
      <c r="Z43" s="55">
        <f t="shared" si="3"/>
        <v>11.129726169244506</v>
      </c>
      <c r="AA43" s="55">
        <f t="shared" si="4"/>
        <v>41.104004942703121</v>
      </c>
      <c r="AB43" s="102">
        <f t="shared" si="5"/>
        <v>75.165301338856665</v>
      </c>
      <c r="AC43" s="214">
        <f t="shared" si="6"/>
        <v>41.104004942703121</v>
      </c>
      <c r="AD43" s="214">
        <f t="shared" si="7"/>
        <v>75.165301338856665</v>
      </c>
      <c r="AG43" s="29">
        <f t="shared" si="10"/>
        <v>3.4965511665448989E+20</v>
      </c>
      <c r="AI43" s="26"/>
      <c r="AJ43" s="54">
        <f t="shared" si="0"/>
        <v>9.95569564763278E-4</v>
      </c>
      <c r="AQ43" s="38">
        <f t="shared" si="8"/>
        <v>6.426388574132566E-2</v>
      </c>
      <c r="AR43" s="38">
        <f t="shared" si="1"/>
        <v>6.0383412988369786E-2</v>
      </c>
      <c r="AS43" s="54">
        <f t="shared" si="11"/>
        <v>1.0674760126399893E-4</v>
      </c>
      <c r="AT43" s="28"/>
      <c r="AU43" s="28"/>
    </row>
    <row r="44" spans="1:47" x14ac:dyDescent="0.25">
      <c r="X44">
        <f t="shared" si="9"/>
        <v>115</v>
      </c>
      <c r="Y44" s="55">
        <f t="shared" si="2"/>
        <v>592.31259852393737</v>
      </c>
      <c r="Z44" s="55">
        <f t="shared" si="3"/>
        <v>11.0561087431118</v>
      </c>
      <c r="AA44" s="55">
        <f t="shared" si="4"/>
        <v>40.625006757471695</v>
      </c>
      <c r="AB44" s="102">
        <f t="shared" si="5"/>
        <v>74.668121450069549</v>
      </c>
      <c r="AC44" s="214">
        <f t="shared" si="6"/>
        <v>40.625006757471695</v>
      </c>
      <c r="AD44" s="214">
        <f t="shared" si="7"/>
        <v>74.668121450069549</v>
      </c>
      <c r="AG44" s="29">
        <f t="shared" si="10"/>
        <v>3.4488002857527634E+20</v>
      </c>
      <c r="AI44" s="26"/>
      <c r="AJ44" s="54">
        <f t="shared" si="0"/>
        <v>9.9015696982509768E-4</v>
      </c>
      <c r="AQ44" s="38">
        <f t="shared" si="8"/>
        <v>6.414465536936341E-2</v>
      </c>
      <c r="AR44" s="38">
        <f t="shared" si="1"/>
        <v>6.0278135163023369E-2</v>
      </c>
      <c r="AS44" s="54">
        <f t="shared" si="11"/>
        <v>1.0782519511749709E-4</v>
      </c>
      <c r="AT44" s="28"/>
      <c r="AU44" s="28"/>
    </row>
    <row r="45" spans="1:47" x14ac:dyDescent="0.25">
      <c r="X45">
        <f t="shared" si="9"/>
        <v>118</v>
      </c>
      <c r="Y45" s="55">
        <f t="shared" si="2"/>
        <v>585.61228023566366</v>
      </c>
      <c r="Z45" s="55">
        <f t="shared" si="3"/>
        <v>10.983829073491748</v>
      </c>
      <c r="AA45" s="55">
        <f t="shared" si="4"/>
        <v>40.165451319318493</v>
      </c>
      <c r="AB45" s="102">
        <f t="shared" si="5"/>
        <v>74.179976183506085</v>
      </c>
      <c r="AC45" s="214">
        <f t="shared" si="6"/>
        <v>40.165451319318493</v>
      </c>
      <c r="AD45" s="214">
        <f t="shared" si="7"/>
        <v>74.179976183506085</v>
      </c>
      <c r="AG45" s="29">
        <f t="shared" si="10"/>
        <v>3.4029404662858514E+20</v>
      </c>
      <c r="AI45" s="26"/>
      <c r="AJ45" s="54">
        <f t="shared" si="0"/>
        <v>9.8470169585665023E-4</v>
      </c>
      <c r="AQ45" s="38">
        <f t="shared" si="8"/>
        <v>6.4027957308121969E-2</v>
      </c>
      <c r="AR45" s="38">
        <f t="shared" si="1"/>
        <v>6.0175070465353107E-2</v>
      </c>
      <c r="AS45" s="54">
        <f t="shared" si="11"/>
        <v>1.0886236995144002E-4</v>
      </c>
      <c r="AT45" s="28"/>
      <c r="AU45" s="28"/>
    </row>
    <row r="46" spans="1:47" x14ac:dyDescent="0.25">
      <c r="X46">
        <f t="shared" si="9"/>
        <v>121</v>
      </c>
      <c r="Y46" s="55">
        <f t="shared" si="2"/>
        <v>579.1817581105613</v>
      </c>
      <c r="Z46" s="55">
        <f t="shared" si="3"/>
        <v>10.912887134044514</v>
      </c>
      <c r="AA46" s="55">
        <f t="shared" si="4"/>
        <v>39.724400419105713</v>
      </c>
      <c r="AB46" s="102">
        <f t="shared" si="5"/>
        <v>73.700865361278531</v>
      </c>
      <c r="AC46" s="214">
        <f t="shared" si="6"/>
        <v>39.724400419105713</v>
      </c>
      <c r="AD46" s="214">
        <f t="shared" si="7"/>
        <v>73.700865361278531</v>
      </c>
      <c r="AG46" s="29">
        <f t="shared" si="10"/>
        <v>3.3587351611520883E+20</v>
      </c>
      <c r="AI46" s="26"/>
      <c r="AJ46" s="54">
        <f t="shared" si="0"/>
        <v>9.7920464839683146E-4</v>
      </c>
      <c r="AQ46" s="38">
        <f t="shared" si="8"/>
        <v>6.3913379853367869E-2</v>
      </c>
      <c r="AR46" s="38">
        <f t="shared" si="1"/>
        <v>6.0073856634998458E-2</v>
      </c>
      <c r="AS46" s="54">
        <f t="shared" si="11"/>
        <v>1.0986421314135116E-4</v>
      </c>
      <c r="AT46" s="28"/>
      <c r="AU46" s="28"/>
    </row>
    <row r="47" spans="1:47" x14ac:dyDescent="0.25">
      <c r="X47">
        <f t="shared" si="9"/>
        <v>124</v>
      </c>
      <c r="Y47" s="55">
        <f t="shared" si="2"/>
        <v>573.00271461251828</v>
      </c>
      <c r="Z47" s="55">
        <f t="shared" si="3"/>
        <v>10.843219418691017</v>
      </c>
      <c r="AA47" s="55">
        <f t="shared" si="4"/>
        <v>39.30059771004926</v>
      </c>
      <c r="AB47" s="102">
        <f t="shared" si="5"/>
        <v>73.230360091112431</v>
      </c>
      <c r="AC47" s="214">
        <f t="shared" si="6"/>
        <v>39.30059771004926</v>
      </c>
      <c r="AD47" s="214">
        <f t="shared" si="7"/>
        <v>73.230360091112431</v>
      </c>
      <c r="AG47" s="29">
        <f t="shared" si="10"/>
        <v>3.3161183639885853E+20</v>
      </c>
      <c r="AI47" s="26"/>
      <c r="AJ47" s="54">
        <f t="shared" si="0"/>
        <v>9.7368324341319946E-4</v>
      </c>
      <c r="AQ47" s="38">
        <f t="shared" si="8"/>
        <v>6.3800922963347342E-2</v>
      </c>
      <c r="AR47" s="38">
        <f t="shared" si="1"/>
        <v>5.9974494838397091E-2</v>
      </c>
      <c r="AS47" s="54">
        <f t="shared" si="11"/>
        <v>1.1083199009270038E-4</v>
      </c>
      <c r="AT47" s="28"/>
      <c r="AU47" s="28"/>
    </row>
    <row r="48" spans="1:47" x14ac:dyDescent="0.25">
      <c r="X48">
        <f t="shared" si="9"/>
        <v>127</v>
      </c>
      <c r="Y48" s="55">
        <f t="shared" si="2"/>
        <v>567.05993496828796</v>
      </c>
      <c r="Z48" s="55">
        <f t="shared" si="3"/>
        <v>10.774783223786997</v>
      </c>
      <c r="AA48" s="55">
        <f t="shared" si="4"/>
        <v>38.892999654889437</v>
      </c>
      <c r="AB48" s="102">
        <f t="shared" si="5"/>
        <v>72.76817197127707</v>
      </c>
      <c r="AC48" s="214">
        <f t="shared" si="6"/>
        <v>38.892999654889437</v>
      </c>
      <c r="AD48" s="214">
        <f t="shared" si="7"/>
        <v>72.76817197127707</v>
      </c>
      <c r="AG48" s="29">
        <f t="shared" si="10"/>
        <v>3.2749907228019353E+20</v>
      </c>
      <c r="AI48" s="26"/>
      <c r="AJ48" s="54">
        <f t="shared" si="0"/>
        <v>9.6814810445394273E-4</v>
      </c>
      <c r="AQ48" s="38">
        <f t="shared" si="8"/>
        <v>6.3690485968467631E-2</v>
      </c>
      <c r="AR48" s="38">
        <f t="shared" si="1"/>
        <v>5.9876897282275479E-2</v>
      </c>
      <c r="AS48" s="54">
        <f t="shared" si="11"/>
        <v>1.1176774664854418E-4</v>
      </c>
      <c r="AT48" s="28"/>
      <c r="AU48" s="28"/>
    </row>
    <row r="49" spans="2:47" x14ac:dyDescent="0.25">
      <c r="W49" s="15"/>
      <c r="X49">
        <f t="shared" si="9"/>
        <v>130</v>
      </c>
      <c r="Y49" s="55">
        <f t="shared" si="2"/>
        <v>561.33902665226856</v>
      </c>
      <c r="Z49" s="55">
        <f t="shared" si="3"/>
        <v>10.707533166696903</v>
      </c>
      <c r="AA49" s="55">
        <f t="shared" si="4"/>
        <v>38.500619111952581</v>
      </c>
      <c r="AB49" s="102">
        <f t="shared" si="5"/>
        <v>72.313994507306703</v>
      </c>
      <c r="AC49" s="214">
        <f t="shared" si="6"/>
        <v>38.500619111952581</v>
      </c>
      <c r="AD49" s="214">
        <f t="shared" si="7"/>
        <v>72.313994507306703</v>
      </c>
      <c r="AG49" s="29">
        <f t="shared" si="10"/>
        <v>3.2352708804623584E+20</v>
      </c>
      <c r="AI49" s="26"/>
      <c r="AJ49" s="54">
        <f t="shared" si="0"/>
        <v>9.6260965909478614E-4</v>
      </c>
      <c r="AQ49" s="38">
        <f t="shared" si="8"/>
        <v>6.3582001175075856E-2</v>
      </c>
      <c r="AR49" s="38">
        <f t="shared" si="1"/>
        <v>5.9781005230277157E-2</v>
      </c>
      <c r="AS49" s="54">
        <f t="shared" si="11"/>
        <v>1.1267314337620713E-4</v>
      </c>
      <c r="AT49" s="28"/>
      <c r="AU49" s="28"/>
    </row>
    <row r="50" spans="2:47" x14ac:dyDescent="0.25">
      <c r="W50" s="15"/>
      <c r="X50">
        <f t="shared" si="9"/>
        <v>133</v>
      </c>
      <c r="Y50" s="55">
        <f t="shared" si="2"/>
        <v>555.82689152786907</v>
      </c>
      <c r="Z50" s="55">
        <f t="shared" si="3"/>
        <v>10.641427767216467</v>
      </c>
      <c r="AA50" s="55">
        <f t="shared" si="4"/>
        <v>38.122557717960845</v>
      </c>
      <c r="AB50" s="102">
        <f t="shared" si="5"/>
        <v>71.867547560049076</v>
      </c>
      <c r="AC50" s="214">
        <f t="shared" si="6"/>
        <v>38.122557717960845</v>
      </c>
      <c r="AD50" s="214">
        <f t="shared" si="7"/>
        <v>71.867547560049076</v>
      </c>
      <c r="AG50" s="29">
        <f t="shared" si="10"/>
        <v>3.1968807148119628E+20</v>
      </c>
      <c r="AI50" s="26"/>
      <c r="AJ50" s="54">
        <f t="shared" si="0"/>
        <v>9.570765530287175E-4</v>
      </c>
      <c r="AQ50" s="38">
        <f t="shared" si="8"/>
        <v>6.3475396642792378E-2</v>
      </c>
      <c r="AR50" s="38">
        <f t="shared" si="1"/>
        <v>5.9686756123529715E-2</v>
      </c>
      <c r="AS50" s="54">
        <f t="shared" si="11"/>
        <v>1.135497876428035E-4</v>
      </c>
      <c r="AT50" s="28"/>
      <c r="AU50" s="28"/>
    </row>
    <row r="51" spans="2:47" x14ac:dyDescent="0.25">
      <c r="X51">
        <f t="shared" si="9"/>
        <v>136</v>
      </c>
      <c r="Y51" s="55">
        <f t="shared" si="2"/>
        <v>550.51143135773441</v>
      </c>
      <c r="Z51" s="55">
        <f t="shared" si="3"/>
        <v>10.576427245462432</v>
      </c>
      <c r="AA51" s="55">
        <f t="shared" si="4"/>
        <v>37.757985689830889</v>
      </c>
      <c r="AB51" s="102">
        <f t="shared" si="5"/>
        <v>71.428562473576235</v>
      </c>
      <c r="AC51" s="214">
        <f t="shared" si="6"/>
        <v>37.757985689830889</v>
      </c>
      <c r="AD51" s="214">
        <f t="shared" si="7"/>
        <v>71.428562473576235</v>
      </c>
      <c r="AG51" s="29">
        <f t="shared" si="10"/>
        <v>3.1597487588198606E+20</v>
      </c>
      <c r="AI51" s="26"/>
      <c r="AJ51" s="54">
        <f t="shared" si="0"/>
        <v>9.5155636291854883E-4</v>
      </c>
      <c r="AQ51" s="38">
        <f t="shared" si="8"/>
        <v>6.3370606617356648E-2</v>
      </c>
      <c r="AR51" s="38">
        <f t="shared" si="1"/>
        <v>5.9594092805463378E-2</v>
      </c>
      <c r="AS51" s="54">
        <f t="shared" si="11"/>
        <v>1.1439915338702945E-4</v>
      </c>
      <c r="AT51" s="28"/>
      <c r="AU51" s="28"/>
    </row>
    <row r="52" spans="2:47" x14ac:dyDescent="0.25">
      <c r="B52" s="22"/>
      <c r="X52">
        <f t="shared" si="9"/>
        <v>139</v>
      </c>
      <c r="Y52" s="55">
        <f t="shared" si="2"/>
        <v>545.38150110140111</v>
      </c>
      <c r="Z52" s="55">
        <f t="shared" si="3"/>
        <v>10.512494024195192</v>
      </c>
      <c r="AA52" s="55">
        <f t="shared" si="4"/>
        <v>37.406138621495273</v>
      </c>
      <c r="AB52" s="102">
        <f t="shared" si="5"/>
        <v>70.996785467651719</v>
      </c>
      <c r="AC52" s="214">
        <f t="shared" si="6"/>
        <v>37.406138621495273</v>
      </c>
      <c r="AD52" s="214">
        <f t="shared" si="7"/>
        <v>70.996785467651719</v>
      </c>
      <c r="AG52" s="29">
        <f t="shared" si="10"/>
        <v>3.1238084810046072E+20</v>
      </c>
      <c r="AI52" s="26"/>
      <c r="AJ52" s="54">
        <f t="shared" si="0"/>
        <v>9.4605558713478448E-4</v>
      </c>
      <c r="AQ52" s="38">
        <f t="shared" si="8"/>
        <v>6.326756803985048E-2</v>
      </c>
      <c r="AR52" s="38">
        <f t="shared" si="1"/>
        <v>5.950296044154265E-2</v>
      </c>
      <c r="AS52" s="54">
        <f t="shared" si="11"/>
        <v>1.1522261813676465E-4</v>
      </c>
      <c r="AT52" s="28"/>
      <c r="AU52" s="28"/>
    </row>
    <row r="53" spans="2:47" x14ac:dyDescent="0.25">
      <c r="X53">
        <f t="shared" si="9"/>
        <v>142</v>
      </c>
      <c r="Y53" s="55">
        <f t="shared" si="2"/>
        <v>540.42680074753537</v>
      </c>
      <c r="Z53" s="55">
        <f t="shared" si="3"/>
        <v>10.449592381976231</v>
      </c>
      <c r="AA53" s="55">
        <f t="shared" si="4"/>
        <v>37.066310064988713</v>
      </c>
      <c r="AB53" s="102">
        <f t="shared" si="5"/>
        <v>70.571975295307837</v>
      </c>
      <c r="AC53" s="214">
        <f t="shared" si="6"/>
        <v>37.066310064988713</v>
      </c>
      <c r="AD53" s="214">
        <f t="shared" si="7"/>
        <v>70.571975295307837</v>
      </c>
      <c r="AG53" s="29">
        <f t="shared" si="10"/>
        <v>3.0889981870940658E+20</v>
      </c>
      <c r="AI53" s="26"/>
      <c r="AJ53" s="54">
        <f t="shared" si="0"/>
        <v>9.4057983253641674E-4</v>
      </c>
      <c r="AQ53" s="38">
        <f t="shared" si="8"/>
        <v>6.316622134297796E-2</v>
      </c>
      <c r="AR53" s="38">
        <f t="shared" si="1"/>
        <v>5.9413307227901953E-2</v>
      </c>
      <c r="AS53" s="54">
        <f t="shared" si="11"/>
        <v>1.160214633647583E-4</v>
      </c>
      <c r="AT53" s="28"/>
      <c r="AU53" s="28"/>
    </row>
    <row r="54" spans="2:47" x14ac:dyDescent="0.25">
      <c r="X54">
        <f t="shared" si="9"/>
        <v>145</v>
      </c>
      <c r="Y54" s="55">
        <f t="shared" si="2"/>
        <v>535.63780116030648</v>
      </c>
      <c r="Z54" s="55">
        <f t="shared" si="3"/>
        <v>10.38768840179981</v>
      </c>
      <c r="AA54" s="55">
        <f t="shared" si="4"/>
        <v>36.737846444465468</v>
      </c>
      <c r="AB54" s="102">
        <f t="shared" si="5"/>
        <v>70.153902895926322</v>
      </c>
      <c r="AC54" s="214">
        <f t="shared" si="6"/>
        <v>36.737846444465468</v>
      </c>
      <c r="AD54" s="214">
        <f t="shared" si="7"/>
        <v>70.153902895926322</v>
      </c>
      <c r="AG54" s="29">
        <f t="shared" si="10"/>
        <v>3.0552604799842753E+20</v>
      </c>
      <c r="AI54" s="26"/>
      <c r="AJ54" s="54">
        <f t="shared" si="0"/>
        <v>9.3513391229033268E-4</v>
      </c>
      <c r="AQ54" s="38">
        <f t="shared" si="8"/>
        <v>6.3066509901251858E-2</v>
      </c>
      <c r="AR54" s="38">
        <f t="shared" si="1"/>
        <v>5.9325083909481914E-2</v>
      </c>
      <c r="AS54" s="54">
        <f t="shared" si="11"/>
        <v>1.1679688517684693E-4</v>
      </c>
      <c r="AT54" s="28"/>
      <c r="AU54" s="28"/>
    </row>
    <row r="55" spans="2:47" x14ac:dyDescent="0.25">
      <c r="X55">
        <f t="shared" si="9"/>
        <v>148</v>
      </c>
      <c r="Y55" s="55">
        <f t="shared" si="2"/>
        <v>531.00567078797269</v>
      </c>
      <c r="Z55" s="55">
        <f t="shared" si="3"/>
        <v>10.32674983061964</v>
      </c>
      <c r="AA55" s="55">
        <f t="shared" si="4"/>
        <v>36.420142029353407</v>
      </c>
      <c r="AB55" s="102">
        <f t="shared" si="5"/>
        <v>69.742350446543114</v>
      </c>
      <c r="AC55" s="214">
        <f t="shared" si="6"/>
        <v>36.420142029353407</v>
      </c>
      <c r="AD55" s="214">
        <f t="shared" si="7"/>
        <v>69.742350446543114</v>
      </c>
      <c r="AG55" s="29">
        <f t="shared" si="10"/>
        <v>3.0225419236441103E+20</v>
      </c>
      <c r="AI55" s="26"/>
      <c r="AJ55" s="54">
        <f t="shared" si="0"/>
        <v>9.2972195194002724E-4</v>
      </c>
      <c r="AQ55" s="38">
        <f t="shared" si="8"/>
        <v>6.2968379949564945E-2</v>
      </c>
      <c r="AR55" s="38">
        <f t="shared" si="1"/>
        <v>5.9238243711965011E-2</v>
      </c>
      <c r="AS55" s="54">
        <f t="shared" si="11"/>
        <v>1.1755000054830089E-4</v>
      </c>
      <c r="AT55" s="28"/>
      <c r="AU55" s="28"/>
    </row>
    <row r="56" spans="2:47" x14ac:dyDescent="0.25">
      <c r="V56" s="17"/>
      <c r="X56">
        <f t="shared" si="9"/>
        <v>151</v>
      </c>
      <c r="Y56" s="55">
        <f t="shared" si="2"/>
        <v>526.5222129549644</v>
      </c>
      <c r="Z56" s="55">
        <f t="shared" si="3"/>
        <v>10.26674598249884</v>
      </c>
      <c r="AA56" s="55">
        <f t="shared" si="4"/>
        <v>36.11263463339948</v>
      </c>
      <c r="AB56" s="102">
        <f t="shared" si="5"/>
        <v>69.337110707765518</v>
      </c>
      <c r="AC56" s="214">
        <f t="shared" si="6"/>
        <v>36.11263463339948</v>
      </c>
      <c r="AD56" s="214">
        <f t="shared" si="7"/>
        <v>69.337110707765518</v>
      </c>
      <c r="AG56" s="29">
        <f t="shared" si="10"/>
        <v>2.9907926911682622E+20</v>
      </c>
      <c r="AI56" s="26"/>
      <c r="AJ56" s="54">
        <f t="shared" si="0"/>
        <v>9.2434747383350244E-4</v>
      </c>
      <c r="AQ56" s="38">
        <f t="shared" si="8"/>
        <v>6.2871780360512053E-2</v>
      </c>
      <c r="AR56" s="38">
        <f t="shared" si="1"/>
        <v>5.9152742148433718E-2</v>
      </c>
      <c r="AS56" s="54">
        <f t="shared" si="11"/>
        <v>1.1828185410778558E-4</v>
      </c>
      <c r="AT56" s="28"/>
      <c r="AU56" s="28"/>
    </row>
    <row r="57" spans="2:47" x14ac:dyDescent="0.25">
      <c r="X57">
        <f t="shared" si="9"/>
        <v>154</v>
      </c>
      <c r="Y57" s="55">
        <f t="shared" si="2"/>
        <v>522.17980894551351</v>
      </c>
      <c r="Z57" s="55">
        <f t="shared" si="3"/>
        <v>10.207647636736112</v>
      </c>
      <c r="AA57" s="55">
        <f t="shared" si="4"/>
        <v>35.814801710940571</v>
      </c>
      <c r="AB57" s="102">
        <f t="shared" si="5"/>
        <v>68.937986335760868</v>
      </c>
      <c r="AC57" s="214">
        <f t="shared" si="6"/>
        <v>35.814801710940571</v>
      </c>
      <c r="AD57" s="214">
        <f t="shared" si="7"/>
        <v>68.937986335760868</v>
      </c>
      <c r="AG57" s="29">
        <f t="shared" si="10"/>
        <v>2.9599662659399254E+20</v>
      </c>
      <c r="AI57" s="26"/>
      <c r="AJ57" s="54">
        <f t="shared" si="0"/>
        <v>9.190134731542225E-4</v>
      </c>
      <c r="AQ57" s="38">
        <f t="shared" si="8"/>
        <v>6.2776662490863888E-2</v>
      </c>
      <c r="AR57" s="38">
        <f t="shared" si="1"/>
        <v>5.9068536886886659E-2</v>
      </c>
      <c r="AS57" s="54">
        <f t="shared" si="11"/>
        <v>1.1899342386232823E-4</v>
      </c>
      <c r="AT57" s="28"/>
      <c r="AU57" s="28"/>
    </row>
    <row r="58" spans="2:47" x14ac:dyDescent="0.25">
      <c r="X58">
        <f t="shared" si="9"/>
        <v>157</v>
      </c>
      <c r="Y58" s="55">
        <f t="shared" si="2"/>
        <v>517.97136743963711</v>
      </c>
      <c r="Z58" s="55">
        <f t="shared" si="3"/>
        <v>10.149426948176707</v>
      </c>
      <c r="AA58" s="55">
        <f t="shared" si="4"/>
        <v>35.526156888864001</v>
      </c>
      <c r="AB58" s="102">
        <f t="shared" si="5"/>
        <v>68.54478927653615</v>
      </c>
      <c r="AC58" s="214">
        <f t="shared" si="6"/>
        <v>35.526156888864001</v>
      </c>
      <c r="AD58" s="214">
        <f t="shared" si="7"/>
        <v>68.54478927653615</v>
      </c>
      <c r="AG58" s="29">
        <f t="shared" si="10"/>
        <v>2.9300191660294917E+20</v>
      </c>
      <c r="AI58" s="26"/>
      <c r="AJ58" s="54">
        <f t="shared" si="0"/>
        <v>9.1372248304697292E-4</v>
      </c>
      <c r="AQ58" s="38">
        <f t="shared" si="8"/>
        <v>6.2682980020076953E-2</v>
      </c>
      <c r="AR58" s="38">
        <f t="shared" si="1"/>
        <v>5.8985587610420463E-2</v>
      </c>
      <c r="AS58" s="54">
        <f t="shared" si="11"/>
        <v>1.1968562652720608E-4</v>
      </c>
      <c r="AT58" s="28"/>
      <c r="AU58" s="28"/>
    </row>
    <row r="59" spans="2:47" x14ac:dyDescent="0.25">
      <c r="X59">
        <f t="shared" si="9"/>
        <v>160</v>
      </c>
      <c r="Y59" s="55">
        <f t="shared" si="2"/>
        <v>513.89027905753073</v>
      </c>
      <c r="Z59" s="55">
        <f t="shared" si="3"/>
        <v>10.092057362302238</v>
      </c>
      <c r="AA59" s="55">
        <f t="shared" si="4"/>
        <v>35.246246848939009</v>
      </c>
      <c r="AB59" s="102">
        <f t="shared" si="5"/>
        <v>68.157340192491645</v>
      </c>
      <c r="AC59" s="214">
        <f t="shared" si="6"/>
        <v>35.246246848939009</v>
      </c>
      <c r="AD59" s="214">
        <f t="shared" si="7"/>
        <v>68.157340192491645</v>
      </c>
      <c r="AG59" s="29">
        <f t="shared" si="10"/>
        <v>2.9009106979351285E+20</v>
      </c>
      <c r="AI59" s="26"/>
      <c r="AJ59" s="54">
        <f t="shared" si="0"/>
        <v>9.0847663175749752E-4</v>
      </c>
      <c r="AQ59" s="38">
        <f t="shared" si="8"/>
        <v>6.2590688808118827E-2</v>
      </c>
      <c r="AR59" s="38">
        <f t="shared" si="1"/>
        <v>5.8903855894243927E-2</v>
      </c>
      <c r="AS59" s="54">
        <f t="shared" si="11"/>
        <v>1.2035932230151838E-4</v>
      </c>
      <c r="AT59" s="28"/>
      <c r="AU59" s="28"/>
    </row>
    <row r="60" spans="2:47" x14ac:dyDescent="0.25">
      <c r="X60">
        <f t="shared" si="9"/>
        <v>163</v>
      </c>
      <c r="Y60" s="55">
        <f t="shared" si="2"/>
        <v>509.930375592161</v>
      </c>
      <c r="Z60" s="55">
        <f t="shared" si="3"/>
        <v>10.035513537255376</v>
      </c>
      <c r="AA60" s="55">
        <f t="shared" si="4"/>
        <v>34.974648531698286</v>
      </c>
      <c r="AB60" s="102">
        <f t="shared" si="5"/>
        <v>67.775467935809928</v>
      </c>
      <c r="AC60" s="214">
        <f t="shared" si="6"/>
        <v>34.974648531698286</v>
      </c>
      <c r="AD60" s="214">
        <f t="shared" si="7"/>
        <v>67.775467935809928</v>
      </c>
      <c r="AG60" s="29">
        <f t="shared" si="10"/>
        <v>2.8726027331024794E+20</v>
      </c>
      <c r="AI60" s="26"/>
      <c r="AJ60" s="54">
        <f t="shared" si="0"/>
        <v>9.0327769234971518E-4</v>
      </c>
      <c r="AQ60" s="38">
        <f t="shared" si="8"/>
        <v>6.2499746760868946E-2</v>
      </c>
      <c r="AR60" s="38">
        <f t="shared" si="1"/>
        <v>5.8823305089159159E-2</v>
      </c>
      <c r="AS60" s="54">
        <f t="shared" si="11"/>
        <v>1.2101531922445989E-4</v>
      </c>
      <c r="AT60" s="28"/>
      <c r="AU60" s="28"/>
    </row>
    <row r="61" spans="2:47" x14ac:dyDescent="0.25">
      <c r="X61">
        <f t="shared" si="9"/>
        <v>166</v>
      </c>
      <c r="Y61" s="55">
        <f t="shared" si="2"/>
        <v>506.08589330856074</v>
      </c>
      <c r="Z61" s="55">
        <f t="shared" si="3"/>
        <v>9.9797712712130142</v>
      </c>
      <c r="AA61" s="55">
        <f t="shared" si="4"/>
        <v>34.710966619242853</v>
      </c>
      <c r="AB61" s="102">
        <f t="shared" si="5"/>
        <v>67.399009057965927</v>
      </c>
      <c r="AC61" s="214">
        <f t="shared" si="6"/>
        <v>34.710966619242853</v>
      </c>
      <c r="AD61" s="214">
        <f t="shared" si="7"/>
        <v>67.399009057965927</v>
      </c>
      <c r="AG61" s="29">
        <f t="shared" si="10"/>
        <v>2.845059506005845E+20</v>
      </c>
      <c r="AI61" s="26"/>
      <c r="AJ61" s="54">
        <f t="shared" si="0"/>
        <v>8.9812712622847925E-4</v>
      </c>
      <c r="AQ61" s="38">
        <f t="shared" si="8"/>
        <v>6.2410113706512366E-2</v>
      </c>
      <c r="AR61" s="38">
        <f t="shared" si="1"/>
        <v>5.8743900214557804E-2</v>
      </c>
      <c r="AS61" s="54">
        <f t="shared" si="11"/>
        <v>1.2165437712651013E-4</v>
      </c>
      <c r="AT61" s="28"/>
      <c r="AU61" s="28"/>
    </row>
    <row r="62" spans="2:47" x14ac:dyDescent="0.25">
      <c r="X62">
        <f t="shared" si="9"/>
        <v>169</v>
      </c>
      <c r="Y62" s="55">
        <f t="shared" si="2"/>
        <v>502.35143987272107</v>
      </c>
      <c r="Z62" s="55">
        <f t="shared" si="3"/>
        <v>9.9248074351054942</v>
      </c>
      <c r="AA62" s="55">
        <f t="shared" si="4"/>
        <v>34.454831266990475</v>
      </c>
      <c r="AB62" s="102">
        <f t="shared" si="5"/>
        <v>67.027807355342034</v>
      </c>
      <c r="AC62" s="214">
        <f t="shared" si="6"/>
        <v>34.454831266990475</v>
      </c>
      <c r="AD62" s="214">
        <f t="shared" si="7"/>
        <v>67.027807355342034</v>
      </c>
      <c r="AG62" s="29">
        <f t="shared" si="10"/>
        <v>2.81824743094137E+20</v>
      </c>
      <c r="AI62" s="26"/>
      <c r="AJ62" s="54">
        <f t="shared" si="0"/>
        <v>8.9302612121466211E-4</v>
      </c>
      <c r="AQ62" s="38">
        <f t="shared" si="8"/>
        <v>6.2321751280412029E-2</v>
      </c>
      <c r="AR62" s="38">
        <f t="shared" si="1"/>
        <v>5.8665607858726307E-2</v>
      </c>
      <c r="AS62" s="54">
        <f t="shared" si="11"/>
        <v>1.2227721122940377E-4</v>
      </c>
      <c r="AT62" s="28"/>
      <c r="AU62" s="28"/>
    </row>
    <row r="63" spans="2:47" x14ac:dyDescent="0.25">
      <c r="X63">
        <f t="shared" si="9"/>
        <v>172</v>
      </c>
      <c r="Y63" s="55">
        <f t="shared" si="2"/>
        <v>498.72196448652858</v>
      </c>
      <c r="Z63" s="55">
        <f t="shared" si="3"/>
        <v>9.8705999100691848</v>
      </c>
      <c r="AA63" s="55">
        <f t="shared" si="4"/>
        <v>34.20589605531746</v>
      </c>
      <c r="AB63" s="102">
        <f t="shared" si="5"/>
        <v>66.661713446810182</v>
      </c>
      <c r="AC63" s="214">
        <f t="shared" si="6"/>
        <v>34.20589605531746</v>
      </c>
      <c r="AD63" s="214">
        <f t="shared" si="7"/>
        <v>66.661713446810182</v>
      </c>
      <c r="AG63" s="29">
        <f t="shared" si="10"/>
        <v>2.7921349357433533E+20</v>
      </c>
      <c r="AI63" s="26"/>
      <c r="AJ63" s="54">
        <f t="shared" si="0"/>
        <v>8.8797562493481369E-4</v>
      </c>
      <c r="AQ63" s="38">
        <f t="shared" si="8"/>
        <v>6.2234622818455494E-2</v>
      </c>
      <c r="AR63" s="38">
        <f t="shared" si="1"/>
        <v>5.8588396086475418E-2</v>
      </c>
      <c r="AS63" s="54">
        <f t="shared" si="11"/>
        <v>1.2288449542592999E-4</v>
      </c>
      <c r="AT63" s="28"/>
      <c r="AU63" s="28"/>
    </row>
    <row r="64" spans="2:47" x14ac:dyDescent="0.25">
      <c r="X64">
        <f t="shared" si="9"/>
        <v>175</v>
      </c>
      <c r="Y64" s="55">
        <f t="shared" si="2"/>
        <v>495.19273087691391</v>
      </c>
      <c r="Z64" s="55">
        <f t="shared" si="3"/>
        <v>9.817127529332268</v>
      </c>
      <c r="AA64" s="55">
        <f t="shared" si="4"/>
        <v>33.963836136962549</v>
      </c>
      <c r="AB64" s="102">
        <f t="shared" si="5"/>
        <v>66.300584381253913</v>
      </c>
      <c r="AC64" s="214">
        <f t="shared" si="6"/>
        <v>33.963836136962549</v>
      </c>
      <c r="AD64" s="214">
        <f t="shared" si="7"/>
        <v>66.300584381253913</v>
      </c>
      <c r="AG64" s="29">
        <f t="shared" si="10"/>
        <v>2.7666923105506388E+20</v>
      </c>
      <c r="AI64" s="26"/>
      <c r="AJ64" s="54">
        <f t="shared" si="0"/>
        <v>8.8297637412596225E-4</v>
      </c>
      <c r="AQ64" s="38">
        <f t="shared" si="8"/>
        <v>6.2148693257905098E-2</v>
      </c>
      <c r="AR64" s="38">
        <f t="shared" si="1"/>
        <v>5.8512234353250286E-2</v>
      </c>
      <c r="AS64" s="54">
        <f t="shared" si="11"/>
        <v>1.2347686527400107E-4</v>
      </c>
      <c r="AT64" s="28"/>
      <c r="AU64" s="28"/>
    </row>
    <row r="65" spans="24:47" x14ac:dyDescent="0.25">
      <c r="X65">
        <f t="shared" si="9"/>
        <v>178</v>
      </c>
      <c r="Y65" s="55">
        <f t="shared" si="2"/>
        <v>491.75929282352433</v>
      </c>
      <c r="Z65" s="55">
        <f t="shared" si="3"/>
        <v>9.7643700241438882</v>
      </c>
      <c r="AA65" s="55">
        <f t="shared" si="4"/>
        <v>33.728346558540764</v>
      </c>
      <c r="AB65" s="102">
        <f t="shared" si="5"/>
        <v>65.944283272397442</v>
      </c>
      <c r="AC65" s="214">
        <f t="shared" si="6"/>
        <v>33.728346558540764</v>
      </c>
      <c r="AD65" s="214">
        <f t="shared" si="7"/>
        <v>65.944283272397442</v>
      </c>
      <c r="AG65" s="29">
        <f t="shared" si="10"/>
        <v>2.7418915700960815E+20</v>
      </c>
      <c r="AI65" s="26"/>
      <c r="AJ65" s="54">
        <f t="shared" si="0"/>
        <v>8.7802892039369343E-4</v>
      </c>
      <c r="AQ65" s="38">
        <f t="shared" si="8"/>
        <v>6.2063929045275405E-2</v>
      </c>
      <c r="AR65" s="38">
        <f t="shared" si="1"/>
        <v>5.8437093425314557E-2</v>
      </c>
      <c r="AS65" s="54">
        <f t="shared" si="11"/>
        <v>1.2405492073263791E-4</v>
      </c>
      <c r="AT65" s="28"/>
      <c r="AU65" s="28"/>
    </row>
    <row r="66" spans="24:47" x14ac:dyDescent="0.25">
      <c r="X66">
        <f t="shared" si="9"/>
        <v>181</v>
      </c>
      <c r="Y66" s="55">
        <f t="shared" si="2"/>
        <v>488.41747195155131</v>
      </c>
      <c r="Z66" s="55">
        <f t="shared" si="3"/>
        <v>9.7123079734412734</v>
      </c>
      <c r="AA66" s="55">
        <f t="shared" si="4"/>
        <v>33.499140737417783</v>
      </c>
      <c r="AB66" s="102">
        <f t="shared" si="5"/>
        <v>65.592678958879404</v>
      </c>
      <c r="AC66" s="214">
        <f t="shared" si="6"/>
        <v>33.499140737417783</v>
      </c>
      <c r="AD66" s="214">
        <f t="shared" si="7"/>
        <v>65.592678958879404</v>
      </c>
      <c r="AG66" s="29">
        <f t="shared" si="10"/>
        <v>2.7177063281149346E+20</v>
      </c>
      <c r="AI66" s="26"/>
      <c r="AJ66" s="54">
        <f t="shared" si="0"/>
        <v>8.7313365287637417E-4</v>
      </c>
      <c r="AQ66" s="38">
        <f t="shared" si="8"/>
        <v>6.1980298050620414E-2</v>
      </c>
      <c r="AR66" s="38">
        <f t="shared" si="1"/>
        <v>5.836294530547502E-2</v>
      </c>
      <c r="AS66" s="54">
        <f t="shared" si="11"/>
        <v>1.2461922866572377E-4</v>
      </c>
      <c r="AT66" s="28"/>
      <c r="AU66" s="28"/>
    </row>
    <row r="67" spans="24:47" x14ac:dyDescent="0.25">
      <c r="X67">
        <f t="shared" si="9"/>
        <v>184</v>
      </c>
      <c r="Y67" s="55">
        <f t="shared" si="2"/>
        <v>485.16333754797381</v>
      </c>
      <c r="Z67" s="55">
        <f t="shared" si="3"/>
        <v>9.6609227569519263</v>
      </c>
      <c r="AA67" s="55">
        <f t="shared" si="4"/>
        <v>33.275949077364459</v>
      </c>
      <c r="AB67" s="102">
        <f t="shared" si="5"/>
        <v>65.245645687525666</v>
      </c>
      <c r="AC67" s="214">
        <f t="shared" si="6"/>
        <v>33.275949077364459</v>
      </c>
      <c r="AD67" s="214">
        <f t="shared" si="7"/>
        <v>65.245645687525666</v>
      </c>
      <c r="AG67" s="29">
        <f t="shared" si="10"/>
        <v>2.6941116826531778E+20</v>
      </c>
      <c r="AI67" s="26"/>
      <c r="AJ67" s="54">
        <f t="shared" si="0"/>
        <v>8.6829081821027099E-4</v>
      </c>
      <c r="AQ67" s="38">
        <f t="shared" si="8"/>
        <v>6.1897769487745932E-2</v>
      </c>
      <c r="AR67" s="38">
        <f t="shared" si="1"/>
        <v>5.8289763163929711E-2</v>
      </c>
      <c r="AS67" s="54">
        <f t="shared" si="11"/>
        <v>1.2517032513597538E-4</v>
      </c>
      <c r="AT67" s="28"/>
      <c r="AU67" s="28"/>
    </row>
    <row r="68" spans="24:47" x14ac:dyDescent="0.25">
      <c r="X68">
        <f t="shared" si="9"/>
        <v>187</v>
      </c>
      <c r="Y68" s="55">
        <f t="shared" si="2"/>
        <v>481.9931881891215</v>
      </c>
      <c r="Z68" s="55">
        <f t="shared" si="3"/>
        <v>9.6101965114647818</v>
      </c>
      <c r="AA68" s="55">
        <f t="shared" si="4"/>
        <v>33.058517708444548</v>
      </c>
      <c r="AB68" s="102">
        <f t="shared" si="5"/>
        <v>64.903062818023784</v>
      </c>
      <c r="AC68" s="214">
        <f t="shared" si="6"/>
        <v>33.058517708444548</v>
      </c>
      <c r="AD68" s="214">
        <f t="shared" si="7"/>
        <v>64.903062818023784</v>
      </c>
      <c r="AG68" s="29">
        <f t="shared" si="10"/>
        <v>2.6710841111841604E+20</v>
      </c>
      <c r="AI68" s="26"/>
      <c r="AJ68" s="54">
        <f t="shared" si="0"/>
        <v>8.6350053813437008E-4</v>
      </c>
      <c r="AQ68" s="38">
        <f t="shared" si="8"/>
        <v>6.1816313839867548E-2</v>
      </c>
      <c r="AR68" s="38">
        <f t="shared" si="1"/>
        <v>5.8217521273825582E-2</v>
      </c>
      <c r="AS68" s="54">
        <f t="shared" si="11"/>
        <v>1.2570871750939471E-4</v>
      </c>
      <c r="AT68" s="28"/>
      <c r="AU68" s="28"/>
    </row>
    <row r="69" spans="24:47" x14ac:dyDescent="0.25">
      <c r="X69">
        <f t="shared" si="9"/>
        <v>190</v>
      </c>
      <c r="Y69" s="55">
        <f t="shared" si="2"/>
        <v>478.90353499215269</v>
      </c>
      <c r="Z69" s="55">
        <f t="shared" si="3"/>
        <v>9.5601120900218177</v>
      </c>
      <c r="AA69" s="55">
        <f t="shared" si="4"/>
        <v>32.846607338282077</v>
      </c>
      <c r="AB69" s="102">
        <f t="shared" si="5"/>
        <v>64.564814547320978</v>
      </c>
      <c r="AC69" s="214">
        <f t="shared" si="6"/>
        <v>32.846607338282077</v>
      </c>
      <c r="AD69" s="214">
        <f t="shared" si="7"/>
        <v>64.564814547320978</v>
      </c>
      <c r="AG69" s="29">
        <f t="shared" si="10"/>
        <v>2.6486013745690483E+20</v>
      </c>
      <c r="AI69" s="26"/>
      <c r="AJ69" s="54">
        <f t="shared" si="0"/>
        <v>8.5876282502889958E-4</v>
      </c>
      <c r="AQ69" s="38">
        <f t="shared" si="8"/>
        <v>6.1735902790291633E-2</v>
      </c>
      <c r="AR69" s="38">
        <f t="shared" si="1"/>
        <v>5.8146194951161384E-2</v>
      </c>
      <c r="AS69" s="54">
        <f t="shared" si="11"/>
        <v>1.2623488638816976E-4</v>
      </c>
      <c r="AT69" s="28"/>
      <c r="AU69" s="28"/>
    </row>
    <row r="70" spans="24:47" x14ac:dyDescent="0.25">
      <c r="X70">
        <f t="shared" si="9"/>
        <v>193</v>
      </c>
      <c r="Y70" s="55">
        <f t="shared" si="2"/>
        <v>475.89108632501006</v>
      </c>
      <c r="Z70" s="55">
        <f t="shared" si="3"/>
        <v>9.5106530238052684</v>
      </c>
      <c r="AA70" s="55">
        <f t="shared" si="4"/>
        <v>32.639992203361459</v>
      </c>
      <c r="AB70" s="102">
        <f t="shared" si="5"/>
        <v>64.230789652227116</v>
      </c>
      <c r="AC70" s="214">
        <f t="shared" si="6"/>
        <v>32.639992203361459</v>
      </c>
      <c r="AD70" s="214">
        <f t="shared" si="7"/>
        <v>64.230789652227116</v>
      </c>
      <c r="AG70" s="29">
        <f t="shared" si="10"/>
        <v>2.6266424290008891E+20</v>
      </c>
      <c r="AI70" s="26"/>
      <c r="AJ70" s="54">
        <f t="shared" ref="AJ70:AJ104" si="12">AG70*AR70*AS70*EXP(-AF$6/(0.008314*AK$6))</f>
        <v>8.5407759564190447E-4</v>
      </c>
      <c r="AQ70" s="38">
        <f t="shared" si="8"/>
        <v>6.1656509157726191E-2</v>
      </c>
      <c r="AR70" s="38">
        <f t="shared" ref="AR70:AR104" si="13">AQ70/(AQ70+1)</f>
        <v>5.8075760498696408E-2</v>
      </c>
      <c r="AS70" s="54">
        <f t="shared" si="11"/>
        <v>1.2674928738813781E-4</v>
      </c>
      <c r="AT70" s="28"/>
      <c r="AU70" s="28"/>
    </row>
    <row r="71" spans="24:47" x14ac:dyDescent="0.25">
      <c r="X71">
        <f t="shared" si="9"/>
        <v>196</v>
      </c>
      <c r="Y71" s="55">
        <f t="shared" ref="Y71:Y134" si="14">IF(U$6/(((U$6/AE$6)-1)*(1-EXP(-AJ71*X71))+1)&gt;Y70,Y70,(U$6/(((U$6/AE$6)-1)*(1-EXP(-AJ71*X71))+1)))</f>
        <v>472.95273382831266</v>
      </c>
      <c r="Z71" s="55">
        <f t="shared" ref="Z71:Z104" si="15">-2.5664*(T$6/Y71 - 1)+14.807</f>
        <v>9.4618034865134728</v>
      </c>
      <c r="AA71" s="55">
        <f t="shared" ref="AA71:AA104" si="16">100*Y71/1458</f>
        <v>32.438459110309509</v>
      </c>
      <c r="AB71" s="102">
        <f t="shared" ref="AB71:AB104" si="17">100*Z71/14.807</f>
        <v>63.900881248824689</v>
      </c>
      <c r="AC71" s="214">
        <f t="shared" ref="AC71:AC134" si="18">IF(OR(C$5&gt;40, C$5&lt;0, C$4&gt;80,C$4&lt;10), 0, AA71)</f>
        <v>32.438459110309509</v>
      </c>
      <c r="AD71" s="214">
        <f t="shared" ref="AD71:AD134" si="19">IF(OR(C$5&gt;40, C$5&lt;0, C$4&gt;80,C$4&lt;10), 0, AB71)</f>
        <v>63.900881248824689</v>
      </c>
      <c r="AG71" s="29">
        <f t="shared" si="10"/>
        <v>2.6051873451671788E+20</v>
      </c>
      <c r="AI71" s="26"/>
      <c r="AJ71" s="54">
        <f t="shared" si="12"/>
        <v>8.4944468322487976E-4</v>
      </c>
      <c r="AQ71" s="38">
        <f t="shared" ref="AQ71:AQ104" si="20">AP$6*(((AQ$3-AQ$2*((T$6/Y70)-1))/AQ$3))</f>
        <v>6.1578106835864524E-2</v>
      </c>
      <c r="AR71" s="38">
        <f t="shared" si="13"/>
        <v>5.8006195153556796E-2</v>
      </c>
      <c r="AS71" s="54">
        <f t="shared" si="11"/>
        <v>1.2725235277520283E-4</v>
      </c>
      <c r="AT71" s="28"/>
      <c r="AU71" s="28"/>
    </row>
    <row r="72" spans="24:47" x14ac:dyDescent="0.25">
      <c r="X72">
        <f t="shared" ref="X72:X135" si="21">X71+3</f>
        <v>199</v>
      </c>
      <c r="Y72" s="55">
        <f t="shared" si="14"/>
        <v>470.08553961927754</v>
      </c>
      <c r="Z72" s="55">
        <f t="shared" si="15"/>
        <v>9.4135482610367163</v>
      </c>
      <c r="AA72" s="55">
        <f t="shared" si="16"/>
        <v>32.241806558249486</v>
      </c>
      <c r="AB72" s="102">
        <f t="shared" si="17"/>
        <v>63.574986567412139</v>
      </c>
      <c r="AC72" s="214">
        <f t="shared" si="18"/>
        <v>32.241806558249486</v>
      </c>
      <c r="AD72" s="214">
        <f t="shared" si="19"/>
        <v>63.574986567412139</v>
      </c>
      <c r="AG72" s="29">
        <f t="shared" ref="AG72:AG104" si="22">AH$6-AI$6*EXP((T$6-Y71)/T$6)</f>
        <v>2.5842172339476719E+20</v>
      </c>
      <c r="AI72" s="26"/>
      <c r="AJ72" s="54">
        <f t="shared" si="12"/>
        <v>8.448638482695276E-4</v>
      </c>
      <c r="AQ72" s="38">
        <f t="shared" si="20"/>
        <v>6.1500670736914009E-2</v>
      </c>
      <c r="AR72" s="38">
        <f t="shared" si="13"/>
        <v>5.7937477038256663E-2</v>
      </c>
      <c r="AS72" s="54">
        <f t="shared" ref="AS72:AS135" si="23">AS$1+AS$2*EXP(-$Y71/AS$3)</f>
        <v>1.2774449297361872E-4</v>
      </c>
      <c r="AT72" s="28"/>
      <c r="AU72" s="28"/>
    </row>
    <row r="73" spans="24:47" x14ac:dyDescent="0.25">
      <c r="X73">
        <f t="shared" si="21"/>
        <v>202</v>
      </c>
      <c r="Y73" s="55">
        <f t="shared" si="14"/>
        <v>467.28672456223626</v>
      </c>
      <c r="Z73" s="55">
        <f t="shared" si="15"/>
        <v>9.3658727082597846</v>
      </c>
      <c r="AA73" s="55">
        <f t="shared" si="16"/>
        <v>32.049843934309756</v>
      </c>
      <c r="AB73" s="102">
        <f t="shared" si="17"/>
        <v>63.253006741809848</v>
      </c>
      <c r="AC73" s="214">
        <f t="shared" si="18"/>
        <v>32.049843934309756</v>
      </c>
      <c r="AD73" s="214">
        <f t="shared" si="19"/>
        <v>63.253006741809848</v>
      </c>
      <c r="AG73" s="29">
        <f t="shared" si="22"/>
        <v>2.5637141780373438E+20</v>
      </c>
      <c r="AI73" s="26"/>
      <c r="AJ73" s="54">
        <f t="shared" si="12"/>
        <v>8.4033478801299783E-4</v>
      </c>
      <c r="AQ73" s="38">
        <f t="shared" si="20"/>
        <v>6.142417673877075E-2</v>
      </c>
      <c r="AR73" s="38">
        <f t="shared" si="13"/>
        <v>5.7869585114875319E-2</v>
      </c>
      <c r="AS73" s="54">
        <f t="shared" si="23"/>
        <v>1.282260979577135E-4</v>
      </c>
      <c r="AT73" s="28"/>
      <c r="AU73" s="28"/>
    </row>
    <row r="74" spans="24:47" x14ac:dyDescent="0.25">
      <c r="X74">
        <f t="shared" si="21"/>
        <v>205</v>
      </c>
      <c r="Y74" s="55">
        <f t="shared" si="14"/>
        <v>464.55365750304122</v>
      </c>
      <c r="Z74" s="55">
        <f t="shared" si="15"/>
        <v>9.3187627378329196</v>
      </c>
      <c r="AA74" s="55">
        <f t="shared" si="16"/>
        <v>31.862390775242883</v>
      </c>
      <c r="AB74" s="102">
        <f t="shared" si="17"/>
        <v>62.934846611960012</v>
      </c>
      <c r="AC74" s="214">
        <f t="shared" si="18"/>
        <v>31.862390775242883</v>
      </c>
      <c r="AD74" s="214">
        <f t="shared" si="19"/>
        <v>62.934846611960012</v>
      </c>
      <c r="AG74" s="29">
        <f t="shared" si="22"/>
        <v>2.5436611689483246E+20</v>
      </c>
      <c r="AI74" s="26"/>
      <c r="AJ74" s="54">
        <f t="shared" si="12"/>
        <v>8.358571448575556E-4</v>
      </c>
      <c r="AQ74" s="38">
        <f t="shared" si="20"/>
        <v>6.1348601635565526E-2</v>
      </c>
      <c r="AR74" s="38">
        <f t="shared" si="13"/>
        <v>5.7802499142153435E-2</v>
      </c>
      <c r="AS74" s="54">
        <f t="shared" si="23"/>
        <v>1.2869753853745933E-4</v>
      </c>
      <c r="AT74" s="28"/>
      <c r="AU74" s="28"/>
    </row>
    <row r="75" spans="24:47" x14ac:dyDescent="0.25">
      <c r="X75">
        <f t="shared" si="21"/>
        <v>208</v>
      </c>
      <c r="Y75" s="55">
        <f t="shared" si="14"/>
        <v>461.88384537580447</v>
      </c>
      <c r="Z75" s="55">
        <f t="shared" si="15"/>
        <v>9.2722047807657475</v>
      </c>
      <c r="AA75" s="55">
        <f t="shared" si="16"/>
        <v>31.679276088875476</v>
      </c>
      <c r="AB75" s="102">
        <f t="shared" si="17"/>
        <v>62.620414538838034</v>
      </c>
      <c r="AC75" s="214">
        <f t="shared" si="18"/>
        <v>31.679276088875476</v>
      </c>
      <c r="AD75" s="214">
        <f t="shared" si="19"/>
        <v>62.620414538838034</v>
      </c>
      <c r="AG75" s="29">
        <f t="shared" si="22"/>
        <v>2.524042048901546E+20</v>
      </c>
      <c r="AI75" s="26"/>
      <c r="AJ75" s="54">
        <f t="shared" si="12"/>
        <v>8.31430513832243E-4</v>
      </c>
      <c r="AQ75" s="38">
        <f t="shared" si="20"/>
        <v>6.1273923091329986E-2</v>
      </c>
      <c r="AR75" s="38">
        <f t="shared" si="13"/>
        <v>5.7736199635291467E-2</v>
      </c>
      <c r="AS75" s="54">
        <f t="shared" si="23"/>
        <v>1.2915916754724542E-4</v>
      </c>
      <c r="AT75" s="28"/>
      <c r="AU75" s="28"/>
    </row>
    <row r="76" spans="24:47" x14ac:dyDescent="0.25">
      <c r="X76">
        <f t="shared" si="21"/>
        <v>211</v>
      </c>
      <c r="Y76" s="55">
        <f t="shared" si="14"/>
        <v>459.27492410024644</v>
      </c>
      <c r="Z76" s="55">
        <f t="shared" si="15"/>
        <v>9.2261857637111699</v>
      </c>
      <c r="AA76" s="55">
        <f t="shared" si="16"/>
        <v>31.500337729783705</v>
      </c>
      <c r="AB76" s="102">
        <f t="shared" si="17"/>
        <v>62.30962223077713</v>
      </c>
      <c r="AC76" s="214">
        <f t="shared" si="18"/>
        <v>31.500337729783705</v>
      </c>
      <c r="AD76" s="214">
        <f t="shared" si="19"/>
        <v>62.30962223077713</v>
      </c>
      <c r="AG76" s="29">
        <f t="shared" si="22"/>
        <v>2.5048414571688677E+20</v>
      </c>
      <c r="AI76" s="26"/>
      <c r="AJ76" s="54">
        <f t="shared" si="12"/>
        <v>8.2705444920809306E-4</v>
      </c>
      <c r="AQ76" s="38">
        <f t="shared" si="20"/>
        <v>6.1200119596552721E-2</v>
      </c>
      <c r="AR76" s="38">
        <f t="shared" si="13"/>
        <v>5.7670667828250706E-2</v>
      </c>
      <c r="AS76" s="54">
        <f t="shared" si="23"/>
        <v>1.2961132094628364E-4</v>
      </c>
      <c r="AT76" s="28"/>
      <c r="AU76" s="28"/>
    </row>
    <row r="77" spans="24:47" x14ac:dyDescent="0.25">
      <c r="X77">
        <f t="shared" si="21"/>
        <v>214</v>
      </c>
      <c r="Y77" s="55">
        <f t="shared" si="14"/>
        <v>456.72465019655186</v>
      </c>
      <c r="Z77" s="55">
        <f t="shared" si="15"/>
        <v>9.1806930848166228</v>
      </c>
      <c r="AA77" s="55">
        <f t="shared" si="16"/>
        <v>31.325421824180513</v>
      </c>
      <c r="AB77" s="102">
        <f t="shared" si="17"/>
        <v>62.002384580378347</v>
      </c>
      <c r="AC77" s="214">
        <f t="shared" si="18"/>
        <v>31.325421824180513</v>
      </c>
      <c r="AD77" s="214">
        <f t="shared" si="19"/>
        <v>62.002384580378347</v>
      </c>
      <c r="AG77" s="29">
        <f t="shared" si="22"/>
        <v>2.4860447804712354E+20</v>
      </c>
      <c r="AI77" s="26"/>
      <c r="AJ77" s="54">
        <f t="shared" si="12"/>
        <v>8.2272847036474076E-4</v>
      </c>
      <c r="AQ77" s="38">
        <f t="shared" si="20"/>
        <v>6.1127170427414071E-2</v>
      </c>
      <c r="AR77" s="38">
        <f t="shared" si="13"/>
        <v>5.7605885638374994E-2</v>
      </c>
      <c r="AS77" s="54">
        <f t="shared" si="23"/>
        <v>1.3005431883824655E-4</v>
      </c>
      <c r="AT77" s="28"/>
      <c r="AU77" s="28"/>
    </row>
    <row r="78" spans="24:47" x14ac:dyDescent="0.25">
      <c r="X78">
        <f t="shared" si="21"/>
        <v>217</v>
      </c>
      <c r="Y78" s="55">
        <f t="shared" si="14"/>
        <v>454.23089305229888</v>
      </c>
      <c r="Z78" s="55">
        <f t="shared" si="15"/>
        <v>9.1357145910307374</v>
      </c>
      <c r="AA78" s="55">
        <f t="shared" si="16"/>
        <v>31.154382239526669</v>
      </c>
      <c r="AB78" s="102">
        <f t="shared" si="17"/>
        <v>61.69861951124966</v>
      </c>
      <c r="AC78" s="214">
        <f t="shared" si="18"/>
        <v>31.154382239526669</v>
      </c>
      <c r="AD78" s="214">
        <f t="shared" si="19"/>
        <v>61.69861951124966</v>
      </c>
      <c r="AG78" s="29">
        <f t="shared" si="22"/>
        <v>2.4676381070775773E+20</v>
      </c>
      <c r="AI78" s="26"/>
      <c r="AJ78" s="54">
        <f t="shared" si="12"/>
        <v>8.1845206699418982E-4</v>
      </c>
      <c r="AQ78" s="38">
        <f t="shared" si="20"/>
        <v>6.1055055607505765E-2</v>
      </c>
      <c r="AR78" s="38">
        <f t="shared" si="13"/>
        <v>5.7541835633164923E-2</v>
      </c>
      <c r="AS78" s="54">
        <f t="shared" si="23"/>
        <v>1.304884664170046E-4</v>
      </c>
      <c r="AT78" s="28"/>
      <c r="AU78" s="28"/>
    </row>
    <row r="79" spans="24:47" x14ac:dyDescent="0.25">
      <c r="X79">
        <f t="shared" si="21"/>
        <v>220</v>
      </c>
      <c r="Y79" s="55">
        <f t="shared" si="14"/>
        <v>451.79162778275133</v>
      </c>
      <c r="Z79" s="55">
        <f t="shared" si="15"/>
        <v>9.0912385567620824</v>
      </c>
      <c r="AA79" s="55">
        <f t="shared" si="16"/>
        <v>30.987080094838909</v>
      </c>
      <c r="AB79" s="102">
        <f t="shared" si="17"/>
        <v>61.398247833876425</v>
      </c>
      <c r="AC79" s="214">
        <f t="shared" si="18"/>
        <v>30.987080094838909</v>
      </c>
      <c r="AD79" s="214">
        <f t="shared" si="19"/>
        <v>61.398247833876425</v>
      </c>
      <c r="AG79" s="29">
        <f t="shared" si="22"/>
        <v>2.4496081842846289E+20</v>
      </c>
      <c r="AI79" s="26"/>
      <c r="AJ79" s="54">
        <f t="shared" si="12"/>
        <v>8.142247037171772E-4</v>
      </c>
      <c r="AQ79" s="38">
        <f t="shared" si="20"/>
        <v>6.0983755871857406E-2</v>
      </c>
      <c r="AR79" s="38">
        <f t="shared" si="13"/>
        <v>5.7478500999050976E-2</v>
      </c>
      <c r="AS79" s="54">
        <f t="shared" si="23"/>
        <v>1.3091405484466542E-4</v>
      </c>
      <c r="AT79" s="28"/>
      <c r="AU79" s="28"/>
    </row>
    <row r="80" spans="24:47" x14ac:dyDescent="0.25">
      <c r="X80">
        <f t="shared" si="21"/>
        <v>223</v>
      </c>
      <c r="Y80" s="55">
        <f t="shared" si="14"/>
        <v>449.40492863178048</v>
      </c>
      <c r="Z80" s="55">
        <f t="shared" si="15"/>
        <v>9.0472536637949297</v>
      </c>
      <c r="AA80" s="55">
        <f t="shared" si="16"/>
        <v>30.823383308078224</v>
      </c>
      <c r="AB80" s="102">
        <f t="shared" si="17"/>
        <v>61.101193109981288</v>
      </c>
      <c r="AC80" s="214">
        <f t="shared" si="18"/>
        <v>30.823383308078224</v>
      </c>
      <c r="AD80" s="214">
        <f t="shared" si="19"/>
        <v>61.101193109981288</v>
      </c>
      <c r="AG80" s="29">
        <f t="shared" si="22"/>
        <v>2.4319423789889565E+20</v>
      </c>
      <c r="AI80" s="26"/>
      <c r="AJ80" s="54">
        <f t="shared" si="12"/>
        <v>8.1004582417847559E-4</v>
      </c>
      <c r="AQ80" s="38">
        <f t="shared" si="20"/>
        <v>6.0913252633106527E-2</v>
      </c>
      <c r="AR80" s="38">
        <f t="shared" si="13"/>
        <v>5.7415865512024135E-2</v>
      </c>
      <c r="AS80" s="54">
        <f t="shared" si="23"/>
        <v>1.3133136206753299E-4</v>
      </c>
      <c r="AT80" s="28"/>
      <c r="AU80" s="28"/>
    </row>
    <row r="81" spans="24:47" x14ac:dyDescent="0.25">
      <c r="X81">
        <f t="shared" si="21"/>
        <v>226</v>
      </c>
      <c r="Y81" s="55">
        <f t="shared" si="14"/>
        <v>447.06896286600863</v>
      </c>
      <c r="Z81" s="55">
        <f t="shared" si="15"/>
        <v>9.0037489823750967</v>
      </c>
      <c r="AA81" s="55">
        <f t="shared" si="16"/>
        <v>30.66316617736685</v>
      </c>
      <c r="AB81" s="102">
        <f t="shared" si="17"/>
        <v>60.80738152478623</v>
      </c>
      <c r="AC81" s="214">
        <f t="shared" si="18"/>
        <v>30.66316617736685</v>
      </c>
      <c r="AD81" s="214">
        <f t="shared" si="19"/>
        <v>60.80738152478623</v>
      </c>
      <c r="AG81" s="29">
        <f t="shared" si="22"/>
        <v>2.414628641090289E+20</v>
      </c>
      <c r="AI81" s="26"/>
      <c r="AJ81" s="54">
        <f t="shared" si="12"/>
        <v>8.0591485467955046E-4</v>
      </c>
      <c r="AQ81" s="38">
        <f t="shared" si="20"/>
        <v>6.0843527949660969E-2</v>
      </c>
      <c r="AR81" s="38">
        <f t="shared" si="13"/>
        <v>5.7353913509993248E-2</v>
      </c>
      <c r="AS81" s="54">
        <f t="shared" si="23"/>
        <v>1.3174065357507853E-4</v>
      </c>
      <c r="AT81" s="28"/>
      <c r="AU81" s="28"/>
    </row>
    <row r="82" spans="24:47" x14ac:dyDescent="0.25">
      <c r="X82">
        <f t="shared" si="21"/>
        <v>229</v>
      </c>
      <c r="Y82" s="55">
        <f t="shared" si="14"/>
        <v>444.78198511943441</v>
      </c>
      <c r="Z82" s="55">
        <f t="shared" si="15"/>
        <v>8.9607139533849711</v>
      </c>
      <c r="AA82" s="55">
        <f t="shared" si="16"/>
        <v>30.506308993102497</v>
      </c>
      <c r="AB82" s="102">
        <f t="shared" si="17"/>
        <v>60.516741766630453</v>
      </c>
      <c r="AC82" s="214">
        <f t="shared" si="18"/>
        <v>30.506308993102497</v>
      </c>
      <c r="AD82" s="214">
        <f t="shared" si="19"/>
        <v>60.516741766630453</v>
      </c>
      <c r="AG82" s="29">
        <f t="shared" si="22"/>
        <v>2.3976554694904146E+20</v>
      </c>
      <c r="AI82" s="26"/>
      <c r="AJ82" s="54">
        <f t="shared" si="12"/>
        <v>8.0183120740017334E-4</v>
      </c>
      <c r="AQ82" s="38">
        <f t="shared" si="20"/>
        <v>6.0774564495716374E-2</v>
      </c>
      <c r="AR82" s="38">
        <f t="shared" si="13"/>
        <v>5.7292629866750357E-2</v>
      </c>
      <c r="AS82" s="54">
        <f t="shared" si="23"/>
        <v>1.3214218310653731E-4</v>
      </c>
      <c r="AT82" s="28"/>
      <c r="AU82" s="28"/>
    </row>
    <row r="83" spans="24:47" x14ac:dyDescent="0.25">
      <c r="X83">
        <f t="shared" si="21"/>
        <v>232</v>
      </c>
      <c r="Y83" s="55">
        <f t="shared" si="14"/>
        <v>442.54233215002887</v>
      </c>
      <c r="Z83" s="55">
        <f t="shared" si="15"/>
        <v>8.9181383715339884</v>
      </c>
      <c r="AA83" s="55">
        <f t="shared" si="16"/>
        <v>30.352697678328457</v>
      </c>
      <c r="AB83" s="102">
        <f t="shared" si="17"/>
        <v>60.22920491344626</v>
      </c>
      <c r="AC83" s="214">
        <f t="shared" si="18"/>
        <v>30.352697678328457</v>
      </c>
      <c r="AD83" s="214">
        <f t="shared" si="19"/>
        <v>60.22920491344626</v>
      </c>
      <c r="AG83" s="29">
        <f t="shared" si="22"/>
        <v>2.3810118804738212E+20</v>
      </c>
      <c r="AI83" s="26"/>
      <c r="AJ83" s="54">
        <f t="shared" si="12"/>
        <v>7.9779428325447044E-4</v>
      </c>
      <c r="AQ83" s="38">
        <f t="shared" si="20"/>
        <v>6.0706345533000076E-2</v>
      </c>
      <c r="AR83" s="38">
        <f t="shared" si="13"/>
        <v>5.7231999967432466E-2</v>
      </c>
      <c r="AS83" s="54">
        <f t="shared" si="23"/>
        <v>1.3253619330933096E-4</v>
      </c>
      <c r="AT83" s="28"/>
      <c r="AU83" s="28"/>
    </row>
    <row r="84" spans="24:47" x14ac:dyDescent="0.25">
      <c r="X84">
        <f t="shared" si="21"/>
        <v>235</v>
      </c>
      <c r="Y84" s="55">
        <f t="shared" si="14"/>
        <v>440.34841797348651</v>
      </c>
      <c r="Z84" s="55">
        <f t="shared" si="15"/>
        <v>8.8760123694957951</v>
      </c>
      <c r="AA84" s="55">
        <f t="shared" si="16"/>
        <v>30.202223454971641</v>
      </c>
      <c r="AB84" s="102">
        <f t="shared" si="17"/>
        <v>59.944704325628386</v>
      </c>
      <c r="AC84" s="214">
        <f t="shared" si="18"/>
        <v>30.202223454971641</v>
      </c>
      <c r="AD84" s="214">
        <f t="shared" si="19"/>
        <v>59.944704325628386</v>
      </c>
      <c r="AG84" s="29">
        <f t="shared" si="22"/>
        <v>2.3646873782764883E+20</v>
      </c>
      <c r="AI84" s="26"/>
      <c r="AJ84" s="54">
        <f t="shared" si="12"/>
        <v>7.9380347442169273E-4</v>
      </c>
      <c r="AQ84" s="38">
        <f t="shared" si="20"/>
        <v>6.0638854884124627E-2</v>
      </c>
      <c r="AR84" s="38">
        <f t="shared" si="13"/>
        <v>5.7172009685379159E-2</v>
      </c>
      <c r="AS84" s="54">
        <f t="shared" si="23"/>
        <v>1.3292291635312524E-4</v>
      </c>
      <c r="AT84" s="28"/>
      <c r="AU84" s="28"/>
    </row>
    <row r="85" spans="24:47" x14ac:dyDescent="0.25">
      <c r="X85">
        <f t="shared" si="21"/>
        <v>238</v>
      </c>
      <c r="Y85" s="55">
        <f t="shared" si="14"/>
        <v>438.19872934268176</v>
      </c>
      <c r="Z85" s="55">
        <f t="shared" si="15"/>
        <v>8.8343264029293547</v>
      </c>
      <c r="AA85" s="55">
        <f t="shared" si="16"/>
        <v>30.054782533791617</v>
      </c>
      <c r="AB85" s="102">
        <f t="shared" si="17"/>
        <v>59.663175544873063</v>
      </c>
      <c r="AC85" s="214">
        <f t="shared" si="18"/>
        <v>30.054782533791617</v>
      </c>
      <c r="AD85" s="214">
        <f t="shared" si="19"/>
        <v>59.663175544873063</v>
      </c>
      <c r="AG85" s="29">
        <f t="shared" si="22"/>
        <v>2.3486719276668328E+20</v>
      </c>
      <c r="AI85" s="26"/>
      <c r="AJ85" s="54">
        <f t="shared" si="12"/>
        <v>7.8985816658729826E-4</v>
      </c>
      <c r="AQ85" s="38">
        <f t="shared" si="20"/>
        <v>6.0572076907442207E-2</v>
      </c>
      <c r="AR85" s="38">
        <f t="shared" si="13"/>
        <v>5.7112645360291175E-2</v>
      </c>
      <c r="AS85" s="54">
        <f t="shared" si="23"/>
        <v>1.3330257450299931E-4</v>
      </c>
      <c r="AT85" s="28"/>
      <c r="AU85" s="28"/>
    </row>
    <row r="86" spans="24:47" x14ac:dyDescent="0.25">
      <c r="X86">
        <f t="shared" si="21"/>
        <v>241</v>
      </c>
      <c r="Y86" s="55">
        <f t="shared" si="14"/>
        <v>436.09182154431733</v>
      </c>
      <c r="Z86" s="55">
        <f t="shared" si="15"/>
        <v>8.7930712363253001</v>
      </c>
      <c r="AA86" s="55">
        <f t="shared" si="16"/>
        <v>29.910275826084867</v>
      </c>
      <c r="AB86" s="102">
        <f t="shared" si="17"/>
        <v>59.384556198590531</v>
      </c>
      <c r="AC86" s="214">
        <f t="shared" si="18"/>
        <v>29.910275826084867</v>
      </c>
      <c r="AD86" s="214">
        <f t="shared" si="19"/>
        <v>59.384556198590531</v>
      </c>
      <c r="AG86" s="29">
        <f t="shared" si="22"/>
        <v>2.33295592837908E+20</v>
      </c>
      <c r="AI86" s="26"/>
      <c r="AJ86" s="54">
        <f t="shared" si="12"/>
        <v>7.8595774092593833E-4</v>
      </c>
      <c r="AQ86" s="38">
        <f t="shared" si="20"/>
        <v>6.0505996473300017E-2</v>
      </c>
      <c r="AR86" s="38">
        <f t="shared" si="13"/>
        <v>5.7053893777604267E-2</v>
      </c>
      <c r="AS86" s="54">
        <f t="shared" si="23"/>
        <v>1.3367538065488723E-4</v>
      </c>
      <c r="AT86" s="28"/>
      <c r="AU86" s="28"/>
    </row>
    <row r="87" spans="24:47" x14ac:dyDescent="0.25">
      <c r="X87">
        <f t="shared" si="21"/>
        <v>244</v>
      </c>
      <c r="Y87" s="55">
        <f t="shared" si="14"/>
        <v>434.02631448695075</v>
      </c>
      <c r="Z87" s="55">
        <f t="shared" si="15"/>
        <v>8.7522379296239663</v>
      </c>
      <c r="AA87" s="55">
        <f t="shared" si="16"/>
        <v>29.768608675373848</v>
      </c>
      <c r="AB87" s="102">
        <f t="shared" si="17"/>
        <v>59.108785909529047</v>
      </c>
      <c r="AC87" s="214">
        <f t="shared" si="18"/>
        <v>29.768608675373848</v>
      </c>
      <c r="AD87" s="214">
        <f t="shared" si="19"/>
        <v>59.108785909529047</v>
      </c>
      <c r="AG87" s="29">
        <f t="shared" si="22"/>
        <v>2.3175301912534817E+20</v>
      </c>
      <c r="AI87" s="26"/>
      <c r="AJ87" s="54">
        <f t="shared" si="12"/>
        <v>7.8210157585431193E-4</v>
      </c>
      <c r="AQ87" s="38">
        <f t="shared" si="20"/>
        <v>6.0440598941604085E-2</v>
      </c>
      <c r="AR87" s="38">
        <f t="shared" si="13"/>
        <v>5.6995742148997448E-2</v>
      </c>
      <c r="AS87" s="54">
        <f t="shared" si="23"/>
        <v>1.3404153883618213E-4</v>
      </c>
      <c r="AT87" s="28"/>
      <c r="AU87" s="28"/>
    </row>
    <row r="88" spans="24:47" x14ac:dyDescent="0.25">
      <c r="X88">
        <f t="shared" si="21"/>
        <v>247</v>
      </c>
      <c r="Y88" s="55">
        <f t="shared" si="14"/>
        <v>432.00088905693576</v>
      </c>
      <c r="Z88" s="55">
        <f t="shared" si="15"/>
        <v>8.7118178255548777</v>
      </c>
      <c r="AA88" s="55">
        <f t="shared" si="16"/>
        <v>29.629690607471588</v>
      </c>
      <c r="AB88" s="102">
        <f t="shared" si="17"/>
        <v>58.835806210271343</v>
      </c>
      <c r="AC88" s="214">
        <f t="shared" si="18"/>
        <v>29.629690607471588</v>
      </c>
      <c r="AD88" s="214">
        <f t="shared" si="19"/>
        <v>58.835806210271343</v>
      </c>
      <c r="AG88" s="29">
        <f t="shared" si="22"/>
        <v>2.3023859159510352E+20</v>
      </c>
      <c r="AI88" s="26"/>
      <c r="AJ88" s="54">
        <f t="shared" si="12"/>
        <v>7.7828904857877375E-4</v>
      </c>
      <c r="AQ88" s="38">
        <f t="shared" si="20"/>
        <v>6.0375870140606164E-2</v>
      </c>
      <c r="AR88" s="38">
        <f t="shared" si="13"/>
        <v>5.6938178093962385E-2</v>
      </c>
      <c r="AS88" s="54">
        <f t="shared" si="23"/>
        <v>1.3440124467413569E-4</v>
      </c>
      <c r="AT88" s="28"/>
      <c r="AU88" s="28"/>
    </row>
    <row r="89" spans="24:47" x14ac:dyDescent="0.25">
      <c r="X89">
        <f t="shared" si="21"/>
        <v>250</v>
      </c>
      <c r="Y89" s="55">
        <f t="shared" si="14"/>
        <v>430.01428372098724</v>
      </c>
      <c r="Z89" s="55">
        <f t="shared" si="15"/>
        <v>8.6718025376518497</v>
      </c>
      <c r="AA89" s="55">
        <f t="shared" si="16"/>
        <v>29.493435097461401</v>
      </c>
      <c r="AB89" s="102">
        <f t="shared" si="17"/>
        <v>58.565560462293845</v>
      </c>
      <c r="AC89" s="214">
        <f t="shared" si="18"/>
        <v>29.493435097461401</v>
      </c>
      <c r="AD89" s="214">
        <f t="shared" si="19"/>
        <v>58.565560462293845</v>
      </c>
      <c r="AG89" s="29">
        <f t="shared" si="22"/>
        <v>2.2875146701217163E+20</v>
      </c>
      <c r="AI89" s="26"/>
      <c r="AJ89" s="54">
        <f t="shared" si="12"/>
        <v>7.7451953645973676E-4</v>
      </c>
      <c r="AQ89" s="38">
        <f t="shared" si="20"/>
        <v>6.0311796346834333E-2</v>
      </c>
      <c r="AR89" s="38">
        <f t="shared" si="13"/>
        <v>5.6881189622364617E-2</v>
      </c>
      <c r="AS89" s="54">
        <f t="shared" si="23"/>
        <v>1.3475468583446607E-4</v>
      </c>
      <c r="AT89" s="28"/>
      <c r="AU89" s="28"/>
    </row>
    <row r="90" spans="24:47" x14ac:dyDescent="0.25">
      <c r="X90">
        <f t="shared" si="21"/>
        <v>253</v>
      </c>
      <c r="Y90" s="55">
        <f t="shared" si="14"/>
        <v>428.0652913559702</v>
      </c>
      <c r="Z90" s="55">
        <f t="shared" si="15"/>
        <v>8.632183938900603</v>
      </c>
      <c r="AA90" s="55">
        <f t="shared" si="16"/>
        <v>29.359759352261328</v>
      </c>
      <c r="AB90" s="102">
        <f t="shared" si="17"/>
        <v>58.297993779297649</v>
      </c>
      <c r="AC90" s="214">
        <f t="shared" si="18"/>
        <v>29.359759352261328</v>
      </c>
      <c r="AD90" s="214">
        <f t="shared" si="19"/>
        <v>58.297993779297649</v>
      </c>
      <c r="AG90" s="29">
        <f t="shared" si="22"/>
        <v>2.2729083699160927E+20</v>
      </c>
      <c r="AI90" s="26"/>
      <c r="AJ90" s="54">
        <f t="shared" si="12"/>
        <v>7.7079241821255873E-4</v>
      </c>
      <c r="AQ90" s="38">
        <f t="shared" si="20"/>
        <v>6.024836426609459E-2</v>
      </c>
      <c r="AR90" s="38">
        <f t="shared" si="13"/>
        <v>5.682476511793403E-2</v>
      </c>
      <c r="AS90" s="54">
        <f t="shared" si="23"/>
        <v>1.3510204243237677E-4</v>
      </c>
      <c r="AT90" s="28"/>
      <c r="AU90" s="28"/>
    </row>
    <row r="91" spans="24:47" x14ac:dyDescent="0.25">
      <c r="X91">
        <f t="shared" si="21"/>
        <v>256</v>
      </c>
      <c r="Y91" s="55">
        <f t="shared" si="14"/>
        <v>426.15275628827061</v>
      </c>
      <c r="Z91" s="55">
        <f t="shared" si="15"/>
        <v>8.5929541509794785</v>
      </c>
      <c r="AA91" s="55">
        <f t="shared" si="16"/>
        <v>29.228584107563144</v>
      </c>
      <c r="AB91" s="102">
        <f t="shared" si="17"/>
        <v>58.033052954544999</v>
      </c>
      <c r="AC91" s="214">
        <f t="shared" si="18"/>
        <v>29.228584107563144</v>
      </c>
      <c r="AD91" s="214">
        <f t="shared" si="19"/>
        <v>58.033052954544999</v>
      </c>
      <c r="AG91" s="29">
        <f t="shared" si="22"/>
        <v>2.2585592617393639E+20</v>
      </c>
      <c r="AI91" s="26"/>
      <c r="AJ91" s="54">
        <f t="shared" si="12"/>
        <v>7.671070749623517E-4</v>
      </c>
      <c r="AQ91" s="38">
        <f t="shared" si="20"/>
        <v>6.0185561015475099E-2</v>
      </c>
      <c r="AR91" s="38">
        <f t="shared" si="13"/>
        <v>5.676889332262524E-2</v>
      </c>
      <c r="AS91" s="54">
        <f t="shared" si="23"/>
        <v>1.3544348741800858E-4</v>
      </c>
      <c r="AT91" s="28"/>
      <c r="AU91" s="28"/>
    </row>
    <row r="92" spans="24:47" x14ac:dyDescent="0.25">
      <c r="X92">
        <f t="shared" si="21"/>
        <v>259</v>
      </c>
      <c r="Y92" s="55">
        <f t="shared" si="14"/>
        <v>424.27557152663036</v>
      </c>
      <c r="Z92" s="55">
        <f t="shared" si="15"/>
        <v>8.5541055340560916</v>
      </c>
      <c r="AA92" s="55">
        <f t="shared" si="16"/>
        <v>29.099833438040491</v>
      </c>
      <c r="AB92" s="102">
        <f t="shared" si="17"/>
        <v>57.77068639195037</v>
      </c>
      <c r="AC92" s="214">
        <f t="shared" si="18"/>
        <v>29.099833438040491</v>
      </c>
      <c r="AD92" s="214">
        <f t="shared" si="19"/>
        <v>57.77068639195037</v>
      </c>
      <c r="AG92" s="29">
        <f t="shared" si="22"/>
        <v>2.2444599051558152E+20</v>
      </c>
      <c r="AI92" s="26"/>
      <c r="AJ92" s="54">
        <f t="shared" si="12"/>
        <v>7.6346289116834671E-4</v>
      </c>
      <c r="AQ92" s="38">
        <f t="shared" si="20"/>
        <v>6.0123374106290629E-2</v>
      </c>
      <c r="AR92" s="38">
        <f t="shared" si="13"/>
        <v>5.6713563321793635E-2</v>
      </c>
      <c r="AS92" s="54">
        <f t="shared" si="23"/>
        <v>1.3577918693817418E-4</v>
      </c>
      <c r="AT92" s="28"/>
      <c r="AU92" s="28"/>
    </row>
    <row r="93" spans="24:47" x14ac:dyDescent="0.25">
      <c r="X93">
        <f t="shared" si="21"/>
        <v>262</v>
      </c>
      <c r="Y93" s="55">
        <f t="shared" si="14"/>
        <v>422.43267617377893</v>
      </c>
      <c r="Z93" s="55">
        <f t="shared" si="15"/>
        <v>8.5156306771062713</v>
      </c>
      <c r="AA93" s="55">
        <f t="shared" si="16"/>
        <v>28.973434579820232</v>
      </c>
      <c r="AB93" s="102">
        <f t="shared" si="17"/>
        <v>57.5108440406988</v>
      </c>
      <c r="AC93" s="214">
        <f t="shared" si="18"/>
        <v>28.973434579820232</v>
      </c>
      <c r="AD93" s="214">
        <f t="shared" si="19"/>
        <v>57.5108440406988</v>
      </c>
      <c r="AG93" s="29">
        <f t="shared" si="22"/>
        <v>2.2306031568589868E+20</v>
      </c>
      <c r="AI93" s="26"/>
      <c r="AJ93" s="54">
        <f t="shared" si="12"/>
        <v>7.5985925543163157E-4</v>
      </c>
      <c r="AQ93" s="38">
        <f t="shared" si="20"/>
        <v>6.0061791427908226E-2</v>
      </c>
      <c r="AR93" s="38">
        <f t="shared" si="13"/>
        <v>5.665876453013622E-2</v>
      </c>
      <c r="AS93" s="54">
        <f t="shared" si="23"/>
        <v>1.3610930067607847E-4</v>
      </c>
      <c r="AT93" s="28"/>
      <c r="AU93" s="28"/>
    </row>
    <row r="94" spans="24:47" x14ac:dyDescent="0.25">
      <c r="X94">
        <f t="shared" si="21"/>
        <v>265</v>
      </c>
      <c r="Y94" s="55">
        <f t="shared" si="14"/>
        <v>420.6230530033987</v>
      </c>
      <c r="Z94" s="55">
        <f t="shared" si="15"/>
        <v>8.4775223887227931</v>
      </c>
      <c r="AA94" s="55">
        <f t="shared" si="16"/>
        <v>28.849317764293463</v>
      </c>
      <c r="AB94" s="102">
        <f t="shared" si="17"/>
        <v>57.2534773331721</v>
      </c>
      <c r="AC94" s="214">
        <f t="shared" si="18"/>
        <v>28.849317764293463</v>
      </c>
      <c r="AD94" s="214">
        <f t="shared" si="19"/>
        <v>57.2534773331721</v>
      </c>
      <c r="AG94" s="29">
        <f t="shared" si="22"/>
        <v>2.2169821556305166E+20</v>
      </c>
      <c r="AI94" s="26"/>
      <c r="AJ94" s="54">
        <f t="shared" si="12"/>
        <v>7.5629556119875189E-4</v>
      </c>
      <c r="AQ94" s="38">
        <f t="shared" si="20"/>
        <v>6.000080123240082E-2</v>
      </c>
      <c r="AR94" s="38">
        <f t="shared" si="13"/>
        <v>5.6604486678350996E-2</v>
      </c>
      <c r="AS94" s="54">
        <f t="shared" si="23"/>
        <v>1.3643398217058037E-4</v>
      </c>
      <c r="AT94" s="28"/>
      <c r="AU94" s="28"/>
    </row>
    <row r="95" spans="24:47" x14ac:dyDescent="0.25">
      <c r="X95">
        <f t="shared" si="21"/>
        <v>268</v>
      </c>
      <c r="Y95" s="55">
        <f t="shared" si="14"/>
        <v>418.84572619017428</v>
      </c>
      <c r="Z95" s="55">
        <f t="shared" si="15"/>
        <v>8.4397736883850776</v>
      </c>
      <c r="AA95" s="55">
        <f t="shared" si="16"/>
        <v>28.727416062426219</v>
      </c>
      <c r="AB95" s="102">
        <f t="shared" si="17"/>
        <v>56.998539125988231</v>
      </c>
      <c r="AC95" s="214">
        <f t="shared" si="18"/>
        <v>28.727416062426219</v>
      </c>
      <c r="AD95" s="214">
        <f t="shared" si="19"/>
        <v>56.998539125988231</v>
      </c>
      <c r="AG95" s="29">
        <f t="shared" si="22"/>
        <v>2.2035903082163038E+20</v>
      </c>
      <c r="AI95" s="26"/>
      <c r="AJ95" s="54">
        <f t="shared" si="12"/>
        <v>7.5277120737215E-4</v>
      </c>
      <c r="AQ95" s="38">
        <f t="shared" si="20"/>
        <v>5.9940392119977273E-2</v>
      </c>
      <c r="AR95" s="38">
        <f t="shared" si="13"/>
        <v>5.6550719800470134E-2</v>
      </c>
      <c r="AS95" s="54">
        <f t="shared" si="23"/>
        <v>1.3675337911643812E-4</v>
      </c>
      <c r="AT95" s="28"/>
      <c r="AU95" s="28"/>
    </row>
    <row r="96" spans="24:47" x14ac:dyDescent="0.25">
      <c r="X96">
        <f t="shared" si="21"/>
        <v>271</v>
      </c>
      <c r="Y96" s="55">
        <f t="shared" si="14"/>
        <v>417.09975918165753</v>
      </c>
      <c r="Z96" s="55">
        <f t="shared" si="15"/>
        <v>8.4023777981618402</v>
      </c>
      <c r="AA96" s="55">
        <f t="shared" si="16"/>
        <v>28.607665238796812</v>
      </c>
      <c r="AB96" s="102">
        <f t="shared" si="17"/>
        <v>56.745983643964607</v>
      </c>
      <c r="AC96" s="214">
        <f t="shared" si="18"/>
        <v>28.607665238796812</v>
      </c>
      <c r="AD96" s="214">
        <f t="shared" si="19"/>
        <v>56.745983643964607</v>
      </c>
      <c r="AG96" s="29">
        <f t="shared" si="22"/>
        <v>2.1904212760550651E+20</v>
      </c>
      <c r="AI96" s="26"/>
      <c r="AJ96" s="54">
        <f t="shared" si="12"/>
        <v>7.4928559883740472E-4</v>
      </c>
      <c r="AQ96" s="38">
        <f t="shared" si="20"/>
        <v>5.9880553025143196E-2</v>
      </c>
      <c r="AR96" s="38">
        <f t="shared" si="13"/>
        <v>5.6497454221827462E-2</v>
      </c>
      <c r="AS96" s="54">
        <f t="shared" si="23"/>
        <v>1.3706763364685216E-4</v>
      </c>
      <c r="AT96" s="28"/>
      <c r="AU96" s="28"/>
    </row>
    <row r="97" spans="24:47" x14ac:dyDescent="0.25">
      <c r="X97">
        <f t="shared" si="21"/>
        <v>274</v>
      </c>
      <c r="Y97" s="55">
        <f t="shared" si="14"/>
        <v>415.38425270164862</v>
      </c>
      <c r="Z97" s="55">
        <f t="shared" si="15"/>
        <v>8.3653281348213024</v>
      </c>
      <c r="AA97" s="55">
        <f t="shared" si="16"/>
        <v>28.490003614653542</v>
      </c>
      <c r="AB97" s="102">
        <f t="shared" si="17"/>
        <v>56.495766426833946</v>
      </c>
      <c r="AC97" s="214">
        <f t="shared" si="18"/>
        <v>28.490003614653542</v>
      </c>
      <c r="AD97" s="214">
        <f t="shared" si="19"/>
        <v>56.495766426833946</v>
      </c>
      <c r="AG97" s="29">
        <f t="shared" si="22"/>
        <v>2.1774689627992018E+20</v>
      </c>
      <c r="AI97" s="26"/>
      <c r="AJ97" s="54">
        <f t="shared" si="12"/>
        <v>7.4583814691608138E-4</v>
      </c>
      <c r="AQ97" s="38">
        <f t="shared" si="20"/>
        <v>5.982127320354793E-2</v>
      </c>
      <c r="AR97" s="38">
        <f t="shared" si="13"/>
        <v>5.6444680547621667E-2</v>
      </c>
      <c r="AS97" s="54">
        <f t="shared" si="23"/>
        <v>1.3737688259952711E-4</v>
      </c>
      <c r="AT97" s="28"/>
      <c r="AU97" s="28"/>
    </row>
    <row r="98" spans="24:47" x14ac:dyDescent="0.25">
      <c r="X98">
        <f t="shared" si="21"/>
        <v>277</v>
      </c>
      <c r="Y98" s="55">
        <f t="shared" si="14"/>
        <v>413.69834287564203</v>
      </c>
      <c r="Z98" s="55">
        <f t="shared" si="15"/>
        <v>8.3286183023252036</v>
      </c>
      <c r="AA98" s="55">
        <f t="shared" si="16"/>
        <v>28.374371939344449</v>
      </c>
      <c r="AB98" s="102">
        <f t="shared" si="17"/>
        <v>56.247844278552058</v>
      </c>
      <c r="AC98" s="214">
        <f t="shared" si="18"/>
        <v>28.374371939344449</v>
      </c>
      <c r="AD98" s="214">
        <f t="shared" si="19"/>
        <v>56.247844278552058</v>
      </c>
      <c r="AG98" s="29">
        <f t="shared" si="22"/>
        <v>2.1647275025728668E+20</v>
      </c>
      <c r="AI98" s="26"/>
      <c r="AJ98" s="54">
        <f t="shared" si="12"/>
        <v>7.4242826975210829E-4</v>
      </c>
      <c r="AQ98" s="38">
        <f t="shared" si="20"/>
        <v>5.9762542219477729E-2</v>
      </c>
      <c r="AR98" s="38">
        <f t="shared" si="13"/>
        <v>5.639238965204043E-2</v>
      </c>
      <c r="AS98" s="54">
        <f t="shared" si="23"/>
        <v>1.3768125776737156E-4</v>
      </c>
      <c r="AT98" s="28"/>
      <c r="AU98" s="28"/>
    </row>
    <row r="99" spans="24:47" x14ac:dyDescent="0.25">
      <c r="X99">
        <f t="shared" si="21"/>
        <v>280</v>
      </c>
      <c r="Y99" s="55">
        <f t="shared" si="14"/>
        <v>412.0411994696384</v>
      </c>
      <c r="Z99" s="55">
        <f t="shared" si="15"/>
        <v>8.2922420846840126</v>
      </c>
      <c r="AA99" s="55">
        <f t="shared" si="16"/>
        <v>28.260713269522522</v>
      </c>
      <c r="AB99" s="102">
        <f t="shared" si="17"/>
        <v>56.002175219045128</v>
      </c>
      <c r="AC99" s="214">
        <f t="shared" si="18"/>
        <v>28.260713269522522</v>
      </c>
      <c r="AD99" s="214">
        <f t="shared" si="19"/>
        <v>56.002175219045128</v>
      </c>
      <c r="AG99" s="29">
        <f t="shared" si="22"/>
        <v>2.1521912489165429E+20</v>
      </c>
      <c r="AI99" s="26"/>
      <c r="AJ99" s="54">
        <f t="shared" si="12"/>
        <v>7.3905539263879579E-4</v>
      </c>
      <c r="AQ99" s="38">
        <f t="shared" si="20"/>
        <v>5.9704349933957297E-2</v>
      </c>
      <c r="AR99" s="38">
        <f t="shared" si="13"/>
        <v>5.6340572667912682E-2</v>
      </c>
      <c r="AS99" s="54">
        <f t="shared" si="23"/>
        <v>1.3798088613487048E-4</v>
      </c>
      <c r="AT99" s="28"/>
      <c r="AU99" s="28"/>
    </row>
    <row r="100" spans="24:47" x14ac:dyDescent="0.25">
      <c r="X100">
        <f t="shared" si="21"/>
        <v>283</v>
      </c>
      <c r="Y100" s="55">
        <f t="shared" si="14"/>
        <v>410.41202423436448</v>
      </c>
      <c r="Z100" s="55">
        <f t="shared" si="15"/>
        <v>8.2561934391531118</v>
      </c>
      <c r="AA100" s="55">
        <f t="shared" si="16"/>
        <v>28.148972855580556</v>
      </c>
      <c r="AB100" s="102">
        <f t="shared" si="17"/>
        <v>55.758718438259685</v>
      </c>
      <c r="AC100" s="214">
        <f t="shared" si="18"/>
        <v>28.148972855580556</v>
      </c>
      <c r="AD100" s="214">
        <f t="shared" si="19"/>
        <v>55.758718438259685</v>
      </c>
      <c r="AG100" s="29">
        <f t="shared" si="22"/>
        <v>2.1398547643711685E+20</v>
      </c>
      <c r="AI100" s="26"/>
      <c r="AJ100" s="54">
        <f t="shared" si="12"/>
        <v>7.3571894829278903E-4</v>
      </c>
      <c r="AQ100" s="38">
        <f t="shared" si="20"/>
        <v>5.964668649342391E-2</v>
      </c>
      <c r="AR100" s="38">
        <f t="shared" si="13"/>
        <v>5.6289220976858186E-2</v>
      </c>
      <c r="AS100" s="54">
        <f t="shared" si="23"/>
        <v>1.3827589010108693E-4</v>
      </c>
      <c r="AT100" s="28"/>
      <c r="AU100" s="28"/>
    </row>
    <row r="101" spans="24:47" x14ac:dyDescent="0.25">
      <c r="X101">
        <f t="shared" si="21"/>
        <v>286</v>
      </c>
      <c r="Y101" s="55">
        <f t="shared" si="14"/>
        <v>408.81004934753145</v>
      </c>
      <c r="Z101" s="55">
        <f t="shared" si="15"/>
        <v>8.2204664897499438</v>
      </c>
      <c r="AA101" s="55">
        <f t="shared" si="16"/>
        <v>28.039098034810113</v>
      </c>
      <c r="AB101" s="102">
        <f t="shared" si="17"/>
        <v>55.517434252380248</v>
      </c>
      <c r="AC101" s="214">
        <f t="shared" si="18"/>
        <v>28.039098034810113</v>
      </c>
      <c r="AD101" s="214">
        <f t="shared" si="19"/>
        <v>55.517434252380248</v>
      </c>
      <c r="AG101" s="29">
        <f t="shared" si="22"/>
        <v>2.1277128106588727E+20</v>
      </c>
      <c r="AI101" s="26"/>
      <c r="AJ101" s="54">
        <f t="shared" si="12"/>
        <v>7.3241837708071115E-4</v>
      </c>
      <c r="AQ101" s="38">
        <f t="shared" si="20"/>
        <v>5.9589542318942007E-2</v>
      </c>
      <c r="AR101" s="38">
        <f t="shared" si="13"/>
        <v>5.6238326199906229E-2</v>
      </c>
      <c r="AS101" s="54">
        <f t="shared" si="23"/>
        <v>1.3856638769017306E-4</v>
      </c>
      <c r="AT101" s="28"/>
      <c r="AU101" s="28"/>
    </row>
    <row r="102" spans="24:47" x14ac:dyDescent="0.25">
      <c r="X102">
        <f t="shared" si="21"/>
        <v>289</v>
      </c>
      <c r="Y102" s="55">
        <f t="shared" si="14"/>
        <v>407.23453594740022</v>
      </c>
      <c r="Z102" s="55">
        <f t="shared" si="15"/>
        <v>8.1850555210747036</v>
      </c>
      <c r="AA102" s="55">
        <f t="shared" si="16"/>
        <v>27.931038130823062</v>
      </c>
      <c r="AB102" s="102">
        <f t="shared" si="17"/>
        <v>55.278284062097008</v>
      </c>
      <c r="AC102" s="214">
        <f t="shared" si="18"/>
        <v>27.931038130823062</v>
      </c>
      <c r="AD102" s="214">
        <f t="shared" si="19"/>
        <v>55.278284062097008</v>
      </c>
      <c r="AG102" s="29">
        <f t="shared" si="22"/>
        <v>2.1157603394202265E+20</v>
      </c>
      <c r="AI102" s="26"/>
      <c r="AJ102" s="54">
        <f t="shared" si="12"/>
        <v>7.2915312720352513E-4</v>
      </c>
      <c r="AQ102" s="38">
        <f t="shared" si="20"/>
        <v>5.9532908095926575E-2</v>
      </c>
      <c r="AR102" s="38">
        <f t="shared" si="13"/>
        <v>5.6187880188556319E-2</v>
      </c>
      <c r="AS102" s="54">
        <f t="shared" si="23"/>
        <v>1.3885249275021025E-4</v>
      </c>
      <c r="AT102" s="28"/>
      <c r="AU102" s="28"/>
    </row>
    <row r="103" spans="24:47" x14ac:dyDescent="0.25">
      <c r="X103">
        <f t="shared" si="21"/>
        <v>292</v>
      </c>
      <c r="Y103" s="55">
        <f t="shared" si="14"/>
        <v>405.68477275139094</v>
      </c>
      <c r="Z103" s="55">
        <f t="shared" si="15"/>
        <v>8.1499549724168929</v>
      </c>
      <c r="AA103" s="55">
        <f t="shared" si="16"/>
        <v>27.824744358805962</v>
      </c>
      <c r="AB103" s="102">
        <f t="shared" si="17"/>
        <v>55.041230312804025</v>
      </c>
      <c r="AC103" s="214">
        <f t="shared" si="18"/>
        <v>27.824744358805962</v>
      </c>
      <c r="AD103" s="214">
        <f t="shared" si="19"/>
        <v>55.041230312804025</v>
      </c>
      <c r="AG103" s="29">
        <f t="shared" si="22"/>
        <v>2.1039924834714675E+20</v>
      </c>
      <c r="AI103" s="26"/>
      <c r="AJ103" s="54">
        <f t="shared" si="12"/>
        <v>7.2592265484327134E-4</v>
      </c>
      <c r="AQ103" s="38">
        <f t="shared" si="20"/>
        <v>5.9476774764347817E-2</v>
      </c>
      <c r="AR103" s="38">
        <f t="shared" si="13"/>
        <v>5.6137875016256798E-2</v>
      </c>
      <c r="AS103" s="54">
        <f t="shared" si="23"/>
        <v>1.3913431514112984E-4</v>
      </c>
      <c r="AT103" s="28"/>
      <c r="AU103" s="28"/>
    </row>
    <row r="104" spans="24:47" x14ac:dyDescent="0.25">
      <c r="X104">
        <f t="shared" si="21"/>
        <v>295</v>
      </c>
      <c r="Y104" s="55">
        <f t="shared" si="14"/>
        <v>404.16007475402535</v>
      </c>
      <c r="Z104" s="55">
        <f t="shared" si="15"/>
        <v>8.1151594321326961</v>
      </c>
      <c r="AA104" s="55">
        <f t="shared" si="16"/>
        <v>27.72016973621573</v>
      </c>
      <c r="AB104" s="102">
        <f t="shared" si="17"/>
        <v>54.806236456626564</v>
      </c>
      <c r="AC104" s="214">
        <f t="shared" si="18"/>
        <v>27.72016973621573</v>
      </c>
      <c r="AD104" s="214">
        <f t="shared" si="19"/>
        <v>54.806236456626564</v>
      </c>
      <c r="AG104" s="29">
        <f t="shared" si="22"/>
        <v>2.0924045485473569E+20</v>
      </c>
      <c r="AI104" s="26"/>
      <c r="AJ104" s="54">
        <f t="shared" si="12"/>
        <v>7.2272642427619331E-4</v>
      </c>
      <c r="AQ104" s="38">
        <f t="shared" si="20"/>
        <v>5.9421133509388782E-2</v>
      </c>
      <c r="AR104" s="38">
        <f t="shared" si="13"/>
        <v>5.6088302970276907E-2</v>
      </c>
      <c r="AS104" s="54">
        <f t="shared" si="23"/>
        <v>1.3941196091241925E-4</v>
      </c>
      <c r="AT104" s="28"/>
      <c r="AU104" s="28"/>
    </row>
    <row r="105" spans="24:47" x14ac:dyDescent="0.25">
      <c r="X105">
        <f t="shared" si="21"/>
        <v>298</v>
      </c>
      <c r="Y105" s="55">
        <f t="shared" si="14"/>
        <v>402.65978199886206</v>
      </c>
      <c r="Z105" s="55">
        <f t="shared" ref="Z105:Z156" si="24">-2.5664*(T$6/Y105 - 1)+14.807</f>
        <v>8.0806636322775987</v>
      </c>
      <c r="AA105" s="55">
        <f t="shared" ref="AA105:AA156" si="25">100*Y105/1458</f>
        <v>27.617268998550212</v>
      </c>
      <c r="AB105" s="102">
        <f t="shared" ref="AB105:AB156" si="26">100*Z105/14.807</f>
        <v>54.573266916172074</v>
      </c>
      <c r="AC105" s="214">
        <f t="shared" si="18"/>
        <v>27.617268998550212</v>
      </c>
      <c r="AD105" s="214">
        <f t="shared" si="19"/>
        <v>54.573266916172074</v>
      </c>
      <c r="AG105" s="29">
        <f t="shared" ref="AG105:AG156" si="27">AH$6-AI$6*EXP((T$6-Y104)/T$6)</f>
        <v>2.0809920054984704E+20</v>
      </c>
      <c r="AI105" s="26"/>
      <c r="AJ105" s="54">
        <f t="shared" ref="AJ105:AJ156" si="28">AG105*AR105*AS105*EXP(-AF$6/(0.008314*AK$6))</f>
        <v>7.1956390795603251E-4</v>
      </c>
      <c r="AQ105" s="38">
        <f t="shared" ref="AQ105:AQ156" si="29">AP$6*(((AQ$3-AQ$2*((T$6/Y104)-1))/AQ$3))</f>
        <v>5.9365975752532468E-2</v>
      </c>
      <c r="AR105" s="38">
        <f t="shared" ref="AR105:AR156" si="30">AQ105/(AQ105+1)</f>
        <v>5.6039156543951855E-2</v>
      </c>
      <c r="AS105" s="54">
        <f t="shared" si="23"/>
        <v>1.3968553247125666E-4</v>
      </c>
    </row>
    <row r="106" spans="24:47" x14ac:dyDescent="0.25">
      <c r="X106">
        <f t="shared" si="21"/>
        <v>301</v>
      </c>
      <c r="Y106" s="55">
        <f t="shared" si="14"/>
        <v>401.1832584195555</v>
      </c>
      <c r="Z106" s="55">
        <f t="shared" si="24"/>
        <v>8.0464624434810492</v>
      </c>
      <c r="AA106" s="55">
        <f t="shared" si="25"/>
        <v>27.515998519859775</v>
      </c>
      <c r="AB106" s="102">
        <f t="shared" si="26"/>
        <v>54.34228704991591</v>
      </c>
      <c r="AC106" s="214">
        <f t="shared" si="18"/>
        <v>27.515998519859775</v>
      </c>
      <c r="AD106" s="214">
        <f t="shared" si="19"/>
        <v>54.34228704991591</v>
      </c>
      <c r="AG106" s="29">
        <f t="shared" si="27"/>
        <v>2.0697504829134668E+20</v>
      </c>
      <c r="AI106" s="26"/>
      <c r="AJ106" s="54">
        <f t="shared" si="28"/>
        <v>7.1643458657071567E-4</v>
      </c>
      <c r="AQ106" s="38">
        <f t="shared" si="29"/>
        <v>5.9311293143053487E-2</v>
      </c>
      <c r="AR106" s="38">
        <f t="shared" si="30"/>
        <v>5.5990428429279343E-2</v>
      </c>
      <c r="AS106" s="54">
        <f t="shared" si="23"/>
        <v>1.3995512874168117E-4</v>
      </c>
    </row>
    <row r="107" spans="24:47" x14ac:dyDescent="0.25">
      <c r="X107">
        <f t="shared" si="21"/>
        <v>304</v>
      </c>
      <c r="Y107" s="55">
        <f t="shared" si="14"/>
        <v>399.72989074547564</v>
      </c>
      <c r="Z107" s="55">
        <f t="shared" si="24"/>
        <v>8.0125508700494859</v>
      </c>
      <c r="AA107" s="55">
        <f t="shared" si="25"/>
        <v>27.416316237686942</v>
      </c>
      <c r="AB107" s="102">
        <f t="shared" si="26"/>
        <v>54.113263119129364</v>
      </c>
      <c r="AC107" s="214">
        <f t="shared" si="18"/>
        <v>27.416316237686942</v>
      </c>
      <c r="AD107" s="214">
        <f t="shared" si="19"/>
        <v>54.113263119129364</v>
      </c>
      <c r="AG107" s="29">
        <f t="shared" si="27"/>
        <v>2.0586757601395632E+20</v>
      </c>
      <c r="AI107" s="26"/>
      <c r="AJ107" s="54">
        <f t="shared" si="28"/>
        <v>7.1333794907548983E-4</v>
      </c>
      <c r="AQ107" s="38">
        <f t="shared" si="29"/>
        <v>5.925707754989331E-2</v>
      </c>
      <c r="AR107" s="38">
        <f t="shared" si="30"/>
        <v>5.5942111509849388E-2</v>
      </c>
      <c r="AS107" s="54">
        <f t="shared" si="23"/>
        <v>1.4022084531535294E-4</v>
      </c>
    </row>
    <row r="108" spans="24:47" x14ac:dyDescent="0.25">
      <c r="X108">
        <f t="shared" si="21"/>
        <v>307</v>
      </c>
      <c r="Y108" s="55">
        <f t="shared" si="14"/>
        <v>398.29908746772782</v>
      </c>
      <c r="Z108" s="55">
        <f t="shared" si="24"/>
        <v>7.9789240452862451</v>
      </c>
      <c r="AA108" s="55">
        <f t="shared" si="25"/>
        <v>27.318181582148682</v>
      </c>
      <c r="AB108" s="102">
        <f t="shared" si="26"/>
        <v>53.886162256272335</v>
      </c>
      <c r="AC108" s="214">
        <f t="shared" si="18"/>
        <v>27.318181582148682</v>
      </c>
      <c r="AD108" s="214">
        <f t="shared" si="19"/>
        <v>53.886162256272335</v>
      </c>
      <c r="AG108" s="29">
        <f t="shared" si="27"/>
        <v>2.04776376067586E+20</v>
      </c>
      <c r="AI108" s="26"/>
      <c r="AJ108" s="54">
        <f t="shared" si="28"/>
        <v>7.1027349270509047E-4</v>
      </c>
      <c r="AQ108" s="38">
        <f t="shared" si="29"/>
        <v>5.9203321053897695E-2</v>
      </c>
      <c r="AR108" s="38">
        <f t="shared" si="30"/>
        <v>5.5894198854088674E-2</v>
      </c>
      <c r="AS108" s="54">
        <f t="shared" si="23"/>
        <v>1.4048277459442605E-4</v>
      </c>
    </row>
    <row r="109" spans="24:47" x14ac:dyDescent="0.25">
      <c r="X109">
        <f t="shared" si="21"/>
        <v>310</v>
      </c>
      <c r="Y109" s="55">
        <f t="shared" si="14"/>
        <v>396.89027786165764</v>
      </c>
      <c r="Z109" s="55">
        <f t="shared" si="24"/>
        <v>7.9455772270162104</v>
      </c>
      <c r="AA109" s="55">
        <f t="shared" si="25"/>
        <v>27.221555408892844</v>
      </c>
      <c r="AB109" s="102">
        <f t="shared" si="26"/>
        <v>53.66095243476876</v>
      </c>
      <c r="AC109" s="214">
        <f t="shared" si="18"/>
        <v>27.221555408892844</v>
      </c>
      <c r="AD109" s="214">
        <f t="shared" si="19"/>
        <v>53.66095243476876</v>
      </c>
      <c r="AG109" s="29">
        <f t="shared" si="27"/>
        <v>2.0370105459165115E+20</v>
      </c>
      <c r="AI109" s="26"/>
      <c r="AJ109" s="54">
        <f t="shared" si="28"/>
        <v>7.0724072296742685E-4</v>
      </c>
      <c r="AQ109" s="38">
        <f t="shared" si="29"/>
        <v>5.9150015940397767E-2</v>
      </c>
      <c r="AR109" s="38">
        <f t="shared" si="30"/>
        <v>5.5846683708803684E-2</v>
      </c>
      <c r="AS109" s="54">
        <f t="shared" si="23"/>
        <v>1.4074100592701224E-4</v>
      </c>
    </row>
    <row r="110" spans="24:47" x14ac:dyDescent="0.25">
      <c r="X110">
        <f t="shared" si="21"/>
        <v>313</v>
      </c>
      <c r="Y110" s="55">
        <f t="shared" si="14"/>
        <v>395.50291106226433</v>
      </c>
      <c r="Z110" s="55">
        <f t="shared" si="24"/>
        <v>7.9125057933049607</v>
      </c>
      <c r="AA110" s="55">
        <f t="shared" si="25"/>
        <v>27.126399935683423</v>
      </c>
      <c r="AB110" s="102">
        <f t="shared" si="26"/>
        <v>53.437602440095631</v>
      </c>
      <c r="AC110" s="214">
        <f t="shared" si="18"/>
        <v>27.126399935683423</v>
      </c>
      <c r="AD110" s="214">
        <f t="shared" si="19"/>
        <v>53.437602440095631</v>
      </c>
      <c r="AG110" s="29">
        <f t="shared" si="27"/>
        <v>2.0264123092219108E+20</v>
      </c>
      <c r="AI110" s="26"/>
      <c r="AJ110" s="54">
        <f t="shared" si="28"/>
        <v>7.0423915362088051E-4</v>
      </c>
      <c r="AQ110" s="38">
        <f t="shared" si="29"/>
        <v>5.9097154692115753E-2</v>
      </c>
      <c r="AR110" s="38">
        <f t="shared" si="30"/>
        <v>5.5799559493005683E-2</v>
      </c>
      <c r="AS110" s="54">
        <f t="shared" si="23"/>
        <v>1.4099562573568889E-4</v>
      </c>
    </row>
    <row r="111" spans="24:47" x14ac:dyDescent="0.25">
      <c r="X111">
        <f t="shared" si="21"/>
        <v>316</v>
      </c>
      <c r="Y111" s="55">
        <f t="shared" si="14"/>
        <v>394.13645518917554</v>
      </c>
      <c r="Z111" s="55">
        <f t="shared" si="24"/>
        <v>7.8797052383621171</v>
      </c>
      <c r="AA111" s="55">
        <f t="shared" si="25"/>
        <v>27.032678682385153</v>
      </c>
      <c r="AB111" s="102">
        <f t="shared" si="26"/>
        <v>53.216081842116004</v>
      </c>
      <c r="AC111" s="214">
        <f t="shared" si="18"/>
        <v>27.032678682385153</v>
      </c>
      <c r="AD111" s="214">
        <f t="shared" si="19"/>
        <v>53.216081842116004</v>
      </c>
      <c r="AG111" s="29">
        <f t="shared" si="27"/>
        <v>2.015965370297887E+20</v>
      </c>
      <c r="AI111" s="26"/>
      <c r="AJ111" s="54">
        <f t="shared" si="28"/>
        <v>7.0126830663718039E-4</v>
      </c>
      <c r="AQ111" s="38">
        <f t="shared" si="29"/>
        <v>5.9044729982378939E-2</v>
      </c>
      <c r="AR111" s="38">
        <f t="shared" si="30"/>
        <v>5.5752819792003847E-2</v>
      </c>
      <c r="AS111" s="54">
        <f t="shared" si="23"/>
        <v>1.4124671763946517E-4</v>
      </c>
    </row>
    <row r="112" spans="24:47" x14ac:dyDescent="0.25">
      <c r="X112">
        <f t="shared" si="21"/>
        <v>319</v>
      </c>
      <c r="Y112" s="55">
        <f t="shared" si="14"/>
        <v>392.79039651808415</v>
      </c>
      <c r="Z112" s="55">
        <f t="shared" si="24"/>
        <v>7.8471711686193792</v>
      </c>
      <c r="AA112" s="55">
        <f t="shared" si="25"/>
        <v>26.940356414134715</v>
      </c>
      <c r="AB112" s="102">
        <f t="shared" si="26"/>
        <v>52.996360968591745</v>
      </c>
      <c r="AC112" s="214">
        <f t="shared" si="18"/>
        <v>26.940356414134715</v>
      </c>
      <c r="AD112" s="214">
        <f t="shared" si="19"/>
        <v>52.996360968591745</v>
      </c>
      <c r="AG112" s="29">
        <f t="shared" si="27"/>
        <v>2.0056661698642274E+20</v>
      </c>
      <c r="AI112" s="26"/>
      <c r="AJ112" s="54">
        <f t="shared" si="28"/>
        <v>6.9832771215160233E-4</v>
      </c>
      <c r="AQ112" s="38">
        <f t="shared" si="29"/>
        <v>5.8992734668625736E-2</v>
      </c>
      <c r="AR112" s="38">
        <f t="shared" si="30"/>
        <v>5.5706458351751989E-2</v>
      </c>
      <c r="AS112" s="54">
        <f t="shared" si="23"/>
        <v>1.4149436256959781E-4</v>
      </c>
    </row>
    <row r="113" spans="24:45" x14ac:dyDescent="0.25">
      <c r="X113">
        <f t="shared" si="21"/>
        <v>322</v>
      </c>
      <c r="Y113" s="55">
        <f t="shared" si="14"/>
        <v>391.46423869577643</v>
      </c>
      <c r="Z113" s="55">
        <f t="shared" si="24"/>
        <v>7.8148992989744821</v>
      </c>
      <c r="AA113" s="55">
        <f t="shared" si="25"/>
        <v>26.849399087501812</v>
      </c>
      <c r="AB113" s="102">
        <f t="shared" si="26"/>
        <v>52.778410879816853</v>
      </c>
      <c r="AC113" s="214">
        <f t="shared" si="18"/>
        <v>26.849399087501812</v>
      </c>
      <c r="AD113" s="214">
        <f t="shared" si="19"/>
        <v>52.778410879816853</v>
      </c>
      <c r="AG113" s="29">
        <f t="shared" si="27"/>
        <v>1.9955112645950649E+20</v>
      </c>
      <c r="AI113" s="26"/>
      <c r="AJ113" s="54">
        <f t="shared" si="28"/>
        <v>6.9541690840203938E-4</v>
      </c>
      <c r="AQ113" s="38">
        <f t="shared" si="29"/>
        <v>5.8941161786188523E-2</v>
      </c>
      <c r="AR113" s="38">
        <f t="shared" si="30"/>
        <v>5.5660469073435984E-2</v>
      </c>
      <c r="AS113" s="54">
        <f t="shared" si="23"/>
        <v>1.4173863887961838E-4</v>
      </c>
    </row>
    <row r="114" spans="24:45" x14ac:dyDescent="0.25">
      <c r="X114">
        <f t="shared" si="21"/>
        <v>325</v>
      </c>
      <c r="Y114" s="55">
        <f t="shared" si="14"/>
        <v>390.15750199606521</v>
      </c>
      <c r="Z114" s="55">
        <f t="shared" si="24"/>
        <v>7.7828854491924231</v>
      </c>
      <c r="AA114" s="55">
        <f t="shared" si="25"/>
        <v>26.759773799455775</v>
      </c>
      <c r="AB114" s="102">
        <f t="shared" si="26"/>
        <v>52.562203344312984</v>
      </c>
      <c r="AC114" s="214">
        <f t="shared" si="18"/>
        <v>26.759773799455775</v>
      </c>
      <c r="AD114" s="214">
        <f t="shared" si="19"/>
        <v>52.562203344312984</v>
      </c>
      <c r="AG114" s="29">
        <f t="shared" si="27"/>
        <v>1.9854973223150223E+20</v>
      </c>
      <c r="AI114" s="26"/>
      <c r="AJ114" s="54">
        <f t="shared" si="28"/>
        <v>6.9253544165838313E-4</v>
      </c>
      <c r="AQ114" s="38">
        <f t="shared" si="29"/>
        <v>5.8890004542339662E-2</v>
      </c>
      <c r="AR114" s="38">
        <f t="shared" si="30"/>
        <v>5.5614846008289941E-2</v>
      </c>
      <c r="AS114" s="54">
        <f t="shared" si="23"/>
        <v>1.4197962244991009E-4</v>
      </c>
    </row>
    <row r="115" spans="24:45" x14ac:dyDescent="0.25">
      <c r="X115">
        <f t="shared" si="21"/>
        <v>328</v>
      </c>
      <c r="Y115" s="55">
        <f t="shared" si="14"/>
        <v>388.86972261415747</v>
      </c>
      <c r="Z115" s="55">
        <f t="shared" si="24"/>
        <v>7.7511255404564317</v>
      </c>
      <c r="AA115" s="55">
        <f t="shared" si="25"/>
        <v>26.671448738968273</v>
      </c>
      <c r="AB115" s="102">
        <f t="shared" si="26"/>
        <v>52.347710815536104</v>
      </c>
      <c r="AC115" s="214">
        <f t="shared" si="18"/>
        <v>26.671448738968273</v>
      </c>
      <c r="AD115" s="214">
        <f t="shared" si="19"/>
        <v>52.347710815536104</v>
      </c>
      <c r="AG115" s="29">
        <f t="shared" si="27"/>
        <v>1.9756211174358778E+20</v>
      </c>
      <c r="AI115" s="26"/>
      <c r="AJ115" s="54">
        <f t="shared" si="28"/>
        <v>6.89682866143436E-4</v>
      </c>
      <c r="AQ115" s="38">
        <f t="shared" si="29"/>
        <v>5.8839256310586681E-2</v>
      </c>
      <c r="AR115" s="38">
        <f t="shared" si="30"/>
        <v>5.5569583352628842E-2</v>
      </c>
      <c r="AS115" s="54">
        <f t="shared" si="23"/>
        <v>1.4221738678715147E-4</v>
      </c>
    </row>
    <row r="116" spans="24:45" x14ac:dyDescent="0.25">
      <c r="X116">
        <f t="shared" si="21"/>
        <v>331</v>
      </c>
      <c r="Y116" s="55">
        <f t="shared" si="14"/>
        <v>387.60045199712368</v>
      </c>
      <c r="Z116" s="55">
        <f t="shared" si="24"/>
        <v>7.7196155920608494</v>
      </c>
      <c r="AA116" s="55">
        <f t="shared" si="25"/>
        <v>26.584393141092157</v>
      </c>
      <c r="AB116" s="102">
        <f t="shared" si="26"/>
        <v>52.13490640954177</v>
      </c>
      <c r="AC116" s="214">
        <f t="shared" si="18"/>
        <v>26.584393141092157</v>
      </c>
      <c r="AD116" s="214">
        <f t="shared" si="19"/>
        <v>52.13490640954177</v>
      </c>
      <c r="AG116" s="29">
        <f t="shared" si="27"/>
        <v>1.9658795266198051E+20</v>
      </c>
      <c r="AI116" s="26"/>
      <c r="AJ116" s="54">
        <f t="shared" si="28"/>
        <v>6.8685874394653636E-4</v>
      </c>
      <c r="AQ116" s="38">
        <f t="shared" si="29"/>
        <v>5.8788910625204867E-2</v>
      </c>
      <c r="AR116" s="38">
        <f t="shared" si="30"/>
        <v>5.552467544308768E-2</v>
      </c>
      <c r="AS116" s="54">
        <f t="shared" si="23"/>
        <v>1.4245200311891883E-4</v>
      </c>
    </row>
    <row r="117" spans="24:45" x14ac:dyDescent="0.25">
      <c r="X117">
        <f t="shared" si="21"/>
        <v>334</v>
      </c>
      <c r="Y117" s="55">
        <f t="shared" si="14"/>
        <v>386.34925620832774</v>
      </c>
      <c r="Z117" s="55">
        <f t="shared" si="24"/>
        <v>7.6883517182392724</v>
      </c>
      <c r="AA117" s="55">
        <f t="shared" si="25"/>
        <v>26.498577243369528</v>
      </c>
      <c r="AB117" s="102">
        <f t="shared" si="26"/>
        <v>51.923763883563666</v>
      </c>
      <c r="AC117" s="214">
        <f t="shared" si="18"/>
        <v>26.498577243369528</v>
      </c>
      <c r="AD117" s="214">
        <f t="shared" si="19"/>
        <v>51.923763883563666</v>
      </c>
      <c r="AG117" s="29">
        <f t="shared" si="27"/>
        <v>1.9562695246559222E+20</v>
      </c>
      <c r="AI117" s="26"/>
      <c r="AJ117" s="54">
        <f t="shared" si="28"/>
        <v>6.840626449308812E-4</v>
      </c>
      <c r="AQ117" s="38">
        <f t="shared" si="29"/>
        <v>5.8738961175994919E-2</v>
      </c>
      <c r="AR117" s="38">
        <f t="shared" si="30"/>
        <v>5.5480116752056219E-2</v>
      </c>
      <c r="AS117" s="54">
        <f t="shared" si="23"/>
        <v>1.4268354048372635E-4</v>
      </c>
    </row>
    <row r="118" spans="24:45" x14ac:dyDescent="0.25">
      <c r="X118">
        <f t="shared" si="21"/>
        <v>337</v>
      </c>
      <c r="Y118" s="55">
        <f t="shared" si="14"/>
        <v>385.1157153237898</v>
      </c>
      <c r="Z118" s="55">
        <f t="shared" si="24"/>
        <v>7.6573301251208745</v>
      </c>
      <c r="AA118" s="55">
        <f t="shared" si="25"/>
        <v>26.413972244430024</v>
      </c>
      <c r="AB118" s="102">
        <f t="shared" si="26"/>
        <v>51.71425761545806</v>
      </c>
      <c r="AC118" s="214">
        <f t="shared" si="18"/>
        <v>26.413972244430024</v>
      </c>
      <c r="AD118" s="214">
        <f t="shared" si="19"/>
        <v>51.71425761545806</v>
      </c>
      <c r="AG118" s="29">
        <f t="shared" si="27"/>
        <v>1.9467881805380203E+20</v>
      </c>
      <c r="AI118" s="26"/>
      <c r="AJ118" s="54">
        <f t="shared" si="28"/>
        <v>6.8129414663550673E-4</v>
      </c>
      <c r="AQ118" s="38">
        <f t="shared" si="29"/>
        <v>5.8689401803254847E-2</v>
      </c>
      <c r="AR118" s="38">
        <f t="shared" si="30"/>
        <v>5.543590188330004E-2</v>
      </c>
      <c r="AS118" s="54">
        <f t="shared" si="23"/>
        <v>1.429120658167587E-4</v>
      </c>
    </row>
    <row r="119" spans="24:45" x14ac:dyDescent="0.25">
      <c r="X119">
        <f t="shared" si="21"/>
        <v>340</v>
      </c>
      <c r="Y119" s="55">
        <f t="shared" si="14"/>
        <v>383.89942285863805</v>
      </c>
      <c r="Z119" s="55">
        <f t="shared" si="24"/>
        <v>7.626547107809448</v>
      </c>
      <c r="AA119" s="55">
        <f t="shared" si="25"/>
        <v>26.330550264652818</v>
      </c>
      <c r="AB119" s="102">
        <f t="shared" si="26"/>
        <v>51.506362583976824</v>
      </c>
      <c r="AC119" s="214">
        <f t="shared" si="18"/>
        <v>26.330550264652818</v>
      </c>
      <c r="AD119" s="214">
        <f t="shared" si="19"/>
        <v>51.506362583976824</v>
      </c>
      <c r="AG119" s="29">
        <f t="shared" si="27"/>
        <v>1.9374326537317659E+20</v>
      </c>
      <c r="AI119" s="26"/>
      <c r="AJ119" s="54">
        <f t="shared" si="28"/>
        <v>6.7855283417267193E-4</v>
      </c>
      <c r="AQ119" s="38">
        <f t="shared" si="29"/>
        <v>5.8640226492955187E-2</v>
      </c>
      <c r="AR119" s="38">
        <f t="shared" si="30"/>
        <v>5.5392025567758282E-2</v>
      </c>
      <c r="AS119" s="54">
        <f t="shared" si="23"/>
        <v>1.4313764403154001E-4</v>
      </c>
    </row>
    <row r="120" spans="24:45" x14ac:dyDescent="0.25">
      <c r="X120">
        <f t="shared" si="21"/>
        <v>343</v>
      </c>
      <c r="Y120" s="55">
        <f t="shared" si="14"/>
        <v>382.69998522186086</v>
      </c>
      <c r="Z120" s="55">
        <f t="shared" si="24"/>
        <v>7.5959990475782826</v>
      </c>
      <c r="AA120" s="55">
        <f t="shared" si="25"/>
        <v>26.248284308769605</v>
      </c>
      <c r="AB120" s="102">
        <f t="shared" si="26"/>
        <v>51.300054349822943</v>
      </c>
      <c r="AC120" s="214">
        <f t="shared" si="18"/>
        <v>26.248284308769605</v>
      </c>
      <c r="AD120" s="214">
        <f t="shared" si="19"/>
        <v>51.300054349822943</v>
      </c>
      <c r="AG120" s="29">
        <f t="shared" si="27"/>
        <v>1.9282001906209902E+20</v>
      </c>
      <c r="AI120" s="26"/>
      <c r="AJ120" s="54">
        <f t="shared" si="28"/>
        <v>6.7583830012149211E-4</v>
      </c>
      <c r="AQ120" s="38">
        <f t="shared" si="29"/>
        <v>5.8591429372108698E-2</v>
      </c>
      <c r="AR120" s="38">
        <f t="shared" si="30"/>
        <v>5.5348482659510603E-2</v>
      </c>
      <c r="AS120" s="54">
        <f t="shared" si="23"/>
        <v>1.4336033809776033E-4</v>
      </c>
    </row>
    <row r="121" spans="24:45" x14ac:dyDescent="0.25">
      <c r="X121">
        <f t="shared" si="21"/>
        <v>346</v>
      </c>
      <c r="Y121" s="55">
        <f t="shared" si="14"/>
        <v>381.51702119776598</v>
      </c>
      <c r="Z121" s="55">
        <f t="shared" si="24"/>
        <v>7.5656824091762687</v>
      </c>
      <c r="AA121" s="55">
        <f t="shared" si="25"/>
        <v>26.167148230299453</v>
      </c>
      <c r="AB121" s="102">
        <f t="shared" si="26"/>
        <v>51.095309037457071</v>
      </c>
      <c r="AC121" s="214">
        <f t="shared" si="18"/>
        <v>26.167148230299453</v>
      </c>
      <c r="AD121" s="214">
        <f t="shared" si="19"/>
        <v>51.095309037457071</v>
      </c>
      <c r="AG121" s="29">
        <f t="shared" si="27"/>
        <v>1.9190881211226902E+20</v>
      </c>
      <c r="AI121" s="26"/>
      <c r="AJ121" s="54">
        <f t="shared" si="28"/>
        <v>6.7315014441837588E-4</v>
      </c>
      <c r="AQ121" s="38">
        <f t="shared" si="29"/>
        <v>5.8543004704323685E-2</v>
      </c>
      <c r="AR121" s="38">
        <f t="shared" si="30"/>
        <v>5.5305268131903763E-2</v>
      </c>
      <c r="AS121" s="54">
        <f t="shared" si="23"/>
        <v>1.4358020911547716E-4</v>
      </c>
    </row>
    <row r="122" spans="24:45" x14ac:dyDescent="0.25">
      <c r="X122">
        <f t="shared" si="21"/>
        <v>349</v>
      </c>
      <c r="Y122" s="55">
        <f t="shared" si="14"/>
        <v>380.35016145259164</v>
      </c>
      <c r="Z122" s="55">
        <f t="shared" si="24"/>
        <v>7.5355937382392986</v>
      </c>
      <c r="AA122" s="55">
        <f t="shared" si="25"/>
        <v>26.087116697708616</v>
      </c>
      <c r="AB122" s="102">
        <f t="shared" si="26"/>
        <v>50.892103317615302</v>
      </c>
      <c r="AC122" s="214">
        <f t="shared" si="18"/>
        <v>26.087116697708616</v>
      </c>
      <c r="AD122" s="214">
        <f t="shared" si="19"/>
        <v>50.892103317615302</v>
      </c>
      <c r="AG122" s="29">
        <f t="shared" si="27"/>
        <v>1.9100938554616277E+20</v>
      </c>
      <c r="AI122" s="26"/>
      <c r="AJ122" s="54">
        <f t="shared" si="28"/>
        <v>6.7048797424493732E-4</v>
      </c>
      <c r="AQ122" s="38">
        <f t="shared" si="29"/>
        <v>5.8494946885533652E-2</v>
      </c>
      <c r="AR122" s="38">
        <f t="shared" si="30"/>
        <v>5.5262377073831546E-2</v>
      </c>
      <c r="AS122" s="54">
        <f t="shared" si="23"/>
        <v>1.4379731638588356E-4</v>
      </c>
    </row>
    <row r="123" spans="24:45" x14ac:dyDescent="0.25">
      <c r="X123">
        <f t="shared" si="21"/>
        <v>352</v>
      </c>
      <c r="Y123" s="55">
        <f t="shared" si="14"/>
        <v>379.19904806486284</v>
      </c>
      <c r="Z123" s="55">
        <f t="shared" si="24"/>
        <v>7.5057296588024283</v>
      </c>
      <c r="AA123" s="55">
        <f t="shared" si="25"/>
        <v>26.008165162199099</v>
      </c>
      <c r="AB123" s="102">
        <f t="shared" si="26"/>
        <v>50.690414390507378</v>
      </c>
      <c r="AC123" s="214">
        <f t="shared" si="18"/>
        <v>26.008165162199099</v>
      </c>
      <c r="AD123" s="214">
        <f t="shared" si="19"/>
        <v>50.690414390507378</v>
      </c>
      <c r="AG123" s="29">
        <f t="shared" si="27"/>
        <v>1.9012148810955555E+20</v>
      </c>
      <c r="AI123" s="26"/>
      <c r="AJ123" s="54">
        <f t="shared" si="28"/>
        <v>6.6785140391386613E-4</v>
      </c>
      <c r="AQ123" s="38">
        <f t="shared" si="29"/>
        <v>5.8447250439893919E-2</v>
      </c>
      <c r="AR123" s="38">
        <f t="shared" si="30"/>
        <v>5.5219804686159904E-2</v>
      </c>
      <c r="AS123" s="54">
        <f t="shared" si="23"/>
        <v>1.4401171747883355E-4</v>
      </c>
    </row>
    <row r="124" spans="24:45" x14ac:dyDescent="0.25">
      <c r="X124">
        <f t="shared" si="21"/>
        <v>355</v>
      </c>
      <c r="Y124" s="55">
        <f t="shared" si="14"/>
        <v>378.06333407814924</v>
      </c>
      <c r="Z124" s="55">
        <f t="shared" si="24"/>
        <v>7.4760868709078991</v>
      </c>
      <c r="AA124" s="55">
        <f t="shared" si="25"/>
        <v>25.930269827033559</v>
      </c>
      <c r="AB124" s="102">
        <f t="shared" si="26"/>
        <v>50.490219969662313</v>
      </c>
      <c r="AC124" s="214">
        <f t="shared" si="18"/>
        <v>25.930269827033559</v>
      </c>
      <c r="AD124" s="214">
        <f t="shared" si="19"/>
        <v>50.490219969662313</v>
      </c>
      <c r="AG124" s="29">
        <f t="shared" si="27"/>
        <v>1.8924487597829377E+20</v>
      </c>
      <c r="AI124" s="26"/>
      <c r="AJ124" s="54">
        <f t="shared" si="28"/>
        <v>6.6524005475325433E-4</v>
      </c>
      <c r="AQ124" s="38">
        <f t="shared" si="29"/>
        <v>5.8399910015837782E-2</v>
      </c>
      <c r="AR124" s="38">
        <f t="shared" si="30"/>
        <v>5.5177546278290864E-2</v>
      </c>
      <c r="AS124" s="54">
        <f t="shared" si="23"/>
        <v>1.4422346829729592E-4</v>
      </c>
    </row>
    <row r="125" spans="24:45" x14ac:dyDescent="0.25">
      <c r="X125">
        <f t="shared" si="21"/>
        <v>358</v>
      </c>
      <c r="Y125" s="55">
        <f t="shared" si="14"/>
        <v>376.94268307497771</v>
      </c>
      <c r="Z125" s="55">
        <f t="shared" si="24"/>
        <v>7.446662148304612</v>
      </c>
      <c r="AA125" s="55">
        <f t="shared" si="25"/>
        <v>25.853407618311227</v>
      </c>
      <c r="AB125" s="102">
        <f t="shared" si="26"/>
        <v>50.291498266391649</v>
      </c>
      <c r="AC125" s="214">
        <f t="shared" si="18"/>
        <v>25.853407618311227</v>
      </c>
      <c r="AD125" s="214">
        <f t="shared" si="19"/>
        <v>50.291498266391649</v>
      </c>
      <c r="AG125" s="29">
        <f t="shared" si="27"/>
        <v>1.883793124785404E+20</v>
      </c>
      <c r="AI125" s="26"/>
      <c r="AJ125" s="54">
        <f t="shared" si="28"/>
        <v>6.626535549897997E-4</v>
      </c>
      <c r="AQ125" s="38">
        <f t="shared" si="29"/>
        <v>5.8352920382284894E-2</v>
      </c>
      <c r="AR125" s="38">
        <f t="shared" si="30"/>
        <v>5.5135597264858865E-2</v>
      </c>
      <c r="AS125" s="54">
        <f t="shared" si="23"/>
        <v>1.4443262313890146E-4</v>
      </c>
    </row>
    <row r="126" spans="24:45" x14ac:dyDescent="0.25">
      <c r="X126">
        <f t="shared" si="21"/>
        <v>361</v>
      </c>
      <c r="Y126" s="55">
        <f t="shared" si="14"/>
        <v>375.83676877073702</v>
      </c>
      <c r="Z126" s="55">
        <f t="shared" si="24"/>
        <v>7.4174523362350167</v>
      </c>
      <c r="AA126" s="55">
        <f t="shared" si="25"/>
        <v>25.777556157115022</v>
      </c>
      <c r="AB126" s="102">
        <f t="shared" si="26"/>
        <v>50.094227974843093</v>
      </c>
      <c r="AC126" s="214">
        <f t="shared" si="18"/>
        <v>25.777556157115022</v>
      </c>
      <c r="AD126" s="214">
        <f t="shared" si="19"/>
        <v>50.094227974843093</v>
      </c>
      <c r="AG126" s="29">
        <f t="shared" si="27"/>
        <v>1.8752456781976568E+20</v>
      </c>
      <c r="AI126" s="26"/>
      <c r="AJ126" s="54">
        <f t="shared" si="28"/>
        <v>6.6009153963124433E-4</v>
      </c>
      <c r="AQ126" s="38">
        <f t="shared" si="29"/>
        <v>5.8306276424994377E-2</v>
      </c>
      <c r="AR126" s="38">
        <f t="shared" si="30"/>
        <v>5.5093953162552875E-2</v>
      </c>
      <c r="AS126" s="54">
        <f t="shared" si="23"/>
        <v>1.4463923475473674E-4</v>
      </c>
    </row>
    <row r="127" spans="24:45" x14ac:dyDescent="0.25">
      <c r="X127">
        <f t="shared" si="21"/>
        <v>364</v>
      </c>
      <c r="Y127" s="55">
        <f t="shared" si="14"/>
        <v>374.74527462646711</v>
      </c>
      <c r="Z127" s="55">
        <f t="shared" si="24"/>
        <v>7.3884543493051247</v>
      </c>
      <c r="AA127" s="55">
        <f t="shared" si="25"/>
        <v>25.702693732953851</v>
      </c>
      <c r="AB127" s="102">
        <f t="shared" si="26"/>
        <v>49.898388257615487</v>
      </c>
      <c r="AC127" s="214">
        <f t="shared" si="18"/>
        <v>25.702693732953851</v>
      </c>
      <c r="AD127" s="214">
        <f t="shared" si="19"/>
        <v>49.898388257615487</v>
      </c>
      <c r="AG127" s="29">
        <f t="shared" si="27"/>
        <v>1.8668041883981355E+20</v>
      </c>
      <c r="AI127" s="26"/>
      <c r="AJ127" s="54">
        <f t="shared" si="28"/>
        <v>6.5755365034842611E-4</v>
      </c>
      <c r="AQ127" s="38">
        <f t="shared" si="29"/>
        <v>5.8259973143056698E-2</v>
      </c>
      <c r="AR127" s="38">
        <f t="shared" si="30"/>
        <v>5.5052609587059431E-2</v>
      </c>
      <c r="AS127" s="54">
        <f t="shared" si="23"/>
        <v>1.4484335440552809E-4</v>
      </c>
    </row>
    <row r="128" spans="24:45" x14ac:dyDescent="0.25">
      <c r="X128">
        <f t="shared" si="21"/>
        <v>367</v>
      </c>
      <c r="Y128" s="55">
        <f t="shared" si="14"/>
        <v>373.66789347952397</v>
      </c>
      <c r="Z128" s="55">
        <f t="shared" si="24"/>
        <v>7.3596651694343631</v>
      </c>
      <c r="AA128" s="55">
        <f t="shared" si="25"/>
        <v>25.628799278431</v>
      </c>
      <c r="AB128" s="102">
        <f t="shared" si="26"/>
        <v>49.703958731913033</v>
      </c>
      <c r="AC128" s="214">
        <f t="shared" si="18"/>
        <v>25.628799278431</v>
      </c>
      <c r="AD128" s="214">
        <f t="shared" si="19"/>
        <v>49.703958731913033</v>
      </c>
      <c r="AG128" s="29">
        <f t="shared" si="27"/>
        <v>1.8584664876138942E+20</v>
      </c>
      <c r="AI128" s="26"/>
      <c r="AJ128" s="54">
        <f t="shared" si="28"/>
        <v>6.5503953535718355E-4</v>
      </c>
      <c r="AQ128" s="38">
        <f t="shared" si="29"/>
        <v>5.8214005645517146E-2</v>
      </c>
      <c r="AR128" s="38">
        <f t="shared" si="30"/>
        <v>5.5011562250119946E-2</v>
      </c>
      <c r="AS128" s="54">
        <f t="shared" si="23"/>
        <v>1.4504503191535318E-4</v>
      </c>
    </row>
    <row r="129" spans="24:45" x14ac:dyDescent="0.25">
      <c r="X129">
        <f t="shared" si="21"/>
        <v>370</v>
      </c>
      <c r="Y129" s="55">
        <f t="shared" si="14"/>
        <v>372.60432719113226</v>
      </c>
      <c r="Z129" s="55">
        <f t="shared" si="24"/>
        <v>7.3310818438810328</v>
      </c>
      <c r="AA129" s="55">
        <f t="shared" si="25"/>
        <v>25.5558523450708</v>
      </c>
      <c r="AB129" s="102">
        <f t="shared" si="26"/>
        <v>49.510919456210118</v>
      </c>
      <c r="AC129" s="214">
        <f t="shared" si="18"/>
        <v>25.5558523450708</v>
      </c>
      <c r="AD129" s="214">
        <f t="shared" si="19"/>
        <v>49.510919456210118</v>
      </c>
      <c r="AG129" s="29">
        <f t="shared" si="27"/>
        <v>1.8502304695939052E+20</v>
      </c>
      <c r="AI129" s="26"/>
      <c r="AJ129" s="54">
        <f t="shared" si="28"/>
        <v>6.5254884930045513E-4</v>
      </c>
      <c r="AQ129" s="38">
        <f t="shared" si="29"/>
        <v>5.8168369148125981E-2</v>
      </c>
      <c r="AR129" s="38">
        <f t="shared" si="30"/>
        <v>5.4970806956698377E-2</v>
      </c>
      <c r="AS129" s="54">
        <f t="shared" si="23"/>
        <v>1.4524431572300478E-4</v>
      </c>
    </row>
    <row r="130" spans="24:45" x14ac:dyDescent="0.25">
      <c r="X130">
        <f t="shared" si="21"/>
        <v>373</v>
      </c>
      <c r="Y130" s="55">
        <f t="shared" si="14"/>
        <v>371.55428630995374</v>
      </c>
      <c r="Z130" s="55">
        <f t="shared" si="24"/>
        <v>7.3027014833408517</v>
      </c>
      <c r="AA130" s="55">
        <f t="shared" si="25"/>
        <v>25.483833080243741</v>
      </c>
      <c r="AB130" s="102">
        <f t="shared" si="26"/>
        <v>49.319250917409683</v>
      </c>
      <c r="AC130" s="214">
        <f t="shared" si="18"/>
        <v>25.483833080243741</v>
      </c>
      <c r="AD130" s="214">
        <f t="shared" si="19"/>
        <v>49.319250917409683</v>
      </c>
      <c r="AG130" s="29">
        <f t="shared" si="27"/>
        <v>1.8420940873848875E+20</v>
      </c>
      <c r="AI130" s="26"/>
      <c r="AJ130" s="54">
        <f t="shared" si="28"/>
        <v>6.5008125313071945E-4</v>
      </c>
      <c r="AQ130" s="38">
        <f t="shared" si="29"/>
        <v>5.8123058970208412E-2</v>
      </c>
      <c r="AR130" s="38">
        <f t="shared" si="30"/>
        <v>5.4930339602253082E-2</v>
      </c>
      <c r="AS130" s="54">
        <f t="shared" si="23"/>
        <v>1.454412529311312E-4</v>
      </c>
    </row>
    <row r="131" spans="24:45" x14ac:dyDescent="0.25">
      <c r="X131">
        <f t="shared" si="21"/>
        <v>376</v>
      </c>
      <c r="Y131" s="55">
        <f t="shared" si="14"/>
        <v>370.51748975078868</v>
      </c>
      <c r="Z131" s="55">
        <f t="shared" si="24"/>
        <v>7.2745212601144562</v>
      </c>
      <c r="AA131" s="55">
        <f t="shared" si="25"/>
        <v>25.412722205129537</v>
      </c>
      <c r="AB131" s="102">
        <f t="shared" si="26"/>
        <v>49.128934018467326</v>
      </c>
      <c r="AC131" s="214">
        <f t="shared" si="18"/>
        <v>25.412722205129537</v>
      </c>
      <c r="AD131" s="214">
        <f t="shared" si="19"/>
        <v>49.128934018467326</v>
      </c>
      <c r="AG131" s="29">
        <f t="shared" si="27"/>
        <v>1.8340553512046389E+20</v>
      </c>
      <c r="AI131" s="26"/>
      <c r="AJ131" s="54">
        <f t="shared" si="28"/>
        <v>6.4763641399307663E-4</v>
      </c>
      <c r="AQ131" s="38">
        <f t="shared" si="29"/>
        <v>5.8078070531650365E-2</v>
      </c>
      <c r="AR131" s="38">
        <f t="shared" si="30"/>
        <v>5.4890156170109443E-2</v>
      </c>
      <c r="AS131" s="54">
        <f t="shared" si="23"/>
        <v>1.4563588935326055E-4</v>
      </c>
    </row>
    <row r="132" spans="24:45" x14ac:dyDescent="0.25">
      <c r="X132">
        <f t="shared" si="21"/>
        <v>379</v>
      </c>
      <c r="Y132" s="55">
        <f t="shared" si="14"/>
        <v>369.49366448764476</v>
      </c>
      <c r="Z132" s="55">
        <f t="shared" si="24"/>
        <v>7.2465384063416884</v>
      </c>
      <c r="AA132" s="55">
        <f t="shared" si="25"/>
        <v>25.342500993665624</v>
      </c>
      <c r="AB132" s="102">
        <f t="shared" si="26"/>
        <v>48.939950066466459</v>
      </c>
      <c r="AC132" s="214">
        <f t="shared" si="18"/>
        <v>25.342500993665624</v>
      </c>
      <c r="AD132" s="214">
        <f t="shared" si="19"/>
        <v>48.939950066466459</v>
      </c>
      <c r="AG132" s="29">
        <f t="shared" si="27"/>
        <v>1.8261123264076055E+20</v>
      </c>
      <c r="AI132" s="26"/>
      <c r="AJ132" s="54">
        <f t="shared" si="28"/>
        <v>6.4521400510906646E-4</v>
      </c>
      <c r="AQ132" s="38">
        <f t="shared" si="29"/>
        <v>5.8033399349993679E-2</v>
      </c>
      <c r="AR132" s="38">
        <f t="shared" si="30"/>
        <v>5.4850252728927733E-2</v>
      </c>
      <c r="AS132" s="54">
        <f t="shared" si="23"/>
        <v>1.4582826955882177E-4</v>
      </c>
    </row>
    <row r="133" spans="24:45" x14ac:dyDescent="0.25">
      <c r="X133">
        <f t="shared" si="21"/>
        <v>382</v>
      </c>
      <c r="Y133" s="55">
        <f t="shared" si="14"/>
        <v>368.48254526039364</v>
      </c>
      <c r="Z133" s="55">
        <f t="shared" si="24"/>
        <v>7.2187502122989482</v>
      </c>
      <c r="AA133" s="55">
        <f t="shared" si="25"/>
        <v>25.273151252427549</v>
      </c>
      <c r="AB133" s="102">
        <f t="shared" si="26"/>
        <v>48.752280761119394</v>
      </c>
      <c r="AC133" s="214">
        <f t="shared" si="18"/>
        <v>25.273151252427549</v>
      </c>
      <c r="AD133" s="214">
        <f t="shared" si="19"/>
        <v>48.752280761119394</v>
      </c>
      <c r="AG133" s="29">
        <f t="shared" si="27"/>
        <v>1.8182631315382652E+20</v>
      </c>
      <c r="AI133" s="26"/>
      <c r="AJ133" s="54">
        <f t="shared" si="28"/>
        <v>6.4281370566146969E-4</v>
      </c>
      <c r="AQ133" s="38">
        <f t="shared" si="29"/>
        <v>5.7989041037637051E-2</v>
      </c>
      <c r="AR133" s="38">
        <f t="shared" si="30"/>
        <v>5.4810625430262973E-2</v>
      </c>
      <c r="AS133" s="54">
        <f t="shared" si="23"/>
        <v>1.4601843691625658E-4</v>
      </c>
    </row>
    <row r="134" spans="24:45" x14ac:dyDescent="0.25">
      <c r="X134">
        <f t="shared" si="21"/>
        <v>385</v>
      </c>
      <c r="Y134" s="55">
        <f t="shared" si="14"/>
        <v>367.48387429434371</v>
      </c>
      <c r="Z134" s="55">
        <f t="shared" si="24"/>
        <v>7.191154024757779</v>
      </c>
      <c r="AA134" s="55">
        <f t="shared" si="25"/>
        <v>25.204655301395317</v>
      </c>
      <c r="AB134" s="102">
        <f t="shared" si="26"/>
        <v>48.565908183681906</v>
      </c>
      <c r="AC134" s="214">
        <f t="shared" si="18"/>
        <v>25.204655301395317</v>
      </c>
      <c r="AD134" s="214">
        <f t="shared" si="19"/>
        <v>48.565908183681906</v>
      </c>
      <c r="AG134" s="29">
        <f t="shared" si="27"/>
        <v>1.8105059364676056E+20</v>
      </c>
      <c r="AI134" s="26"/>
      <c r="AJ134" s="54">
        <f t="shared" si="28"/>
        <v>6.4043520068014358E-4</v>
      </c>
      <c r="AQ134" s="38">
        <f t="shared" si="29"/>
        <v>5.7944991299137057E-2</v>
      </c>
      <c r="AR134" s="38">
        <f t="shared" si="30"/>
        <v>5.477127050621193E-2</v>
      </c>
      <c r="AS134" s="54">
        <f t="shared" si="23"/>
        <v>1.4620643363432288E-4</v>
      </c>
    </row>
    <row r="135" spans="24:45" x14ac:dyDescent="0.25">
      <c r="X135">
        <f t="shared" si="21"/>
        <v>388</v>
      </c>
      <c r="Y135" s="55">
        <f t="shared" ref="Y135:Y156" si="31">IF(U$6/(((U$6/AE$6)-1)*(1-EXP(-AJ135*X135))+1)&gt;Y134,Y134,(U$6/(((U$6/AE$6)-1)*(1-EXP(-AJ135*X135))+1)))</f>
        <v>366.4974010320305</v>
      </c>
      <c r="Z135" s="55">
        <f t="shared" si="24"/>
        <v>7.1637472454011224</v>
      </c>
      <c r="AA135" s="55">
        <f t="shared" si="25"/>
        <v>25.136995955557644</v>
      </c>
      <c r="AB135" s="102">
        <f t="shared" si="26"/>
        <v>48.380814786257325</v>
      </c>
      <c r="AC135" s="214">
        <f t="shared" ref="AC135:AC173" si="32">IF(OR(C$5&gt;40, C$5&lt;0, C$4&gt;80,C$4&lt;10), 0, AA135)</f>
        <v>25.136995955557644</v>
      </c>
      <c r="AD135" s="214">
        <f t="shared" ref="AD135:AD173" si="33">IF(OR(C$5&gt;40, C$5&lt;0, C$4&gt;80,C$4&lt;10), 0, AB135)</f>
        <v>48.380814786257325</v>
      </c>
      <c r="AG135" s="29">
        <f t="shared" si="27"/>
        <v>1.8028389606088363E+20</v>
      </c>
      <c r="AI135" s="26"/>
      <c r="AJ135" s="54">
        <f t="shared" si="28"/>
        <v>6.3807818092910399E-4</v>
      </c>
      <c r="AQ135" s="38">
        <f t="shared" si="29"/>
        <v>5.7901245928606106E-2</v>
      </c>
      <c r="AR135" s="38">
        <f t="shared" si="30"/>
        <v>5.4732184267144393E-2</v>
      </c>
      <c r="AS135" s="54">
        <f t="shared" si="23"/>
        <v>1.4639230080167238E-4</v>
      </c>
    </row>
    <row r="136" spans="24:45" x14ac:dyDescent="0.25">
      <c r="X136">
        <f t="shared" ref="X136:X173" si="34">X135+3</f>
        <v>391</v>
      </c>
      <c r="Y136" s="55">
        <f t="shared" si="31"/>
        <v>365.52288187663174</v>
      </c>
      <c r="Z136" s="55">
        <f t="shared" si="24"/>
        <v>7.1365273292956122</v>
      </c>
      <c r="AA136" s="55">
        <f t="shared" si="25"/>
        <v>25.070156507313563</v>
      </c>
      <c r="AB136" s="102">
        <f t="shared" si="26"/>
        <v>48.196983381479114</v>
      </c>
      <c r="AC136" s="214">
        <f t="shared" si="32"/>
        <v>25.070156507313563</v>
      </c>
      <c r="AD136" s="214">
        <f t="shared" si="33"/>
        <v>48.196983381479114</v>
      </c>
      <c r="AG136" s="29">
        <f t="shared" si="27"/>
        <v>1.7952604712081254E+20</v>
      </c>
      <c r="AI136" s="26"/>
      <c r="AJ136" s="54">
        <f t="shared" si="28"/>
        <v>6.3574234279488494E-4</v>
      </c>
      <c r="AQ136" s="38">
        <f t="shared" si="29"/>
        <v>5.785780080720198E-2</v>
      </c>
      <c r="AR136" s="38">
        <f t="shared" si="30"/>
        <v>5.4693363099514315E-2</v>
      </c>
      <c r="AS136" s="54">
        <f t="shared" ref="AS136:AS173" si="35">AS$1+AS$2*EXP(-$Y135/AS$3)</f>
        <v>1.465760784247935E-4</v>
      </c>
    </row>
    <row r="137" spans="24:45" x14ac:dyDescent="0.25">
      <c r="X137">
        <f t="shared" si="34"/>
        <v>394</v>
      </c>
      <c r="Y137" s="55">
        <f t="shared" si="31"/>
        <v>364.5600799463997</v>
      </c>
      <c r="Z137" s="55">
        <f t="shared" si="24"/>
        <v>7.1094917834170204</v>
      </c>
      <c r="AA137" s="55">
        <f t="shared" si="25"/>
        <v>25.004120709629611</v>
      </c>
      <c r="AB137" s="102">
        <f t="shared" si="26"/>
        <v>48.014397132552304</v>
      </c>
      <c r="AC137" s="214">
        <f t="shared" si="32"/>
        <v>25.004120709629611</v>
      </c>
      <c r="AD137" s="214">
        <f t="shared" si="33"/>
        <v>48.014397132552304</v>
      </c>
      <c r="AG137" s="29">
        <f t="shared" si="27"/>
        <v>1.7877687817068413E+20</v>
      </c>
      <c r="AI137" s="26"/>
      <c r="AJ137" s="54">
        <f t="shared" si="28"/>
        <v>6.3342738817631303E-4</v>
      </c>
      <c r="AQ137" s="38">
        <f t="shared" si="29"/>
        <v>5.7814651900706095E-2</v>
      </c>
      <c r="AR137" s="38">
        <f t="shared" si="30"/>
        <v>5.4654803463748E-2</v>
      </c>
      <c r="AS137" s="54">
        <f t="shared" si="35"/>
        <v>1.4675780546439315E-4</v>
      </c>
    </row>
    <row r="138" spans="24:45" x14ac:dyDescent="0.25">
      <c r="X138">
        <f t="shared" si="34"/>
        <v>397</v>
      </c>
      <c r="Y138" s="55">
        <f t="shared" si="31"/>
        <v>363.60876483956451</v>
      </c>
      <c r="Z138" s="55">
        <f t="shared" si="24"/>
        <v>7.0826381652268386</v>
      </c>
      <c r="AA138" s="55">
        <f t="shared" si="25"/>
        <v>24.938872759915263</v>
      </c>
      <c r="AB138" s="102">
        <f t="shared" si="26"/>
        <v>47.833039543640432</v>
      </c>
      <c r="AC138" s="214">
        <f t="shared" si="32"/>
        <v>24.938872759915263</v>
      </c>
      <c r="AD138" s="214">
        <f t="shared" si="33"/>
        <v>47.833039543640432</v>
      </c>
      <c r="AG138" s="29">
        <f t="shared" si="27"/>
        <v>1.7803622501717298E+20</v>
      </c>
      <c r="AI138" s="26"/>
      <c r="AJ138" s="54">
        <f t="shared" si="28"/>
        <v>6.3113302437575985E-4</v>
      </c>
      <c r="AQ138" s="38">
        <f t="shared" si="29"/>
        <v>5.7771795257186009E-2</v>
      </c>
      <c r="AR138" s="38">
        <f t="shared" si="30"/>
        <v>5.4616501892205779E-2</v>
      </c>
      <c r="AS138" s="54">
        <f t="shared" si="35"/>
        <v>1.4693751987029591E-4</v>
      </c>
    </row>
    <row r="139" spans="24:45" x14ac:dyDescent="0.25">
      <c r="X139">
        <f t="shared" si="34"/>
        <v>400</v>
      </c>
      <c r="Y139" s="55">
        <f t="shared" si="31"/>
        <v>362.66871240918493</v>
      </c>
      <c r="Z139" s="55">
        <f t="shared" si="24"/>
        <v>7.0559640812978088</v>
      </c>
      <c r="AA139" s="55">
        <f t="shared" si="25"/>
        <v>24.874397284580585</v>
      </c>
      <c r="AB139" s="102">
        <f t="shared" si="26"/>
        <v>47.652894450582892</v>
      </c>
      <c r="AC139" s="214">
        <f t="shared" si="32"/>
        <v>24.874397284580585</v>
      </c>
      <c r="AD139" s="214">
        <f t="shared" si="33"/>
        <v>47.652894450582892</v>
      </c>
      <c r="AG139" s="29">
        <f t="shared" si="27"/>
        <v>1.7730392777897227E+20</v>
      </c>
      <c r="AI139" s="26"/>
      <c r="AJ139" s="54">
        <f t="shared" si="28"/>
        <v>6.2885896399193742E-4</v>
      </c>
      <c r="AQ139" s="38">
        <f t="shared" si="29"/>
        <v>5.7729227004739057E-2</v>
      </c>
      <c r="AR139" s="38">
        <f t="shared" si="30"/>
        <v>5.4578454987214232E-2</v>
      </c>
      <c r="AS139" s="54">
        <f t="shared" si="35"/>
        <v>1.4711525861493057E-4</v>
      </c>
    </row>
    <row r="140" spans="24:45" x14ac:dyDescent="0.25">
      <c r="X140">
        <f t="shared" si="34"/>
        <v>403</v>
      </c>
      <c r="Y140" s="55">
        <f t="shared" si="31"/>
        <v>361.73970454745808</v>
      </c>
      <c r="Z140" s="55">
        <f t="shared" si="24"/>
        <v>7.0294671859865012</v>
      </c>
      <c r="AA140" s="55">
        <f t="shared" si="25"/>
        <v>24.810679324242667</v>
      </c>
      <c r="AB140" s="102">
        <f t="shared" si="26"/>
        <v>47.473946011930174</v>
      </c>
      <c r="AC140" s="214">
        <f t="shared" si="32"/>
        <v>24.810679324242667</v>
      </c>
      <c r="AD140" s="214">
        <f t="shared" si="33"/>
        <v>47.473946011930174</v>
      </c>
      <c r="AG140" s="29">
        <f t="shared" si="27"/>
        <v>1.7657983074242553E+20</v>
      </c>
      <c r="AI140" s="26"/>
      <c r="AJ140" s="54">
        <f t="shared" si="28"/>
        <v>6.2660492481428571E-4</v>
      </c>
      <c r="AQ140" s="38">
        <f t="shared" si="29"/>
        <v>5.7686943349313527E-2</v>
      </c>
      <c r="AR140" s="38">
        <f t="shared" si="30"/>
        <v>5.4540659419165902E-2</v>
      </c>
      <c r="AS140" s="54">
        <f t="shared" si="35"/>
        <v>1.4729105772547083E-4</v>
      </c>
    </row>
    <row r="141" spans="24:45" x14ac:dyDescent="0.25">
      <c r="X141">
        <f t="shared" si="34"/>
        <v>406</v>
      </c>
      <c r="Y141" s="55">
        <f t="shared" si="31"/>
        <v>360.82152897901324</v>
      </c>
      <c r="Z141" s="55">
        <f t="shared" si="24"/>
        <v>7.0031451801507183</v>
      </c>
      <c r="AA141" s="55">
        <f t="shared" si="25"/>
        <v>24.747704319548234</v>
      </c>
      <c r="AB141" s="102">
        <f t="shared" si="26"/>
        <v>47.296178700281743</v>
      </c>
      <c r="AC141" s="214">
        <f t="shared" si="32"/>
        <v>24.747704319548234</v>
      </c>
      <c r="AD141" s="214">
        <f t="shared" si="33"/>
        <v>47.296178700281743</v>
      </c>
      <c r="AG141" s="29">
        <f t="shared" si="27"/>
        <v>1.7586378222302003E+20</v>
      </c>
      <c r="AI141" s="26"/>
      <c r="AJ141" s="54">
        <f t="shared" si="28"/>
        <v>6.2437062971902331E-4</v>
      </c>
      <c r="AQ141" s="38">
        <f t="shared" si="29"/>
        <v>5.7644940572604463E-2</v>
      </c>
      <c r="AR141" s="38">
        <f t="shared" si="30"/>
        <v>5.4503111924684038E-2</v>
      </c>
      <c r="AS141" s="54">
        <f t="shared" si="35"/>
        <v>1.4746495231469348E-4</v>
      </c>
    </row>
    <row r="142" spans="24:45" x14ac:dyDescent="0.25">
      <c r="X142">
        <f t="shared" si="34"/>
        <v>409</v>
      </c>
      <c r="Y142" s="55">
        <f t="shared" si="31"/>
        <v>359.91397906276717</v>
      </c>
      <c r="Z142" s="55">
        <f t="shared" si="24"/>
        <v>6.9769958099103269</v>
      </c>
      <c r="AA142" s="55">
        <f t="shared" si="25"/>
        <v>24.685458097583481</v>
      </c>
      <c r="AB142" s="102">
        <f t="shared" si="26"/>
        <v>47.119577293917246</v>
      </c>
      <c r="AC142" s="214">
        <f t="shared" si="32"/>
        <v>24.685458097583481</v>
      </c>
      <c r="AD142" s="214">
        <f t="shared" si="33"/>
        <v>47.119577293917246</v>
      </c>
      <c r="AG142" s="29">
        <f t="shared" si="27"/>
        <v>1.751556344324543E+20</v>
      </c>
      <c r="AI142" s="26"/>
      <c r="AJ142" s="54">
        <f t="shared" si="28"/>
        <v>6.2215580656686234E-4</v>
      </c>
      <c r="AQ142" s="38">
        <f t="shared" si="29"/>
        <v>5.7603215030020506E-2</v>
      </c>
      <c r="AR142" s="38">
        <f t="shared" si="30"/>
        <v>5.4465809304849185E-2</v>
      </c>
      <c r="AS142" s="54">
        <f t="shared" si="35"/>
        <v>1.4763697661061549E-4</v>
      </c>
    </row>
    <row r="143" spans="24:45" x14ac:dyDescent="0.25">
      <c r="X143">
        <f t="shared" si="34"/>
        <v>412</v>
      </c>
      <c r="Y143" s="55">
        <f t="shared" si="31"/>
        <v>359.01685360190908</v>
      </c>
      <c r="Z143" s="55">
        <f t="shared" si="24"/>
        <v>6.9510168654492874</v>
      </c>
      <c r="AA143" s="55">
        <f t="shared" si="25"/>
        <v>24.6239268588415</v>
      </c>
      <c r="AB143" s="102">
        <f t="shared" si="26"/>
        <v>46.944126868705929</v>
      </c>
      <c r="AC143" s="214">
        <f t="shared" si="32"/>
        <v>24.6239268588415</v>
      </c>
      <c r="AD143" s="214">
        <f t="shared" si="33"/>
        <v>46.944126868705929</v>
      </c>
      <c r="AG143" s="29">
        <f t="shared" si="27"/>
        <v>1.7445524335102604E+20</v>
      </c>
      <c r="AI143" s="26"/>
      <c r="AJ143" s="54">
        <f t="shared" si="28"/>
        <v>6.1996018810244813E-4</v>
      </c>
      <c r="AQ143" s="38">
        <f t="shared" si="29"/>
        <v>5.7561763148719497E-2</v>
      </c>
      <c r="AR143" s="38">
        <f t="shared" si="30"/>
        <v>5.4428748423485579E-2</v>
      </c>
      <c r="AS143" s="54">
        <f t="shared" si="35"/>
        <v>1.4780716398496397E-4</v>
      </c>
    </row>
    <row r="144" spans="24:45" x14ac:dyDescent="0.25">
      <c r="X144">
        <f t="shared" si="34"/>
        <v>415</v>
      </c>
      <c r="Y144" s="55">
        <f t="shared" si="31"/>
        <v>358.12995666164409</v>
      </c>
      <c r="Z144" s="55">
        <f t="shared" si="24"/>
        <v>6.9252061798577556</v>
      </c>
      <c r="AA144" s="55">
        <f t="shared" si="25"/>
        <v>24.563097164721817</v>
      </c>
      <c r="AB144" s="102">
        <f t="shared" si="26"/>
        <v>46.769812790286721</v>
      </c>
      <c r="AC144" s="214">
        <f t="shared" si="32"/>
        <v>24.563097164721817</v>
      </c>
      <c r="AD144" s="214">
        <f t="shared" si="33"/>
        <v>46.769812790286721</v>
      </c>
      <c r="AG144" s="29">
        <f t="shared" si="27"/>
        <v>1.7376246860508076E+20</v>
      </c>
      <c r="AI144" s="26"/>
      <c r="AJ144" s="54">
        <f t="shared" si="28"/>
        <v>6.1778351185551729E-4</v>
      </c>
      <c r="AQ144" s="38">
        <f t="shared" si="29"/>
        <v>5.7520581425709545E-2</v>
      </c>
      <c r="AR144" s="38">
        <f t="shared" si="30"/>
        <v>5.4391926205504627E-2</v>
      </c>
      <c r="AS144" s="54">
        <f t="shared" si="35"/>
        <v>1.4797554698053628E-4</v>
      </c>
    </row>
    <row r="145" spans="24:45" x14ac:dyDescent="0.25">
      <c r="X145">
        <f t="shared" si="34"/>
        <v>418</v>
      </c>
      <c r="Y145" s="55">
        <f t="shared" si="31"/>
        <v>357.25309739430202</v>
      </c>
      <c r="Z145" s="55">
        <f t="shared" si="24"/>
        <v>6.8995616280120187</v>
      </c>
      <c r="AA145" s="55">
        <f t="shared" si="25"/>
        <v>24.502955925535119</v>
      </c>
      <c r="AB145" s="102">
        <f t="shared" si="26"/>
        <v>46.596620706503806</v>
      </c>
      <c r="AC145" s="214">
        <f t="shared" si="32"/>
        <v>24.502955925535119</v>
      </c>
      <c r="AD145" s="214">
        <f t="shared" si="33"/>
        <v>46.596620706503806</v>
      </c>
      <c r="AG145" s="29">
        <f t="shared" si="27"/>
        <v>1.7307717334929952E+20</v>
      </c>
      <c r="AI145" s="26"/>
      <c r="AJ145" s="54">
        <f t="shared" si="28"/>
        <v>6.1562552004382892E-4</v>
      </c>
      <c r="AQ145" s="38">
        <f t="shared" si="29"/>
        <v>5.7479666426013487E-2</v>
      </c>
      <c r="AR145" s="38">
        <f t="shared" si="30"/>
        <v>5.4355339635303562E-2</v>
      </c>
      <c r="AS145" s="54">
        <f t="shared" si="35"/>
        <v>1.4814215733749726E-4</v>
      </c>
    </row>
    <row r="146" spans="24:45" x14ac:dyDescent="0.25">
      <c r="X146">
        <f t="shared" si="34"/>
        <v>421</v>
      </c>
      <c r="Y146" s="55">
        <f t="shared" si="31"/>
        <v>356.38608987148672</v>
      </c>
      <c r="Z146" s="55">
        <f t="shared" si="24"/>
        <v>6.8740811254914531</v>
      </c>
      <c r="AA146" s="55">
        <f t="shared" si="25"/>
        <v>24.443490388990856</v>
      </c>
      <c r="AB146" s="102">
        <f t="shared" si="26"/>
        <v>46.424536540092213</v>
      </c>
      <c r="AC146" s="214">
        <f t="shared" si="32"/>
        <v>24.443490388990856</v>
      </c>
      <c r="AD146" s="214">
        <f t="shared" si="33"/>
        <v>46.424536540092213</v>
      </c>
      <c r="AG146" s="29">
        <f t="shared" si="27"/>
        <v>1.723992241535847E+20</v>
      </c>
      <c r="AI146" s="26"/>
      <c r="AJ146" s="54">
        <f t="shared" si="28"/>
        <v>6.1348595947782801E-4</v>
      </c>
      <c r="AQ146" s="38">
        <f t="shared" si="29"/>
        <v>5.7439014780893367E-2</v>
      </c>
      <c r="AR146" s="38">
        <f t="shared" si="30"/>
        <v>5.4318985755216355E-2</v>
      </c>
      <c r="AS146" s="54">
        <f t="shared" si="35"/>
        <v>1.4830702601866642E-4</v>
      </c>
    </row>
    <row r="147" spans="24:45" x14ac:dyDescent="0.25">
      <c r="X147">
        <f t="shared" si="34"/>
        <v>424</v>
      </c>
      <c r="Y147" s="55">
        <f t="shared" si="31"/>
        <v>355.52875292291617</v>
      </c>
      <c r="Z147" s="55">
        <f t="shared" si="24"/>
        <v>6.8487626275304967</v>
      </c>
      <c r="AA147" s="55">
        <f t="shared" si="25"/>
        <v>24.384688129143772</v>
      </c>
      <c r="AB147" s="102">
        <f t="shared" si="26"/>
        <v>46.253546481599898</v>
      </c>
      <c r="AC147" s="214">
        <f t="shared" si="32"/>
        <v>24.384688129143772</v>
      </c>
      <c r="AD147" s="214">
        <f t="shared" si="33"/>
        <v>46.253546481599898</v>
      </c>
      <c r="AG147" s="29">
        <f t="shared" si="27"/>
        <v>1.7172849089434983E+20</v>
      </c>
      <c r="AI147" s="26"/>
      <c r="AJ147" s="54">
        <f t="shared" si="28"/>
        <v>6.1136458146709418E-4</v>
      </c>
      <c r="AQ147" s="38">
        <f t="shared" si="29"/>
        <v>5.7398623186133604E-2</v>
      </c>
      <c r="AR147" s="38">
        <f t="shared" si="30"/>
        <v>5.4282861664015747E-2</v>
      </c>
      <c r="AS147" s="54">
        <f t="shared" si="35"/>
        <v>1.4847018323383592E-4</v>
      </c>
    </row>
    <row r="148" spans="24:45" x14ac:dyDescent="0.25">
      <c r="X148">
        <f t="shared" si="34"/>
        <v>427</v>
      </c>
      <c r="Y148" s="55">
        <f t="shared" si="31"/>
        <v>354.68090998165007</v>
      </c>
      <c r="Z148" s="55">
        <f t="shared" si="24"/>
        <v>6.8236041280045567</v>
      </c>
      <c r="AA148" s="55">
        <f t="shared" si="25"/>
        <v>24.326537035778465</v>
      </c>
      <c r="AB148" s="102">
        <f t="shared" si="26"/>
        <v>46.083636982539048</v>
      </c>
      <c r="AC148" s="214">
        <f t="shared" si="32"/>
        <v>24.326537035778465</v>
      </c>
      <c r="AD148" s="214">
        <f t="shared" si="33"/>
        <v>46.083636982539048</v>
      </c>
      <c r="AG148" s="29">
        <f t="shared" si="27"/>
        <v>1.7106484665000093E+20</v>
      </c>
      <c r="AI148" s="26"/>
      <c r="AJ148" s="54">
        <f t="shared" si="28"/>
        <v>6.0926114172854713E-4</v>
      </c>
      <c r="AQ148" s="38">
        <f t="shared" si="29"/>
        <v>5.7358488400379722E-2</v>
      </c>
      <c r="AR148" s="38">
        <f t="shared" si="30"/>
        <v>5.4246964515463687E-2</v>
      </c>
      <c r="AS148" s="54">
        <f t="shared" si="35"/>
        <v>1.4863165846316678E-4</v>
      </c>
    </row>
    <row r="149" spans="24:45" x14ac:dyDescent="0.25">
      <c r="X149">
        <f t="shared" si="34"/>
        <v>430</v>
      </c>
      <c r="Y149" s="55">
        <f t="shared" si="31"/>
        <v>353.84238893541021</v>
      </c>
      <c r="Z149" s="55">
        <f t="shared" si="24"/>
        <v>6.7986036584485543</v>
      </c>
      <c r="AA149" s="55">
        <f t="shared" si="25"/>
        <v>24.269025304211947</v>
      </c>
      <c r="AB149" s="102">
        <f t="shared" si="26"/>
        <v>45.914794748757707</v>
      </c>
      <c r="AC149" s="214">
        <f t="shared" si="32"/>
        <v>24.269025304211947</v>
      </c>
      <c r="AD149" s="214">
        <f t="shared" si="33"/>
        <v>45.914794748757707</v>
      </c>
      <c r="AG149" s="29">
        <f t="shared" si="27"/>
        <v>1.7040816760042383E+20</v>
      </c>
      <c r="AI149" s="26"/>
      <c r="AJ149" s="54">
        <f t="shared" si="28"/>
        <v>6.0717540029640936E-4</v>
      </c>
      <c r="AQ149" s="38">
        <f t="shared" si="29"/>
        <v>5.7318607243530675E-2</v>
      </c>
      <c r="AR149" s="38">
        <f t="shared" si="30"/>
        <v>5.4211291516908448E-2</v>
      </c>
      <c r="AS149" s="54">
        <f t="shared" si="35"/>
        <v>1.4879148047970215E-4</v>
      </c>
    </row>
    <row r="150" spans="24:45" x14ac:dyDescent="0.25">
      <c r="X150">
        <f t="shared" si="34"/>
        <v>433</v>
      </c>
      <c r="Y150" s="55">
        <f t="shared" si="31"/>
        <v>353.01302198369882</v>
      </c>
      <c r="Z150" s="55">
        <f t="shared" si="24"/>
        <v>6.7737592871064507</v>
      </c>
      <c r="AA150" s="55">
        <f t="shared" si="25"/>
        <v>24.212141425493748</v>
      </c>
      <c r="AB150" s="102">
        <f t="shared" si="26"/>
        <v>45.747006734020736</v>
      </c>
      <c r="AC150" s="214">
        <f t="shared" si="32"/>
        <v>24.212141425493748</v>
      </c>
      <c r="AD150" s="214">
        <f t="shared" si="33"/>
        <v>45.747006734020736</v>
      </c>
      <c r="AG150" s="29">
        <f t="shared" si="27"/>
        <v>1.6975833293030294E+20</v>
      </c>
      <c r="AI150" s="26"/>
      <c r="AJ150" s="54">
        <f t="shared" si="28"/>
        <v>6.051071214339482E-4</v>
      </c>
      <c r="AQ150" s="38">
        <f t="shared" si="29"/>
        <v>5.7278976595183204E-2</v>
      </c>
      <c r="AR150" s="38">
        <f t="shared" si="30"/>
        <v>5.4175839927927079E-2</v>
      </c>
      <c r="AS150" s="54">
        <f t="shared" si="35"/>
        <v>1.4894967737103684E-4</v>
      </c>
    </row>
    <row r="151" spans="24:45" x14ac:dyDescent="0.25">
      <c r="X151">
        <f t="shared" si="34"/>
        <v>436</v>
      </c>
      <c r="Y151" s="55">
        <f t="shared" si="31"/>
        <v>352.19264550048024</v>
      </c>
      <c r="Z151" s="55">
        <f t="shared" si="24"/>
        <v>6.7490691180114446</v>
      </c>
      <c r="AA151" s="55">
        <f t="shared" si="25"/>
        <v>24.15587417698767</v>
      </c>
      <c r="AB151" s="102">
        <f t="shared" si="26"/>
        <v>45.580260133797829</v>
      </c>
      <c r="AC151" s="214">
        <f t="shared" si="32"/>
        <v>24.15587417698767</v>
      </c>
      <c r="AD151" s="214">
        <f t="shared" si="33"/>
        <v>45.580260133797829</v>
      </c>
      <c r="AG151" s="29">
        <f t="shared" si="27"/>
        <v>1.6911522473608282E+20</v>
      </c>
      <c r="AI151" s="26"/>
      <c r="AJ151" s="54">
        <f t="shared" si="28"/>
        <v>6.0305607354691707E-4</v>
      </c>
      <c r="AQ151" s="38">
        <f t="shared" si="29"/>
        <v>5.7239593393125045E-2</v>
      </c>
      <c r="AR151" s="38">
        <f t="shared" si="30"/>
        <v>5.4140607059010332E-2</v>
      </c>
      <c r="AS151" s="54">
        <f t="shared" si="35"/>
        <v>1.4910627656018269E-4</v>
      </c>
    </row>
    <row r="152" spans="24:45" x14ac:dyDescent="0.25">
      <c r="X152">
        <f t="shared" si="34"/>
        <v>439</v>
      </c>
      <c r="Y152" s="55">
        <f t="shared" si="31"/>
        <v>351.38109990212575</v>
      </c>
      <c r="Z152" s="55">
        <f t="shared" si="24"/>
        <v>6.7245312900942888</v>
      </c>
      <c r="AA152" s="55">
        <f t="shared" si="25"/>
        <v>24.100212613314525</v>
      </c>
      <c r="AB152" s="102">
        <f t="shared" si="26"/>
        <v>45.414542379241496</v>
      </c>
      <c r="AC152" s="214">
        <f t="shared" si="32"/>
        <v>24.100212613314525</v>
      </c>
      <c r="AD152" s="214">
        <f t="shared" si="33"/>
        <v>45.414542379241496</v>
      </c>
      <c r="AG152" s="29">
        <f t="shared" si="27"/>
        <v>1.6847872793644276E+20</v>
      </c>
      <c r="AI152" s="26"/>
      <c r="AJ152" s="54">
        <f t="shared" si="28"/>
        <v>6.0102202909879899E-4</v>
      </c>
      <c r="AQ152" s="38">
        <f t="shared" si="29"/>
        <v>5.7200454631876896E-2</v>
      </c>
      <c r="AR152" s="38">
        <f t="shared" si="30"/>
        <v>5.4105590270290237E-2</v>
      </c>
      <c r="AS152" s="54">
        <f t="shared" si="35"/>
        <v>1.4926130482565921E-4</v>
      </c>
    </row>
    <row r="153" spans="24:45" x14ac:dyDescent="0.25">
      <c r="X153">
        <f t="shared" si="34"/>
        <v>442</v>
      </c>
      <c r="Y153" s="55">
        <f t="shared" si="31"/>
        <v>350.57822952044671</v>
      </c>
      <c r="Z153" s="55">
        <f t="shared" si="24"/>
        <v>6.700143976320506</v>
      </c>
      <c r="AA153" s="55">
        <f t="shared" si="25"/>
        <v>24.045146057643805</v>
      </c>
      <c r="AB153" s="102">
        <f t="shared" si="26"/>
        <v>45.249841131360213</v>
      </c>
      <c r="AC153" s="214">
        <f t="shared" si="32"/>
        <v>24.045146057643805</v>
      </c>
      <c r="AD153" s="214">
        <f t="shared" si="33"/>
        <v>45.249841131360213</v>
      </c>
      <c r="AG153" s="29">
        <f t="shared" si="27"/>
        <v>1.6784873018608399E+20</v>
      </c>
      <c r="AI153" s="26"/>
      <c r="AJ153" s="54">
        <f t="shared" si="28"/>
        <v>5.9900476452767943E-4</v>
      </c>
      <c r="AQ153" s="38">
        <f t="shared" si="29"/>
        <v>5.7161557361278953E-2</v>
      </c>
      <c r="AR153" s="38">
        <f t="shared" si="30"/>
        <v>5.4070786970306296E-2</v>
      </c>
      <c r="AS153" s="54">
        <f t="shared" si="35"/>
        <v>1.4941478832085188E-4</v>
      </c>
    </row>
    <row r="154" spans="24:45" x14ac:dyDescent="0.25">
      <c r="X154">
        <f t="shared" si="34"/>
        <v>445</v>
      </c>
      <c r="Y154" s="55">
        <f t="shared" si="31"/>
        <v>349.78388248051368</v>
      </c>
      <c r="Z154" s="55">
        <f t="shared" si="24"/>
        <v>6.6759053828532124</v>
      </c>
      <c r="AA154" s="55">
        <f t="shared" si="25"/>
        <v>23.990664093313697</v>
      </c>
      <c r="AB154" s="102">
        <f t="shared" si="26"/>
        <v>45.08614427536444</v>
      </c>
      <c r="AC154" s="214">
        <f t="shared" si="32"/>
        <v>23.990664093313697</v>
      </c>
      <c r="AD154" s="214">
        <f t="shared" si="33"/>
        <v>45.08614427536444</v>
      </c>
      <c r="AG154" s="29">
        <f t="shared" si="27"/>
        <v>1.6722512179274187E+20</v>
      </c>
      <c r="AI154" s="26"/>
      <c r="AJ154" s="54">
        <f t="shared" si="28"/>
        <v>5.9700406016492268E-4</v>
      </c>
      <c r="AQ154" s="38">
        <f t="shared" si="29"/>
        <v>5.7122898685123158E-2</v>
      </c>
      <c r="AR154" s="38">
        <f t="shared" si="30"/>
        <v>5.4036194614811676E-2</v>
      </c>
      <c r="AS154" s="54">
        <f t="shared" si="35"/>
        <v>1.495667525926581E-4</v>
      </c>
    </row>
    <row r="155" spans="24:45" x14ac:dyDescent="0.25">
      <c r="X155">
        <f t="shared" si="34"/>
        <v>448</v>
      </c>
      <c r="Y155" s="55">
        <f t="shared" si="31"/>
        <v>348.99791058313059</v>
      </c>
      <c r="Z155" s="55">
        <f t="shared" si="24"/>
        <v>6.6518137482430344</v>
      </c>
      <c r="AA155" s="55">
        <f t="shared" si="25"/>
        <v>23.936756555770273</v>
      </c>
      <c r="AB155" s="102">
        <f t="shared" si="26"/>
        <v>44.92343991519575</v>
      </c>
      <c r="AC155" s="214">
        <f t="shared" si="32"/>
        <v>23.936756555770273</v>
      </c>
      <c r="AD155" s="214">
        <f t="shared" si="33"/>
        <v>44.92343991519575</v>
      </c>
      <c r="AG155" s="29">
        <f t="shared" si="27"/>
        <v>1.6660779563721857E+20</v>
      </c>
      <c r="AI155" s="26"/>
      <c r="AJ155" s="54">
        <f t="shared" si="28"/>
        <v>5.9501970015542259E-4</v>
      </c>
      <c r="AQ155" s="38">
        <f t="shared" si="29"/>
        <v>5.7084475759826177E-2</v>
      </c>
      <c r="AR155" s="38">
        <f t="shared" si="30"/>
        <v>5.4001810705614793E-2</v>
      </c>
      <c r="AS155" s="54">
        <f t="shared" si="35"/>
        <v>1.4971722259946545E-4</v>
      </c>
    </row>
    <row r="156" spans="24:45" x14ac:dyDescent="0.25">
      <c r="X156">
        <f t="shared" si="34"/>
        <v>451</v>
      </c>
      <c r="Y156" s="55">
        <f t="shared" si="31"/>
        <v>348.22016919167299</v>
      </c>
      <c r="Z156" s="55">
        <f t="shared" si="24"/>
        <v>6.6278673426415722</v>
      </c>
      <c r="AA156" s="55">
        <f t="shared" si="25"/>
        <v>23.883413524806102</v>
      </c>
      <c r="AB156" s="102">
        <f t="shared" si="26"/>
        <v>44.761716368214842</v>
      </c>
      <c r="AC156" s="214">
        <f t="shared" si="32"/>
        <v>23.883413524806102</v>
      </c>
      <c r="AD156" s="214">
        <f t="shared" si="33"/>
        <v>44.761716368214842</v>
      </c>
      <c r="AG156" s="29">
        <f t="shared" si="27"/>
        <v>1.6599664709637282E+20</v>
      </c>
      <c r="AI156" s="26"/>
      <c r="AJ156" s="54">
        <f t="shared" si="28"/>
        <v>5.9305147237962276E-4</v>
      </c>
      <c r="AQ156" s="38">
        <f t="shared" si="29"/>
        <v>5.7046285793145225E-2</v>
      </c>
      <c r="AR156" s="38">
        <f t="shared" si="30"/>
        <v>5.3967632789458271E-2</v>
      </c>
      <c r="AS156" s="54">
        <f t="shared" si="35"/>
        <v>1.4986622272847438E-4</v>
      </c>
    </row>
    <row r="157" spans="24:45" x14ac:dyDescent="0.25">
      <c r="X157">
        <f t="shared" si="34"/>
        <v>454</v>
      </c>
      <c r="Y157" s="55">
        <f t="shared" ref="Y157:Y172" si="36">IF(U$6/(((U$6/AE$6)-1)*(1-EXP(-AJ157*X157))+1)&gt;Y156,Y156,(U$6/(((U$6/AE$6)-1)*(1-EXP(-AJ157*X157))+1)))</f>
        <v>347.45051712318298</v>
      </c>
      <c r="Z157" s="55">
        <f t="shared" ref="Z157:Z172" si="37">-2.5664*(T$6/Y157 - 1)+14.807</f>
        <v>6.604064467040061</v>
      </c>
      <c r="AA157" s="55">
        <f t="shared" ref="AA157:AA172" si="38">100*Y157/1458</f>
        <v>23.830625317090735</v>
      </c>
      <c r="AB157" s="102">
        <f t="shared" ref="AB157:AB172" si="39">100*Z157/14.807</f>
        <v>44.600962160059844</v>
      </c>
      <c r="AC157" s="214">
        <f t="shared" si="32"/>
        <v>23.830625317090735</v>
      </c>
      <c r="AD157" s="214">
        <f t="shared" si="33"/>
        <v>44.600962160059844</v>
      </c>
      <c r="AG157" s="29">
        <f t="shared" ref="AG157:AG172" si="40">AH$6-AI$6*EXP((T$6-Y156)/T$6)</f>
        <v>1.6539157396887385E+20</v>
      </c>
      <c r="AI157" s="26"/>
      <c r="AJ157" s="54">
        <f t="shared" ref="AJ157:AJ172" si="41">AG157*AR157*AS157*EXP(-AF$6/(0.008314*AK$6))</f>
        <v>5.9109916837707225E-4</v>
      </c>
      <c r="AQ157" s="38">
        <f t="shared" ref="AQ157:AQ172" si="42">AP$6*(((AQ$3-AQ$2*((T$6/Y156)-1))/AQ$3))</f>
        <v>5.7008326042931268E-2</v>
      </c>
      <c r="AR157" s="38">
        <f t="shared" ref="AR157:AR172" si="43">AQ157/(AQ157+1)</f>
        <v>5.3933658456930475E-2</v>
      </c>
      <c r="AS157" s="54">
        <f t="shared" si="35"/>
        <v>1.5001377681241022E-4</v>
      </c>
    </row>
    <row r="158" spans="24:45" x14ac:dyDescent="0.25">
      <c r="X158">
        <f t="shared" si="34"/>
        <v>457</v>
      </c>
      <c r="Y158" s="55">
        <f t="shared" si="36"/>
        <v>346.68881654345779</v>
      </c>
      <c r="Z158" s="55">
        <f t="shared" si="37"/>
        <v>6.5804034525300015</v>
      </c>
      <c r="AA158" s="55">
        <f t="shared" si="38"/>
        <v>23.778382478975157</v>
      </c>
      <c r="AB158" s="102">
        <f t="shared" si="39"/>
        <v>44.441166019652876</v>
      </c>
      <c r="AC158" s="214">
        <f t="shared" si="32"/>
        <v>23.778382478975157</v>
      </c>
      <c r="AD158" s="214">
        <f t="shared" si="33"/>
        <v>44.441166019652876</v>
      </c>
      <c r="AG158" s="29">
        <f t="shared" si="40"/>
        <v>1.6479247640366285E+20</v>
      </c>
      <c r="AI158" s="26"/>
      <c r="AJ158" s="54">
        <f t="shared" si="41"/>
        <v>5.8916258327169023E-4</v>
      </c>
      <c r="AQ158" s="38">
        <f t="shared" si="42"/>
        <v>5.6970593815922128E-2</v>
      </c>
      <c r="AR158" s="38">
        <f t="shared" si="43"/>
        <v>5.3899885341411782E-2</v>
      </c>
      <c r="AS158" s="54">
        <f t="shared" si="35"/>
        <v>1.5015990814563348E-4</v>
      </c>
    </row>
    <row r="159" spans="24:45" x14ac:dyDescent="0.25">
      <c r="X159">
        <f t="shared" si="34"/>
        <v>460</v>
      </c>
      <c r="Y159" s="55">
        <f t="shared" si="36"/>
        <v>345.9349328660229</v>
      </c>
      <c r="Z159" s="55">
        <f t="shared" si="37"/>
        <v>6.5568826595868384</v>
      </c>
      <c r="AA159" s="55">
        <f t="shared" si="38"/>
        <v>23.726675779562616</v>
      </c>
      <c r="AB159" s="102">
        <f t="shared" si="39"/>
        <v>44.28231687436238</v>
      </c>
      <c r="AC159" s="214">
        <f t="shared" si="32"/>
        <v>23.726675779562616</v>
      </c>
      <c r="AD159" s="214">
        <f t="shared" si="33"/>
        <v>44.28231687436238</v>
      </c>
      <c r="AG159" s="29">
        <f t="shared" si="40"/>
        <v>1.641992568309564E+20</v>
      </c>
      <c r="AI159" s="26"/>
      <c r="AJ159" s="54">
        <f t="shared" si="41"/>
        <v>5.8724151569855055E-4</v>
      </c>
      <c r="AQ159" s="38">
        <f t="shared" si="42"/>
        <v>5.6933086466570464E-2</v>
      </c>
      <c r="AR159" s="38">
        <f t="shared" si="43"/>
        <v>5.3866311118051263E-2</v>
      </c>
      <c r="AS159" s="54">
        <f t="shared" si="35"/>
        <v>1.503046394996881E-4</v>
      </c>
    </row>
    <row r="160" spans="24:45" x14ac:dyDescent="0.25">
      <c r="X160">
        <f t="shared" si="34"/>
        <v>463</v>
      </c>
      <c r="Y160" s="55">
        <f t="shared" si="36"/>
        <v>345.18873465477458</v>
      </c>
      <c r="Z160" s="55">
        <f t="shared" si="37"/>
        <v>6.533500477374476</v>
      </c>
      <c r="AA160" s="55">
        <f t="shared" si="38"/>
        <v>23.67549620403118</v>
      </c>
      <c r="AB160" s="102">
        <f t="shared" si="39"/>
        <v>44.124403845306112</v>
      </c>
      <c r="AC160" s="214">
        <f t="shared" si="32"/>
        <v>23.67549620403118</v>
      </c>
      <c r="AD160" s="214">
        <f t="shared" si="33"/>
        <v>44.124403845306112</v>
      </c>
      <c r="AG160" s="29">
        <f t="shared" si="40"/>
        <v>1.6361181989572313E+20</v>
      </c>
      <c r="AI160" s="26"/>
      <c r="AJ160" s="54">
        <f t="shared" si="41"/>
        <v>5.8533576773228647E-4</v>
      </c>
      <c r="AQ160" s="38">
        <f t="shared" si="42"/>
        <v>5.6895801395908246E-2</v>
      </c>
      <c r="AR160" s="38">
        <f t="shared" si="43"/>
        <v>5.3832933502775217E-2</v>
      </c>
      <c r="AS160" s="54">
        <f t="shared" si="35"/>
        <v>1.504479931382996E-4</v>
      </c>
    </row>
    <row r="161" spans="24:45" x14ac:dyDescent="0.25">
      <c r="X161">
        <f t="shared" si="34"/>
        <v>466</v>
      </c>
      <c r="Y161" s="55">
        <f t="shared" si="36"/>
        <v>344.45009353016866</v>
      </c>
      <c r="Z161" s="55">
        <f t="shared" si="37"/>
        <v>6.5102553230708509</v>
      </c>
      <c r="AA161" s="55">
        <f t="shared" si="38"/>
        <v>23.624834947199496</v>
      </c>
      <c r="AB161" s="102">
        <f t="shared" si="39"/>
        <v>43.967416242796318</v>
      </c>
      <c r="AC161" s="214">
        <f t="shared" si="32"/>
        <v>23.624834947199496</v>
      </c>
      <c r="AD161" s="214">
        <f t="shared" si="33"/>
        <v>43.967416242796318</v>
      </c>
      <c r="AG161" s="29">
        <f t="shared" si="40"/>
        <v>1.6303007239350374E+20</v>
      </c>
      <c r="AI161" s="26"/>
      <c r="AJ161" s="54">
        <f t="shared" si="41"/>
        <v>5.8344514481700207E-4</v>
      </c>
      <c r="AQ161" s="38">
        <f t="shared" si="42"/>
        <v>5.6858736050444274E-2</v>
      </c>
      <c r="AR161" s="38">
        <f t="shared" si="43"/>
        <v>5.3799750251324399E-2</v>
      </c>
      <c r="AS161" s="54">
        <f t="shared" si="35"/>
        <v>1.5058999083185416E-4</v>
      </c>
    </row>
    <row r="162" spans="24:45" x14ac:dyDescent="0.25">
      <c r="X162">
        <f t="shared" si="34"/>
        <v>469</v>
      </c>
      <c r="Y162" s="55">
        <f t="shared" si="36"/>
        <v>343.71888407878362</v>
      </c>
      <c r="Z162" s="55">
        <f t="shared" si="37"/>
        <v>6.487145641213182</v>
      </c>
      <c r="AA162" s="55">
        <f t="shared" si="38"/>
        <v>23.574683407323977</v>
      </c>
      <c r="AB162" s="102">
        <f t="shared" si="39"/>
        <v>43.811343561917887</v>
      </c>
      <c r="AC162" s="214">
        <f t="shared" si="32"/>
        <v>23.574683407323977</v>
      </c>
      <c r="AD162" s="214">
        <f t="shared" si="33"/>
        <v>43.811343561917887</v>
      </c>
      <c r="AG162" s="29">
        <f t="shared" si="40"/>
        <v>1.6245392320849353E+20</v>
      </c>
      <c r="AI162" s="26"/>
      <c r="AJ162" s="54">
        <f t="shared" si="41"/>
        <v>5.8156945569771718E-4</v>
      </c>
      <c r="AQ162" s="38">
        <f t="shared" si="42"/>
        <v>5.6821887921095091E-2</v>
      </c>
      <c r="AR162" s="38">
        <f t="shared" si="43"/>
        <v>5.3766759158320493E-2</v>
      </c>
      <c r="AS162" s="54">
        <f t="shared" si="35"/>
        <v>1.5073065387137329E-4</v>
      </c>
    </row>
    <row r="163" spans="24:45" x14ac:dyDescent="0.25">
      <c r="X163">
        <f t="shared" si="34"/>
        <v>472</v>
      </c>
      <c r="Y163" s="55">
        <f t="shared" si="36"/>
        <v>342.99498376612468</v>
      </c>
      <c r="Z163" s="55">
        <f t="shared" si="37"/>
        <v>6.4641699030624906</v>
      </c>
      <c r="AA163" s="55">
        <f t="shared" si="38"/>
        <v>23.525033180118289</v>
      </c>
      <c r="AB163" s="102">
        <f t="shared" si="39"/>
        <v>43.656175478236584</v>
      </c>
      <c r="AC163" s="214">
        <f t="shared" si="32"/>
        <v>23.525033180118289</v>
      </c>
      <c r="AD163" s="214">
        <f t="shared" si="33"/>
        <v>43.656175478236584</v>
      </c>
      <c r="AG163" s="29">
        <f t="shared" si="40"/>
        <v>1.6188328325378736E+20</v>
      </c>
      <c r="AI163" s="26"/>
      <c r="AJ163" s="54">
        <f t="shared" si="41"/>
        <v>5.7970851235330124E-4</v>
      </c>
      <c r="AQ163" s="38">
        <f t="shared" si="42"/>
        <v>5.6785254542147084E-2</v>
      </c>
      <c r="AR163" s="38">
        <f t="shared" si="43"/>
        <v>5.3733958056359651E-2</v>
      </c>
      <c r="AS163" s="54">
        <f t="shared" si="35"/>
        <v>1.5087000308200972E-4</v>
      </c>
    </row>
    <row r="164" spans="24:45" x14ac:dyDescent="0.25">
      <c r="X164">
        <f t="shared" si="34"/>
        <v>475</v>
      </c>
      <c r="Y164" s="55">
        <f t="shared" si="36"/>
        <v>342.27827285253267</v>
      </c>
      <c r="Z164" s="55">
        <f t="shared" si="37"/>
        <v>6.4413266059866938</v>
      </c>
      <c r="AA164" s="55">
        <f t="shared" si="38"/>
        <v>23.475876052985782</v>
      </c>
      <c r="AB164" s="102">
        <f t="shared" si="39"/>
        <v>43.501901843632702</v>
      </c>
      <c r="AC164" s="214">
        <f t="shared" si="32"/>
        <v>23.475876052985782</v>
      </c>
      <c r="AD164" s="214">
        <f t="shared" si="33"/>
        <v>43.501901843632702</v>
      </c>
      <c r="AG164" s="29">
        <f t="shared" si="40"/>
        <v>1.6131806541369731E+20</v>
      </c>
      <c r="AI164" s="26"/>
      <c r="AJ164" s="54">
        <f t="shared" si="41"/>
        <v>5.7786212993086062E-4</v>
      </c>
      <c r="AQ164" s="38">
        <f t="shared" si="42"/>
        <v>5.6748833490249069E-2</v>
      </c>
      <c r="AR164" s="38">
        <f t="shared" si="43"/>
        <v>5.3701344815132654E-2</v>
      </c>
      <c r="AS164" s="54">
        <f t="shared" si="35"/>
        <v>1.5100805883608078E-4</v>
      </c>
    </row>
    <row r="165" spans="24:45" x14ac:dyDescent="0.25">
      <c r="X165">
        <f t="shared" si="34"/>
        <v>478</v>
      </c>
      <c r="Y165" s="55">
        <f t="shared" si="36"/>
        <v>341.56863431206557</v>
      </c>
      <c r="Z165" s="55">
        <f t="shared" si="37"/>
        <v>6.4186142728615181</v>
      </c>
      <c r="AA165" s="55">
        <f t="shared" si="38"/>
        <v>23.427203999455799</v>
      </c>
      <c r="AB165" s="102">
        <f t="shared" si="39"/>
        <v>43.348512682255141</v>
      </c>
      <c r="AC165" s="214">
        <f t="shared" si="32"/>
        <v>23.427203999455799</v>
      </c>
      <c r="AD165" s="214">
        <f t="shared" si="33"/>
        <v>43.348512682255141</v>
      </c>
      <c r="AG165" s="29">
        <f t="shared" si="40"/>
        <v>1.6075818448806268E+20</v>
      </c>
      <c r="AI165" s="26"/>
      <c r="AJ165" s="54">
        <f t="shared" si="41"/>
        <v>5.7603012668157002E-4</v>
      </c>
      <c r="AQ165" s="38">
        <f t="shared" si="42"/>
        <v>5.6712622383434469E-2</v>
      </c>
      <c r="AR165" s="38">
        <f t="shared" si="43"/>
        <v>5.3668917340570915E-2</v>
      </c>
      <c r="AS165" s="54">
        <f t="shared" si="35"/>
        <v>1.5114484106565901E-4</v>
      </c>
    </row>
    <row r="166" spans="24:45" x14ac:dyDescent="0.25">
      <c r="X166">
        <f t="shared" si="34"/>
        <v>481</v>
      </c>
      <c r="Y166" s="55">
        <f t="shared" si="36"/>
        <v>340.86595375422968</v>
      </c>
      <c r="Z166" s="55">
        <f t="shared" si="37"/>
        <v>6.3960314514886658</v>
      </c>
      <c r="AA166" s="55">
        <f t="shared" si="38"/>
        <v>23.379009173815479</v>
      </c>
      <c r="AB166" s="102">
        <f t="shared" si="39"/>
        <v>43.195998186591922</v>
      </c>
      <c r="AC166" s="214">
        <f t="shared" si="32"/>
        <v>23.379009173815479</v>
      </c>
      <c r="AD166" s="214">
        <f t="shared" si="33"/>
        <v>43.195998186591922</v>
      </c>
      <c r="AG166" s="29">
        <f t="shared" si="40"/>
        <v>1.6020355713846988E+20</v>
      </c>
      <c r="AI166" s="26"/>
      <c r="AJ166" s="54">
        <f t="shared" si="41"/>
        <v>5.7421232389790974E-4</v>
      </c>
      <c r="AQ166" s="38">
        <f t="shared" si="42"/>
        <v>5.6676618880171531E-2</v>
      </c>
      <c r="AR166" s="38">
        <f t="shared" si="43"/>
        <v>5.3636673574016816E-2</v>
      </c>
      <c r="AS166" s="54">
        <f t="shared" si="35"/>
        <v>1.5128036927473728E-4</v>
      </c>
    </row>
    <row r="167" spans="24:45" x14ac:dyDescent="0.25">
      <c r="X167">
        <f t="shared" si="34"/>
        <v>484</v>
      </c>
      <c r="Y167" s="55">
        <f t="shared" si="36"/>
        <v>340.17011934845021</v>
      </c>
      <c r="Z167" s="55">
        <f t="shared" si="37"/>
        <v>6.3735767140308131</v>
      </c>
      <c r="AA167" s="55">
        <f t="shared" si="38"/>
        <v>23.331283905929372</v>
      </c>
      <c r="AB167" s="102">
        <f t="shared" si="39"/>
        <v>43.044348713654443</v>
      </c>
      <c r="AC167" s="214">
        <f t="shared" si="32"/>
        <v>23.331283905929372</v>
      </c>
      <c r="AD167" s="214">
        <f t="shared" si="33"/>
        <v>43.044348713654443</v>
      </c>
      <c r="AG167" s="29">
        <f t="shared" si="40"/>
        <v>1.5965410183630081E+20</v>
      </c>
      <c r="AI167" s="26"/>
      <c r="AJ167" s="54">
        <f t="shared" si="41"/>
        <v>5.7240854585227381E-4</v>
      </c>
      <c r="AQ167" s="38">
        <f t="shared" si="42"/>
        <v>5.6640820678441089E-2</v>
      </c>
      <c r="AR167" s="38">
        <f t="shared" si="43"/>
        <v>5.3604611491418173E-2</v>
      </c>
      <c r="AS167" s="54">
        <f t="shared" si="35"/>
        <v>1.5141466255098591E-4</v>
      </c>
    </row>
    <row r="168" spans="24:45" x14ac:dyDescent="0.25">
      <c r="X168">
        <f t="shared" si="34"/>
        <v>487</v>
      </c>
      <c r="Y168" s="55">
        <f t="shared" si="36"/>
        <v>339.48102175114849</v>
      </c>
      <c r="Z168" s="55">
        <f t="shared" si="37"/>
        <v>6.3512486564622197</v>
      </c>
      <c r="AA168" s="55">
        <f t="shared" si="38"/>
        <v>23.284020696237896</v>
      </c>
      <c r="AB168" s="102">
        <f t="shared" si="39"/>
        <v>42.893554781267106</v>
      </c>
      <c r="AC168" s="214">
        <f t="shared" si="32"/>
        <v>23.284020696237896</v>
      </c>
      <c r="AD168" s="214">
        <f t="shared" si="33"/>
        <v>42.893554781267106</v>
      </c>
      <c r="AG168" s="29">
        <f t="shared" si="40"/>
        <v>1.5910973881255094E+20</v>
      </c>
      <c r="AI168" s="26"/>
      <c r="AJ168" s="54">
        <f t="shared" si="41"/>
        <v>5.7061861973696319E-4</v>
      </c>
      <c r="AQ168" s="38">
        <f t="shared" si="42"/>
        <v>5.6605225514840922E-2</v>
      </c>
      <c r="AR168" s="38">
        <f t="shared" si="43"/>
        <v>5.3572729102545839E-2</v>
      </c>
      <c r="AS168" s="54">
        <f t="shared" si="35"/>
        <v>1.5154773957711643E-4</v>
      </c>
    </row>
    <row r="169" spans="24:45" x14ac:dyDescent="0.25">
      <c r="X169">
        <f t="shared" si="34"/>
        <v>490</v>
      </c>
      <c r="Y169" s="55">
        <f t="shared" si="36"/>
        <v>338.79855403536192</v>
      </c>
      <c r="Z169" s="55">
        <f t="shared" si="37"/>
        <v>6.3290458980357691</v>
      </c>
      <c r="AA169" s="55">
        <f t="shared" si="38"/>
        <v>23.237212210930171</v>
      </c>
      <c r="AB169" s="102">
        <f t="shared" si="39"/>
        <v>42.743607064467945</v>
      </c>
      <c r="AC169" s="214">
        <f t="shared" si="32"/>
        <v>23.237212210930171</v>
      </c>
      <c r="AD169" s="214">
        <f t="shared" si="33"/>
        <v>42.743607064467945</v>
      </c>
      <c r="AG169" s="29">
        <f t="shared" si="40"/>
        <v>1.5857039000931847E+20</v>
      </c>
      <c r="AI169" s="26"/>
      <c r="AJ169" s="54">
        <f t="shared" si="41"/>
        <v>5.6884237560544254E-4</v>
      </c>
      <c r="AQ169" s="38">
        <f t="shared" si="42"/>
        <v>5.6569831163714807E-2</v>
      </c>
      <c r="AR169" s="38">
        <f t="shared" si="43"/>
        <v>5.3541024450232809E-2</v>
      </c>
      <c r="AS169" s="54">
        <f t="shared" si="35"/>
        <v>1.5167961864187085E-4</v>
      </c>
    </row>
    <row r="170" spans="24:45" x14ac:dyDescent="0.25">
      <c r="X170">
        <f t="shared" si="34"/>
        <v>493</v>
      </c>
      <c r="Y170" s="55">
        <f t="shared" si="36"/>
        <v>338.12261162273654</v>
      </c>
      <c r="Z170" s="55">
        <f t="shared" si="37"/>
        <v>6.306967080763707</v>
      </c>
      <c r="AA170" s="55">
        <f t="shared" si="38"/>
        <v>23.190851277279595</v>
      </c>
      <c r="AB170" s="102">
        <f t="shared" si="39"/>
        <v>42.594496392001801</v>
      </c>
      <c r="AC170" s="214">
        <f t="shared" si="32"/>
        <v>23.190851277279595</v>
      </c>
      <c r="AD170" s="214">
        <f t="shared" si="33"/>
        <v>42.594496392001801</v>
      </c>
      <c r="AG170" s="29">
        <f t="shared" si="40"/>
        <v>1.5803597903294379E+20</v>
      </c>
      <c r="AI170" s="26"/>
      <c r="AJ170" s="54">
        <f t="shared" si="41"/>
        <v>5.6707964631499085E-4</v>
      </c>
      <c r="AQ170" s="38">
        <f t="shared" si="42"/>
        <v>5.6534635436307691E-2</v>
      </c>
      <c r="AR170" s="38">
        <f t="shared" si="43"/>
        <v>5.35094956096362E-2</v>
      </c>
      <c r="AS170" s="54">
        <f t="shared" si="35"/>
        <v>1.5181031765064382E-4</v>
      </c>
    </row>
    <row r="171" spans="24:45" x14ac:dyDescent="0.25">
      <c r="X171">
        <f t="shared" si="34"/>
        <v>496</v>
      </c>
      <c r="Y171" s="55">
        <f t="shared" si="36"/>
        <v>337.45309221788489</v>
      </c>
      <c r="Z171" s="55">
        <f t="shared" si="37"/>
        <v>6.2850108689144637</v>
      </c>
      <c r="AA171" s="55">
        <f t="shared" si="38"/>
        <v>23.144930879141626</v>
      </c>
      <c r="AB171" s="102">
        <f t="shared" si="39"/>
        <v>42.446213742922019</v>
      </c>
      <c r="AC171" s="214">
        <f t="shared" si="32"/>
        <v>23.144930879141626</v>
      </c>
      <c r="AD171" s="214">
        <f t="shared" si="33"/>
        <v>42.446213742922019</v>
      </c>
      <c r="AG171" s="29">
        <f t="shared" si="40"/>
        <v>1.5750643110867344E+20</v>
      </c>
      <c r="AI171" s="26"/>
      <c r="AJ171" s="54">
        <f t="shared" si="41"/>
        <v>5.6533026747050696E-4</v>
      </c>
      <c r="AQ171" s="38">
        <f t="shared" si="42"/>
        <v>5.6499636179942643E-2</v>
      </c>
      <c r="AR171" s="38">
        <f t="shared" si="43"/>
        <v>5.3478140687518085E-2</v>
      </c>
      <c r="AS171" s="54">
        <f t="shared" si="35"/>
        <v>1.519398541357639E-4</v>
      </c>
    </row>
    <row r="172" spans="24:45" x14ac:dyDescent="0.25">
      <c r="X172">
        <v>500</v>
      </c>
      <c r="Y172" s="55">
        <f t="shared" si="36"/>
        <v>336.34116354761642</v>
      </c>
      <c r="Z172" s="55">
        <f t="shared" si="37"/>
        <v>6.2483531560972185</v>
      </c>
      <c r="AA172" s="55">
        <f t="shared" si="38"/>
        <v>23.06866690998741</v>
      </c>
      <c r="AB172" s="102">
        <f t="shared" si="39"/>
        <v>42.198643588148975</v>
      </c>
      <c r="AC172" s="214">
        <f t="shared" si="32"/>
        <v>23.06866690998741</v>
      </c>
      <c r="AD172" s="214">
        <f t="shared" si="33"/>
        <v>42.198643588148975</v>
      </c>
      <c r="AG172" s="29">
        <f t="shared" si="40"/>
        <v>1.5698167303686141E+20</v>
      </c>
      <c r="AI172" s="26"/>
      <c r="AJ172" s="54">
        <f t="shared" si="41"/>
        <v>5.6359407736969198E-4</v>
      </c>
      <c r="AQ172" s="38">
        <f t="shared" si="42"/>
        <v>5.6464831277223085E-2</v>
      </c>
      <c r="AR172" s="38">
        <f t="shared" si="43"/>
        <v>5.3446957821548485E-2</v>
      </c>
      <c r="AS172" s="54">
        <f t="shared" si="35"/>
        <v>1.5206824526643102E-4</v>
      </c>
    </row>
    <row r="173" spans="24:45" x14ac:dyDescent="0.25">
      <c r="X173">
        <f t="shared" si="34"/>
        <v>503</v>
      </c>
      <c r="Y173" s="55">
        <f t="shared" ref="Y173" si="44">IF(U$6/(((U$6/AE$6)-1)*(1-EXP(-AJ173*X173))+1)&gt;Y172,Y172,(U$6/(((U$6/AE$6)-1)*(1-EXP(-AJ173*X173))+1)))</f>
        <v>336.15320122722733</v>
      </c>
      <c r="Z173" s="55">
        <f t="shared" ref="Z173" si="45">-2.5664*(T$6/Y173 - 1)+14.807</f>
        <v>6.2421325114281103</v>
      </c>
      <c r="AA173" s="55">
        <f t="shared" ref="AA173" si="46">100*Y173/1458</f>
        <v>23.055775118465522</v>
      </c>
      <c r="AB173" s="102">
        <f t="shared" ref="AB173" si="47">100*Z173/14.807</f>
        <v>42.1566320755596</v>
      </c>
      <c r="AC173" s="214">
        <f t="shared" si="32"/>
        <v>23.055775118465522</v>
      </c>
      <c r="AD173" s="214">
        <f t="shared" si="33"/>
        <v>42.1566320755596</v>
      </c>
      <c r="AG173" s="29">
        <f t="shared" ref="AG173" si="48">AH$6-AI$6*EXP((T$6-Y172)/T$6)</f>
        <v>1.5610962940728325E+20</v>
      </c>
      <c r="AI173" s="26"/>
      <c r="AJ173" s="54">
        <f t="shared" ref="AJ173" si="49">AG173*AR173*AS173*EXP(-AF$6/(0.008314*AK$6))</f>
        <v>5.6070309239351424E-4</v>
      </c>
      <c r="AQ173" s="38">
        <f t="shared" ref="AQ173" si="50">AP$6*(((AQ$3-AQ$2*((T$6/Y172)-1))/AQ$3))</f>
        <v>5.6406721611617458E-2</v>
      </c>
      <c r="AR173" s="38">
        <f t="shared" ref="AR173" si="51">AQ173/(AQ173+1)</f>
        <v>5.3394890866999896E-2</v>
      </c>
      <c r="AS173" s="54">
        <f t="shared" si="35"/>
        <v>1.5228166375143512E-4</v>
      </c>
    </row>
  </sheetData>
  <dataConsolidate/>
  <pageMargins left="0.70866141732283472" right="0.70866141732283472" top="0.74803149606299213" bottom="0.74803149606299213" header="0.31496062992125984" footer="0.31496062992125984"/>
  <pageSetup scale="55"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034BE-FEA9-44F7-8B85-3C6A95FFFAA8}">
  <dimension ref="A1:AU173"/>
  <sheetViews>
    <sheetView topLeftCell="J1" zoomScale="90" zoomScaleNormal="90" workbookViewId="0">
      <selection activeCell="AD6" sqref="AD6"/>
    </sheetView>
  </sheetViews>
  <sheetFormatPr baseColWidth="10" defaultColWidth="8.85546875" defaultRowHeight="15" x14ac:dyDescent="0.25"/>
  <cols>
    <col min="1" max="1" width="5.42578125" customWidth="1"/>
    <col min="2" max="2" width="19.5703125" customWidth="1"/>
    <col min="3" max="3" width="10" customWidth="1"/>
    <col min="4" max="4" width="12.7109375" customWidth="1"/>
    <col min="5" max="5" width="12.140625" customWidth="1"/>
    <col min="6" max="6" width="11.5703125" customWidth="1"/>
    <col min="7" max="7" width="11.28515625" customWidth="1"/>
    <col min="8" max="8" width="11.42578125" customWidth="1"/>
    <col min="9" max="9" width="12" bestFit="1" customWidth="1"/>
    <col min="12" max="12" width="11" customWidth="1"/>
    <col min="13" max="13" width="9.42578125" customWidth="1"/>
    <col min="14" max="14" width="10" customWidth="1"/>
    <col min="15" max="15" width="9" customWidth="1"/>
    <col min="16" max="16" width="9.42578125" customWidth="1"/>
    <col min="17" max="17" width="7.28515625" customWidth="1"/>
    <col min="18" max="18" width="8.140625" customWidth="1"/>
    <col min="19" max="19" width="2.85546875" customWidth="1"/>
    <col min="20" max="20" width="8.42578125" customWidth="1"/>
    <col min="21" max="21" width="8.28515625" customWidth="1"/>
    <col min="22" max="22" width="6.28515625" customWidth="1"/>
    <col min="23" max="23" width="7" customWidth="1"/>
    <col min="24" max="24" width="8.28515625" customWidth="1"/>
    <col min="31" max="31" width="7.140625" customWidth="1"/>
    <col min="32" max="32" width="8.28515625" customWidth="1"/>
    <col min="33" max="33" width="11.5703125" customWidth="1"/>
    <col min="34" max="34" width="11.7109375" customWidth="1"/>
    <col min="35" max="35" width="12.7109375" customWidth="1"/>
    <col min="36" max="36" width="13.140625" customWidth="1"/>
    <col min="38" max="38" width="6.85546875" customWidth="1"/>
    <col min="45" max="45" width="11.85546875" customWidth="1"/>
    <col min="46" max="46" width="10.42578125" customWidth="1"/>
    <col min="47" max="47" width="8" customWidth="1"/>
    <col min="48" max="48" width="5.28515625" customWidth="1"/>
  </cols>
  <sheetData>
    <row r="1" spans="2:47" ht="15.75" x14ac:dyDescent="0.25">
      <c r="B1" s="81" t="s">
        <v>49</v>
      </c>
      <c r="C1" t="s">
        <v>20</v>
      </c>
      <c r="F1" s="15" t="s">
        <v>65</v>
      </c>
      <c r="I1" s="105" t="str">
        <f>B1</f>
        <v>C4</v>
      </c>
      <c r="P1" s="41" t="s">
        <v>35</v>
      </c>
      <c r="Q1" s="41" t="s">
        <v>28</v>
      </c>
      <c r="R1" t="s">
        <v>43</v>
      </c>
      <c r="X1" s="1"/>
      <c r="Z1" s="15"/>
      <c r="AA1" s="15"/>
      <c r="AB1" s="15"/>
      <c r="AC1" s="15"/>
      <c r="AD1" s="15"/>
      <c r="AF1" s="26"/>
      <c r="AG1" s="27"/>
      <c r="AH1" s="92"/>
      <c r="AI1" s="27"/>
      <c r="AS1" s="83">
        <v>-4.1563899999999997E-5</v>
      </c>
      <c r="AT1" s="3" t="s">
        <v>38</v>
      </c>
    </row>
    <row r="2" spans="2:47" ht="16.5" thickBot="1" x14ac:dyDescent="0.3">
      <c r="B2" s="12"/>
      <c r="P2" s="31">
        <v>0</v>
      </c>
      <c r="Q2" s="31">
        <v>1458</v>
      </c>
      <c r="R2" s="23">
        <v>15.095000000000001</v>
      </c>
      <c r="T2" s="14"/>
      <c r="Y2" s="104"/>
      <c r="Z2" s="13"/>
      <c r="AA2" s="13"/>
      <c r="AB2" s="13"/>
      <c r="AC2" s="13"/>
      <c r="AD2" s="13"/>
      <c r="AP2" s="41" t="s">
        <v>32</v>
      </c>
      <c r="AQ2" s="51">
        <v>4.4999999999999997E-3</v>
      </c>
      <c r="AS2" s="84">
        <v>2.7050000000000002E-4</v>
      </c>
      <c r="AT2" s="9" t="s">
        <v>39</v>
      </c>
    </row>
    <row r="3" spans="2:47" ht="15.75" x14ac:dyDescent="0.25">
      <c r="B3" s="63" t="s">
        <v>68</v>
      </c>
      <c r="C3" s="106">
        <f>'Multiple climates'!B13</f>
        <v>95</v>
      </c>
      <c r="D3" s="42"/>
      <c r="P3" s="31">
        <v>26.839252149834728</v>
      </c>
      <c r="Q3" s="31">
        <v>738</v>
      </c>
      <c r="R3" s="23">
        <v>12.98</v>
      </c>
      <c r="Y3" s="15"/>
      <c r="AK3" t="s">
        <v>34</v>
      </c>
      <c r="AP3" s="71" t="s">
        <v>42</v>
      </c>
      <c r="AQ3" s="52">
        <v>7.7399999999999997E-2</v>
      </c>
      <c r="AS3" s="85">
        <v>1009.396</v>
      </c>
      <c r="AT3" s="9" t="s">
        <v>40</v>
      </c>
    </row>
    <row r="4" spans="2:47" ht="17.25" x14ac:dyDescent="0.25">
      <c r="B4" s="43" t="s">
        <v>15</v>
      </c>
      <c r="C4" s="107">
        <f>'Multiple climates'!D13</f>
        <v>50</v>
      </c>
      <c r="D4" s="42"/>
      <c r="P4" s="31">
        <v>63.089670637923184</v>
      </c>
      <c r="Q4" s="31">
        <v>553</v>
      </c>
      <c r="R4" s="23">
        <v>11.03</v>
      </c>
      <c r="U4" s="72"/>
      <c r="Y4" s="25" t="s">
        <v>0</v>
      </c>
      <c r="Z4" s="25"/>
      <c r="AA4" s="25"/>
      <c r="AB4" s="25"/>
      <c r="AC4" s="213" t="s">
        <v>111</v>
      </c>
      <c r="AD4" s="213"/>
      <c r="AF4" s="30" t="s">
        <v>27</v>
      </c>
      <c r="AG4" s="20" t="s">
        <v>11</v>
      </c>
      <c r="AH4" s="2" t="s">
        <v>33</v>
      </c>
      <c r="AI4" s="3"/>
      <c r="AJ4" s="8" t="s">
        <v>26</v>
      </c>
      <c r="AK4" s="10"/>
      <c r="AL4" s="6"/>
      <c r="AM4" s="2" t="s">
        <v>22</v>
      </c>
      <c r="AN4" s="2"/>
      <c r="AO4" s="2"/>
      <c r="AP4" s="3"/>
      <c r="AQ4" s="65" t="s">
        <v>30</v>
      </c>
      <c r="AR4" s="74" t="s">
        <v>31</v>
      </c>
      <c r="AS4" s="86" t="s">
        <v>29</v>
      </c>
      <c r="AT4" s="88" t="s">
        <v>41</v>
      </c>
      <c r="AU4" s="16"/>
    </row>
    <row r="5" spans="2:47" ht="16.5" thickBot="1" x14ac:dyDescent="0.3">
      <c r="B5" s="44" t="s">
        <v>16</v>
      </c>
      <c r="C5" s="108">
        <f>'Multiple climates'!C13</f>
        <v>21</v>
      </c>
      <c r="D5" s="42"/>
      <c r="P5" s="31">
        <v>80.169194733272548</v>
      </c>
      <c r="Q5" s="31">
        <v>470</v>
      </c>
      <c r="R5" s="23">
        <v>10.09</v>
      </c>
      <c r="T5" s="64" t="s">
        <v>50</v>
      </c>
      <c r="U5" s="64" t="s">
        <v>51</v>
      </c>
      <c r="V5" s="16" t="s">
        <v>7</v>
      </c>
      <c r="W5" s="16" t="s">
        <v>5</v>
      </c>
      <c r="X5" s="65" t="s">
        <v>6</v>
      </c>
      <c r="Y5" s="66" t="s">
        <v>1</v>
      </c>
      <c r="Z5" s="16" t="s">
        <v>43</v>
      </c>
      <c r="AA5" s="16" t="s">
        <v>59</v>
      </c>
      <c r="AB5" s="16" t="s">
        <v>60</v>
      </c>
      <c r="AC5" s="93" t="s">
        <v>14</v>
      </c>
      <c r="AD5" s="93" t="s">
        <v>110</v>
      </c>
      <c r="AE5" s="16" t="s">
        <v>21</v>
      </c>
      <c r="AF5" s="16" t="s">
        <v>3</v>
      </c>
      <c r="AG5" s="77" t="s">
        <v>25</v>
      </c>
      <c r="AH5" s="16" t="s">
        <v>12</v>
      </c>
      <c r="AI5" s="69" t="s">
        <v>13</v>
      </c>
      <c r="AJ5" s="67" t="s">
        <v>2</v>
      </c>
      <c r="AK5" s="68" t="s">
        <v>4</v>
      </c>
      <c r="AL5" s="16" t="s">
        <v>7</v>
      </c>
      <c r="AM5" s="16" t="s">
        <v>8</v>
      </c>
      <c r="AN5" s="16" t="s">
        <v>9</v>
      </c>
      <c r="AO5" s="16" t="s">
        <v>10</v>
      </c>
      <c r="AP5" s="69" t="s">
        <v>18</v>
      </c>
      <c r="AQ5" s="68" t="s">
        <v>23</v>
      </c>
      <c r="AR5" s="69" t="s">
        <v>17</v>
      </c>
      <c r="AS5" s="87" t="s">
        <v>19</v>
      </c>
      <c r="AT5" s="82"/>
      <c r="AU5" s="16"/>
    </row>
    <row r="6" spans="2:47" ht="16.5" thickBot="1" x14ac:dyDescent="0.3">
      <c r="B6" s="42"/>
      <c r="C6" s="42"/>
      <c r="D6" s="42"/>
      <c r="P6" s="31">
        <v>127</v>
      </c>
      <c r="Q6" s="31">
        <v>414</v>
      </c>
      <c r="R6" s="23">
        <v>8.39</v>
      </c>
      <c r="T6" s="89">
        <f>Q2</f>
        <v>1458</v>
      </c>
      <c r="U6" s="53">
        <f>C8</f>
        <v>1385.1</v>
      </c>
      <c r="V6" s="53">
        <f>$C$4</f>
        <v>50</v>
      </c>
      <c r="W6" s="53">
        <f>$C$5</f>
        <v>21</v>
      </c>
      <c r="X6" s="4">
        <v>0</v>
      </c>
      <c r="Y6" s="55">
        <f>U6</f>
        <v>1385.1</v>
      </c>
      <c r="Z6" s="55">
        <f>-2.5664*(T$6/Y6 - 1)+14.807</f>
        <v>14.671926315789474</v>
      </c>
      <c r="AA6" s="102">
        <f>100*Y6/1458</f>
        <v>95</v>
      </c>
      <c r="AB6" s="102">
        <f>100*Z6/14.807</f>
        <v>99.087771431008804</v>
      </c>
      <c r="AC6" s="214">
        <f t="shared" ref="AC6:AC37" si="0">IF(OR(C$5&gt;40, C$5&lt;0, C$4&gt;80,C$4&lt;10), 0, AA6)</f>
        <v>95</v>
      </c>
      <c r="AD6" s="214">
        <f t="shared" ref="AD6:AD37" si="1">IF(OR(C$5&gt;40, C$5&lt;0, C$4&gt;80,C$4&lt;10), 0, AB6)</f>
        <v>99.087771431008804</v>
      </c>
      <c r="AE6" s="50">
        <v>100</v>
      </c>
      <c r="AF6" s="95">
        <v>101.25</v>
      </c>
      <c r="AG6" s="78">
        <f>AH$6-AI$6*EXP((T$6-U6)/T$6)</f>
        <v>7.4282631892070721E+20</v>
      </c>
      <c r="AH6" s="79">
        <f>F31</f>
        <v>1.3E+21</v>
      </c>
      <c r="AI6" s="80">
        <f>G31</f>
        <v>5.3E+20</v>
      </c>
      <c r="AJ6" s="54">
        <f t="shared" ref="AJ6:AJ69" si="2">AG6*AR6*AS6*EXP(-AF$6/(0.008314*AK$6))</f>
        <v>1.5312386856498065E-3</v>
      </c>
      <c r="AK6" s="48">
        <f>W6+273.15</f>
        <v>294.14999999999998</v>
      </c>
      <c r="AL6" s="49">
        <f>V6/100</f>
        <v>0.5</v>
      </c>
      <c r="AM6" s="93">
        <f>-0.002015*AK6^2 + 0.961983*AK6 - 99.902979</f>
        <v>8.7180121125000056</v>
      </c>
      <c r="AN6" s="93">
        <f>-0.00022798*AK6^2 + 0.13269*AK6 - 18.526</f>
        <v>0.7789712544500027</v>
      </c>
      <c r="AO6" s="52">
        <f>0.00001709*AK6^2 - 0.01028*AK6 + 1.602</f>
        <v>5.6836962525000478E-2</v>
      </c>
      <c r="AP6" s="11">
        <f>(AO6*AN6*AM6*AL6)/((1-AN6*AL6) *(1-AN6*AL6 + AM6*AN6*AL6))</f>
        <v>7.8909081318036534E-2</v>
      </c>
      <c r="AQ6" s="75">
        <f>AP$6*(((AQ$3-AQ$2*((T$6/U6)-1))/AQ$3))</f>
        <v>7.8667621460882201E-2</v>
      </c>
      <c r="AR6" s="76">
        <f t="shared" ref="AR6:AR69" si="3">AQ6/(AQ6+1)</f>
        <v>7.2930363251600655E-2</v>
      </c>
      <c r="AS6" s="54">
        <f>AS$1+AS$2*EXP(-$U6/AS$3)</f>
        <v>2.7020517094181739E-5</v>
      </c>
      <c r="AT6" s="90">
        <f>-LOG(AS6)</f>
        <v>4.5683063441000389</v>
      </c>
      <c r="AU6" s="28" t="s">
        <v>47</v>
      </c>
    </row>
    <row r="7" spans="2:47" ht="15.75" x14ac:dyDescent="0.25">
      <c r="B7" s="111" t="s">
        <v>66</v>
      </c>
      <c r="C7" s="112">
        <f>T6</f>
        <v>1458</v>
      </c>
      <c r="D7" s="109"/>
      <c r="P7" s="31">
        <v>28.31914851899997</v>
      </c>
      <c r="Q7" s="31">
        <v>753</v>
      </c>
      <c r="R7" s="23">
        <v>11.622999999999999</v>
      </c>
      <c r="T7" s="1"/>
      <c r="V7" s="17"/>
      <c r="W7" s="17"/>
      <c r="X7">
        <f>X6+3</f>
        <v>3</v>
      </c>
      <c r="Y7" s="55">
        <f t="shared" ref="Y7:Y70" si="4">IF(U$6/(((U$6/AE$6)-1)*(1-EXP(-AJ7*X7))+1)&gt;Y6,Y6,(U$6/(((U$6/AE$6)-1)*(1-EXP(-AJ7*X7))+1)))</f>
        <v>1308.0574315922361</v>
      </c>
      <c r="Z7" s="55">
        <f t="shared" ref="Z7:Z70" si="5">-2.5664*(T$6/Y7 - 1)+14.807</f>
        <v>14.512813675861869</v>
      </c>
      <c r="AA7" s="55">
        <f t="shared" ref="AA7:AA70" si="6">100*Y7/1458</f>
        <v>89.715873223061465</v>
      </c>
      <c r="AB7" s="102">
        <f t="shared" ref="AB7:AB70" si="7">100*Z7/14.807</f>
        <v>98.013194272046121</v>
      </c>
      <c r="AC7" s="214">
        <f t="shared" si="0"/>
        <v>89.715873223061465</v>
      </c>
      <c r="AD7" s="214">
        <f t="shared" si="1"/>
        <v>98.013194272046121</v>
      </c>
      <c r="AE7" s="15"/>
      <c r="AF7" t="s">
        <v>0</v>
      </c>
      <c r="AG7" s="62">
        <f>AH$6-AI$6*EXP((T$6-Y6)/T$6)</f>
        <v>7.4282631892070721E+20</v>
      </c>
      <c r="AH7" s="1"/>
      <c r="AI7" s="26"/>
      <c r="AJ7" s="54">
        <f t="shared" si="2"/>
        <v>1.5312386856498065E-3</v>
      </c>
      <c r="AP7" s="18"/>
      <c r="AQ7" s="38">
        <f t="shared" ref="AQ7:AQ70" si="8">AP$6*(((AQ$3-AQ$2*((T$6/Y6)-1))/AQ$3))</f>
        <v>7.8667621460882201E-2</v>
      </c>
      <c r="AR7" s="38">
        <f t="shared" si="3"/>
        <v>7.2930363251600655E-2</v>
      </c>
      <c r="AS7" s="54">
        <f>AS$1+AS$2*EXP(-$Y6/AS$3)</f>
        <v>2.7020517094181739E-5</v>
      </c>
      <c r="AT7" s="23">
        <v>4.6500000000000004</v>
      </c>
      <c r="AU7" s="28" t="s">
        <v>48</v>
      </c>
    </row>
    <row r="8" spans="2:47" ht="16.5" thickBot="1" x14ac:dyDescent="0.3">
      <c r="B8" s="44" t="s">
        <v>67</v>
      </c>
      <c r="C8" s="117">
        <f>C7*C3/100</f>
        <v>1385.1</v>
      </c>
      <c r="D8" s="109"/>
      <c r="E8">
        <v>22</v>
      </c>
      <c r="P8" s="31">
        <v>62.706686006357089</v>
      </c>
      <c r="Q8" s="31">
        <v>567</v>
      </c>
      <c r="R8" s="23">
        <v>10.711</v>
      </c>
      <c r="V8" s="17"/>
      <c r="W8" s="17"/>
      <c r="X8">
        <f t="shared" ref="X8:X71" si="9">X7+3</f>
        <v>6</v>
      </c>
      <c r="Y8" s="55">
        <f t="shared" si="4"/>
        <v>1220.4656621219988</v>
      </c>
      <c r="Z8" s="55">
        <f t="shared" si="5"/>
        <v>14.307511858997993</v>
      </c>
      <c r="AA8" s="55">
        <f t="shared" si="6"/>
        <v>83.708207278600739</v>
      </c>
      <c r="AB8" s="102">
        <f t="shared" si="7"/>
        <v>96.6266756196258</v>
      </c>
      <c r="AC8" s="214">
        <f t="shared" si="0"/>
        <v>83.708207278600739</v>
      </c>
      <c r="AD8" s="214">
        <f t="shared" si="1"/>
        <v>96.6266756196258</v>
      </c>
      <c r="AG8" s="29">
        <f t="shared" ref="AG8:AG71" si="10">AH$6-AI$6*EXP((T$6-Y7)/T$6)</f>
        <v>7.1259280104520968E+20</v>
      </c>
      <c r="AI8" s="26"/>
      <c r="AJ8" s="54">
        <f t="shared" si="2"/>
        <v>1.7587174442414318E-3</v>
      </c>
      <c r="AP8" s="18"/>
      <c r="AQ8" s="38">
        <f t="shared" si="8"/>
        <v>7.8383189185765687E-2</v>
      </c>
      <c r="AR8" s="38">
        <f t="shared" si="3"/>
        <v>7.2685841147940189E-2</v>
      </c>
      <c r="AS8" s="54">
        <f t="shared" ref="AS8:AS71" si="11">AS$1+AS$2*EXP(-$Y7/AS$3)</f>
        <v>3.2460203835756939E-5</v>
      </c>
      <c r="AT8" s="28"/>
      <c r="AU8" s="28"/>
    </row>
    <row r="9" spans="2:47" ht="15.75" x14ac:dyDescent="0.25">
      <c r="B9" s="42"/>
      <c r="C9" s="42"/>
      <c r="D9" s="109"/>
      <c r="P9" s="31">
        <v>121.36777936714273</v>
      </c>
      <c r="Q9" s="31">
        <v>428</v>
      </c>
      <c r="R9" s="23">
        <v>7.9580000000000002</v>
      </c>
      <c r="V9" s="17"/>
      <c r="X9">
        <f t="shared" si="9"/>
        <v>9</v>
      </c>
      <c r="Y9" s="55">
        <f t="shared" si="4"/>
        <v>1126.2419802337861</v>
      </c>
      <c r="Z9" s="55">
        <f t="shared" si="5"/>
        <v>14.051013456369944</v>
      </c>
      <c r="AA9" s="55">
        <f t="shared" si="6"/>
        <v>77.245677656638279</v>
      </c>
      <c r="AB9" s="102">
        <f t="shared" si="7"/>
        <v>94.894397625244437</v>
      </c>
      <c r="AC9" s="214">
        <f t="shared" si="0"/>
        <v>77.245677656638279</v>
      </c>
      <c r="AD9" s="214">
        <f t="shared" si="1"/>
        <v>94.894397625244437</v>
      </c>
      <c r="AG9" s="29">
        <f t="shared" si="10"/>
        <v>6.7622175178471886E+20</v>
      </c>
      <c r="AH9" s="27"/>
      <c r="AI9" s="26"/>
      <c r="AJ9" s="54">
        <f t="shared" si="2"/>
        <v>2.0052265729045837E-3</v>
      </c>
      <c r="AK9" s="15"/>
      <c r="AN9" s="24"/>
      <c r="AP9" s="18"/>
      <c r="AQ9" s="38">
        <f t="shared" si="8"/>
        <v>7.8016188406426518E-2</v>
      </c>
      <c r="AR9" s="38">
        <f t="shared" si="3"/>
        <v>7.2370145500090924E-2</v>
      </c>
      <c r="AS9" s="54">
        <f t="shared" si="11"/>
        <v>3.9170696292709267E-5</v>
      </c>
      <c r="AT9" s="28"/>
      <c r="AU9" s="28"/>
    </row>
    <row r="10" spans="2:47" ht="19.5" customHeight="1" x14ac:dyDescent="0.25">
      <c r="B10" s="203"/>
      <c r="C10" s="114"/>
      <c r="D10" s="114"/>
      <c r="P10" s="31">
        <v>198.23403963299981</v>
      </c>
      <c r="Q10" s="31">
        <v>378</v>
      </c>
      <c r="R10" s="23">
        <v>6.23</v>
      </c>
      <c r="V10" s="17"/>
      <c r="X10">
        <f t="shared" si="9"/>
        <v>12</v>
      </c>
      <c r="Y10" s="55">
        <f t="shared" si="4"/>
        <v>1031.9876995212824</v>
      </c>
      <c r="Z10" s="55">
        <f t="shared" si="5"/>
        <v>13.747570736980927</v>
      </c>
      <c r="AA10" s="55">
        <f t="shared" si="6"/>
        <v>70.781049349882196</v>
      </c>
      <c r="AB10" s="102">
        <f t="shared" si="7"/>
        <v>92.845078253399919</v>
      </c>
      <c r="AC10" s="214">
        <f t="shared" si="0"/>
        <v>70.781049349882196</v>
      </c>
      <c r="AD10" s="214">
        <f t="shared" si="1"/>
        <v>92.845078253399919</v>
      </c>
      <c r="AG10" s="29">
        <f t="shared" si="10"/>
        <v>6.3457879576264573E+20</v>
      </c>
      <c r="AI10" s="26"/>
      <c r="AJ10" s="54">
        <f t="shared" si="2"/>
        <v>2.2488839478361417E-3</v>
      </c>
      <c r="AN10" s="24"/>
      <c r="AP10" s="18"/>
      <c r="AQ10" s="38">
        <f t="shared" si="8"/>
        <v>7.755766779953796E-2</v>
      </c>
      <c r="AR10" s="38">
        <f t="shared" si="3"/>
        <v>7.1975421935344897E-2</v>
      </c>
      <c r="AS10" s="54">
        <f t="shared" si="11"/>
        <v>4.706994506827826E-5</v>
      </c>
      <c r="AT10" s="28"/>
      <c r="AU10" s="28"/>
    </row>
    <row r="11" spans="2:47" ht="15.75" x14ac:dyDescent="0.25">
      <c r="B11" s="109"/>
      <c r="C11" s="110"/>
      <c r="D11" s="115"/>
      <c r="P11" s="31">
        <v>38.680472031989524</v>
      </c>
      <c r="Q11" s="31">
        <v>641</v>
      </c>
      <c r="R11" s="23">
        <v>11.638999999999999</v>
      </c>
      <c r="X11">
        <f t="shared" si="9"/>
        <v>15</v>
      </c>
      <c r="Y11" s="55">
        <f t="shared" si="4"/>
        <v>945.00815553265943</v>
      </c>
      <c r="Z11" s="55">
        <f t="shared" si="5"/>
        <v>13.413845600291243</v>
      </c>
      <c r="AA11" s="55">
        <f t="shared" si="6"/>
        <v>64.815374179194748</v>
      </c>
      <c r="AB11" s="102">
        <f t="shared" si="7"/>
        <v>90.591244683536445</v>
      </c>
      <c r="AC11" s="214">
        <f t="shared" si="0"/>
        <v>64.815374179194748</v>
      </c>
      <c r="AD11" s="214">
        <f t="shared" si="1"/>
        <v>90.591244683536445</v>
      </c>
      <c r="AG11" s="29">
        <f t="shared" si="10"/>
        <v>5.9014089048067827E+20</v>
      </c>
      <c r="AI11" s="26"/>
      <c r="AJ11" s="54">
        <f t="shared" si="2"/>
        <v>2.4607650635531599E-3</v>
      </c>
      <c r="AN11" s="19"/>
      <c r="AO11" s="19"/>
      <c r="AP11" s="18"/>
      <c r="AQ11" s="38">
        <f t="shared" si="8"/>
        <v>7.701522878851641E-2</v>
      </c>
      <c r="AR11" s="38">
        <f t="shared" si="3"/>
        <v>7.1508022105822217E-2</v>
      </c>
      <c r="AS11" s="54">
        <f t="shared" si="11"/>
        <v>5.5745023329380903E-5</v>
      </c>
      <c r="AT11" s="28"/>
      <c r="AU11" s="28"/>
    </row>
    <row r="12" spans="2:47" ht="15.75" x14ac:dyDescent="0.25">
      <c r="B12" s="94"/>
      <c r="C12" s="109"/>
      <c r="D12" s="110"/>
      <c r="P12" s="31">
        <v>82.886725782834702</v>
      </c>
      <c r="Q12" s="31">
        <v>445</v>
      </c>
      <c r="R12" s="23">
        <v>9.1980000000000004</v>
      </c>
      <c r="V12" s="17"/>
      <c r="X12">
        <f t="shared" si="9"/>
        <v>18</v>
      </c>
      <c r="Y12" s="55">
        <f t="shared" si="4"/>
        <v>870.31006972862349</v>
      </c>
      <c r="Z12" s="55">
        <f t="shared" si="5"/>
        <v>13.073999900944779</v>
      </c>
      <c r="AA12" s="55">
        <f t="shared" si="6"/>
        <v>59.692048678232062</v>
      </c>
      <c r="AB12" s="102">
        <f t="shared" si="7"/>
        <v>88.296075511209423</v>
      </c>
      <c r="AC12" s="214">
        <f t="shared" si="0"/>
        <v>59.692048678232062</v>
      </c>
      <c r="AD12" s="214">
        <f t="shared" si="1"/>
        <v>88.296075511209423</v>
      </c>
      <c r="AG12" s="29">
        <f t="shared" si="10"/>
        <v>5.465043351083702E+20</v>
      </c>
      <c r="AI12" s="26"/>
      <c r="AJ12" s="54">
        <f t="shared" si="2"/>
        <v>2.6178125289749669E-3</v>
      </c>
      <c r="AM12" s="28"/>
      <c r="AP12" s="18"/>
      <c r="AQ12" s="38">
        <f t="shared" si="8"/>
        <v>7.6418656448723657E-2</v>
      </c>
      <c r="AR12" s="38">
        <f t="shared" si="3"/>
        <v>7.0993433633750783E-2</v>
      </c>
      <c r="AS12" s="54">
        <f t="shared" si="11"/>
        <v>6.4501998628685724E-5</v>
      </c>
      <c r="AT12" s="28"/>
      <c r="AU12" s="28"/>
    </row>
    <row r="13" spans="2:47" ht="15" customHeight="1" x14ac:dyDescent="0.25">
      <c r="B13" s="199"/>
      <c r="C13" s="114"/>
      <c r="D13" s="114"/>
      <c r="P13" s="31">
        <v>157.48477898738597</v>
      </c>
      <c r="Q13" s="31">
        <v>347</v>
      </c>
      <c r="R13" s="23">
        <v>6.3849999999999998</v>
      </c>
      <c r="V13" s="17"/>
      <c r="W13" s="17"/>
      <c r="X13">
        <f t="shared" si="9"/>
        <v>21</v>
      </c>
      <c r="Y13" s="55">
        <f t="shared" si="4"/>
        <v>809.01232406198744</v>
      </c>
      <c r="Z13" s="55">
        <f t="shared" si="5"/>
        <v>12.748240297595643</v>
      </c>
      <c r="AA13" s="55">
        <f t="shared" si="6"/>
        <v>55.487813721672666</v>
      </c>
      <c r="AB13" s="102">
        <f t="shared" si="7"/>
        <v>86.096037668640804</v>
      </c>
      <c r="AC13" s="214">
        <f t="shared" si="0"/>
        <v>55.487813721672666</v>
      </c>
      <c r="AD13" s="214">
        <f t="shared" si="1"/>
        <v>86.096037668640804</v>
      </c>
      <c r="AG13" s="29">
        <f t="shared" si="10"/>
        <v>5.0689428753822371E+20</v>
      </c>
      <c r="AI13" s="26"/>
      <c r="AJ13" s="54">
        <f t="shared" si="2"/>
        <v>2.7145447179001518E-3</v>
      </c>
      <c r="AM13" s="19"/>
      <c r="AP13" s="18"/>
      <c r="AQ13" s="38">
        <f t="shared" si="8"/>
        <v>7.5811142894189859E-2</v>
      </c>
      <c r="AR13" s="38">
        <f t="shared" si="3"/>
        <v>7.0468821033252832E-2</v>
      </c>
      <c r="AS13" s="54">
        <f t="shared" si="11"/>
        <v>7.2648896234138552E-5</v>
      </c>
      <c r="AT13" s="28"/>
      <c r="AU13" s="28"/>
    </row>
    <row r="14" spans="2:47" ht="15.75" x14ac:dyDescent="0.25">
      <c r="B14" s="109"/>
      <c r="C14" s="110"/>
      <c r="D14" s="115"/>
      <c r="P14" s="31">
        <v>276.28908594278232</v>
      </c>
      <c r="Q14" s="31">
        <v>281</v>
      </c>
      <c r="R14" s="23">
        <v>4.7549999999999999</v>
      </c>
      <c r="V14" s="17"/>
      <c r="W14" s="17"/>
      <c r="X14">
        <f t="shared" si="9"/>
        <v>24</v>
      </c>
      <c r="Y14" s="55">
        <f t="shared" si="4"/>
        <v>759.32757599832348</v>
      </c>
      <c r="Z14" s="55">
        <f t="shared" si="5"/>
        <v>12.445604252452618</v>
      </c>
      <c r="AA14" s="55">
        <f t="shared" si="6"/>
        <v>52.080080658321222</v>
      </c>
      <c r="AB14" s="102">
        <f t="shared" si="7"/>
        <v>84.052166221737139</v>
      </c>
      <c r="AC14" s="214">
        <f t="shared" si="0"/>
        <v>52.080080658321222</v>
      </c>
      <c r="AD14" s="214">
        <f t="shared" si="1"/>
        <v>84.052166221737139</v>
      </c>
      <c r="AG14" s="29">
        <f t="shared" si="10"/>
        <v>4.7283940225767218E+20</v>
      </c>
      <c r="AI14" s="26"/>
      <c r="AJ14" s="54">
        <f t="shared" si="2"/>
        <v>2.7615407887189147E-3</v>
      </c>
      <c r="AP14" s="18"/>
      <c r="AQ14" s="38">
        <f t="shared" si="8"/>
        <v>7.5228809867952565E-2</v>
      </c>
      <c r="AR14" s="38">
        <f t="shared" si="3"/>
        <v>6.9965396367300939E-2</v>
      </c>
      <c r="AS14" s="54">
        <f t="shared" si="11"/>
        <v>7.9799638948678688E-5</v>
      </c>
      <c r="AT14" s="28"/>
      <c r="AU14" s="28"/>
    </row>
    <row r="15" spans="2:47" ht="15.75" x14ac:dyDescent="0.25">
      <c r="B15" s="42"/>
      <c r="C15" s="42"/>
      <c r="D15" s="42"/>
      <c r="P15" s="31">
        <v>42.846969932626145</v>
      </c>
      <c r="Q15" s="31">
        <v>565</v>
      </c>
      <c r="R15" s="23">
        <v>11.382999999999999</v>
      </c>
      <c r="V15" s="17"/>
      <c r="W15" s="17"/>
      <c r="X15">
        <f t="shared" si="9"/>
        <v>27</v>
      </c>
      <c r="Y15" s="55">
        <f t="shared" si="4"/>
        <v>718.60144365132157</v>
      </c>
      <c r="Z15" s="55">
        <f t="shared" si="5"/>
        <v>12.166325573615193</v>
      </c>
      <c r="AA15" s="55">
        <f t="shared" si="6"/>
        <v>49.286793117374593</v>
      </c>
      <c r="AB15" s="102">
        <f t="shared" si="7"/>
        <v>82.166040208112335</v>
      </c>
      <c r="AC15" s="214">
        <f t="shared" si="0"/>
        <v>49.286793117374593</v>
      </c>
      <c r="AD15" s="214">
        <f t="shared" si="1"/>
        <v>82.166040208112335</v>
      </c>
      <c r="AG15" s="29">
        <f t="shared" si="10"/>
        <v>4.4416619867260781E+20</v>
      </c>
      <c r="AI15" s="26"/>
      <c r="AJ15" s="54">
        <f t="shared" si="2"/>
        <v>2.7744402518227432E-3</v>
      </c>
      <c r="AP15" s="18"/>
      <c r="AQ15" s="38">
        <f t="shared" si="8"/>
        <v>7.4687812880589052E-2</v>
      </c>
      <c r="AR15" s="38">
        <f t="shared" si="3"/>
        <v>6.949721769003421E-2</v>
      </c>
      <c r="AS15" s="54">
        <f t="shared" si="11"/>
        <v>8.5922889965140423E-5</v>
      </c>
      <c r="AT15" s="28"/>
      <c r="AU15" s="28"/>
    </row>
    <row r="16" spans="2:47" x14ac:dyDescent="0.25">
      <c r="P16" s="31">
        <v>85.69393986525229</v>
      </c>
      <c r="Q16" s="31">
        <v>425</v>
      </c>
      <c r="R16" s="23">
        <v>8.9779999999999998</v>
      </c>
      <c r="V16" s="17"/>
      <c r="W16" s="17"/>
      <c r="X16">
        <f t="shared" si="9"/>
        <v>30</v>
      </c>
      <c r="Y16" s="55">
        <f t="shared" si="4"/>
        <v>684.5732340222529</v>
      </c>
      <c r="Z16" s="55">
        <f t="shared" si="5"/>
        <v>11.907496552366277</v>
      </c>
      <c r="AA16" s="55">
        <f t="shared" si="6"/>
        <v>46.95289670934519</v>
      </c>
      <c r="AB16" s="102">
        <f t="shared" si="7"/>
        <v>80.418022235201434</v>
      </c>
      <c r="AC16" s="214">
        <f t="shared" si="0"/>
        <v>46.95289670934519</v>
      </c>
      <c r="AD16" s="214">
        <f t="shared" si="1"/>
        <v>80.418022235201434</v>
      </c>
      <c r="AG16" s="29">
        <f t="shared" si="10"/>
        <v>4.1992328890452686E+20</v>
      </c>
      <c r="AI16" s="26"/>
      <c r="AJ16" s="54">
        <f t="shared" si="2"/>
        <v>2.7659252899476833E-3</v>
      </c>
      <c r="AM16" s="19"/>
      <c r="AP16" s="18"/>
      <c r="AQ16" s="38">
        <f t="shared" si="8"/>
        <v>7.4188569891160905E-2</v>
      </c>
      <c r="AR16" s="38">
        <f t="shared" si="3"/>
        <v>6.9064754523200572E-2</v>
      </c>
      <c r="AS16" s="54">
        <f t="shared" si="11"/>
        <v>9.1171780051536167E-5</v>
      </c>
      <c r="AT16" s="28"/>
      <c r="AU16" s="28"/>
    </row>
    <row r="17" spans="5:47" x14ac:dyDescent="0.25">
      <c r="E17" s="7"/>
      <c r="P17" s="31">
        <v>142.82323310875378</v>
      </c>
      <c r="Q17" s="31">
        <v>384</v>
      </c>
      <c r="R17" s="23">
        <v>6.7960000000000003</v>
      </c>
      <c r="W17" s="17"/>
      <c r="X17">
        <f t="shared" si="9"/>
        <v>33</v>
      </c>
      <c r="Y17" s="55">
        <f t="shared" si="4"/>
        <v>655.62345411933393</v>
      </c>
      <c r="Z17" s="55">
        <f t="shared" si="5"/>
        <v>11.666143530619742</v>
      </c>
      <c r="AA17" s="55">
        <f t="shared" si="6"/>
        <v>44.967315097348006</v>
      </c>
      <c r="AB17" s="102">
        <f t="shared" si="7"/>
        <v>78.788029517253619</v>
      </c>
      <c r="AC17" s="214">
        <f t="shared" si="0"/>
        <v>44.967315097348006</v>
      </c>
      <c r="AD17" s="214">
        <f t="shared" si="1"/>
        <v>78.788029517253619</v>
      </c>
      <c r="AG17" s="29">
        <f t="shared" si="10"/>
        <v>3.9914164242354366E+20</v>
      </c>
      <c r="AI17" s="26"/>
      <c r="AJ17" s="54">
        <f t="shared" si="2"/>
        <v>2.7442422539293906E-3</v>
      </c>
      <c r="AQ17" s="38">
        <f t="shared" si="8"/>
        <v>7.3725883033513989E-2</v>
      </c>
      <c r="AR17" s="38">
        <f t="shared" si="3"/>
        <v>6.8663598594849939E-2</v>
      </c>
      <c r="AS17" s="54">
        <f t="shared" si="11"/>
        <v>9.5722772490921561E-5</v>
      </c>
      <c r="AT17" s="28"/>
      <c r="AU17" s="28"/>
    </row>
    <row r="18" spans="5:47" x14ac:dyDescent="0.25">
      <c r="P18" s="31">
        <v>249.94065794031914</v>
      </c>
      <c r="Q18" s="31">
        <v>289</v>
      </c>
      <c r="R18" s="23">
        <v>5.1669999999999998</v>
      </c>
      <c r="W18" s="17"/>
      <c r="X18">
        <f t="shared" si="9"/>
        <v>36</v>
      </c>
      <c r="Y18" s="55">
        <f t="shared" si="4"/>
        <v>630.620601891089</v>
      </c>
      <c r="Z18" s="55">
        <f t="shared" si="5"/>
        <v>11.43986216634986</v>
      </c>
      <c r="AA18" s="55">
        <f t="shared" si="6"/>
        <v>43.252441830664544</v>
      </c>
      <c r="AB18" s="102">
        <f t="shared" si="7"/>
        <v>77.259824180116567</v>
      </c>
      <c r="AC18" s="214">
        <f t="shared" si="0"/>
        <v>43.252441830664544</v>
      </c>
      <c r="AD18" s="214">
        <f t="shared" si="1"/>
        <v>77.259824180116567</v>
      </c>
      <c r="AG18" s="29">
        <f t="shared" si="10"/>
        <v>3.8107560006384694E+20</v>
      </c>
      <c r="AI18" s="26"/>
      <c r="AJ18" s="54">
        <f t="shared" si="2"/>
        <v>2.7144818200668754E-3</v>
      </c>
      <c r="AQ18" s="38">
        <f t="shared" si="8"/>
        <v>7.3294436549357578E-2</v>
      </c>
      <c r="AR18" s="38">
        <f t="shared" si="3"/>
        <v>6.8289216876031941E-2</v>
      </c>
      <c r="AS18" s="54">
        <f t="shared" si="11"/>
        <v>9.9717202339158457E-5</v>
      </c>
      <c r="AT18" s="28"/>
      <c r="AU18" s="28"/>
    </row>
    <row r="19" spans="5:47" x14ac:dyDescent="0.25">
      <c r="P19" s="31">
        <v>35.083265325824122</v>
      </c>
      <c r="Q19" s="31">
        <v>680</v>
      </c>
      <c r="R19" s="23">
        <v>11.733000000000001</v>
      </c>
      <c r="W19" s="17"/>
      <c r="X19">
        <f t="shared" si="9"/>
        <v>39</v>
      </c>
      <c r="Y19" s="55">
        <f t="shared" si="4"/>
        <v>608.75450542668659</v>
      </c>
      <c r="Z19" s="55">
        <f t="shared" si="5"/>
        <v>11.226733048636248</v>
      </c>
      <c r="AA19" s="55">
        <f t="shared" si="6"/>
        <v>41.75270956287288</v>
      </c>
      <c r="AB19" s="102">
        <f t="shared" si="7"/>
        <v>75.820443362168206</v>
      </c>
      <c r="AC19" s="214">
        <f t="shared" si="0"/>
        <v>41.75270956287288</v>
      </c>
      <c r="AD19" s="214">
        <f t="shared" si="1"/>
        <v>75.820443362168206</v>
      </c>
      <c r="AG19" s="29">
        <f t="shared" si="10"/>
        <v>3.6518131729796746E+20</v>
      </c>
      <c r="AI19" s="26"/>
      <c r="AJ19" s="54">
        <f t="shared" si="2"/>
        <v>2.6798379492284979E-3</v>
      </c>
      <c r="AQ19" s="38">
        <f t="shared" si="8"/>
        <v>7.2889932398807158E-2</v>
      </c>
      <c r="AR19" s="38">
        <f t="shared" si="3"/>
        <v>6.7937940507874037E-2</v>
      </c>
      <c r="AS19" s="54">
        <f t="shared" si="11"/>
        <v>1.0326045330132203E-4</v>
      </c>
      <c r="AT19" s="28"/>
      <c r="AU19" s="28"/>
    </row>
    <row r="20" spans="5:47" ht="18" customHeight="1" x14ac:dyDescent="0.25">
      <c r="P20" s="31">
        <v>70.166530651648245</v>
      </c>
      <c r="Q20" s="31">
        <v>473</v>
      </c>
      <c r="R20" s="23">
        <v>9.7129999999999992</v>
      </c>
      <c r="W20" s="17"/>
      <c r="X20">
        <f t="shared" si="9"/>
        <v>42</v>
      </c>
      <c r="Y20" s="55">
        <f t="shared" si="4"/>
        <v>589.42848156044079</v>
      </c>
      <c r="Z20" s="55">
        <f t="shared" si="5"/>
        <v>11.025197771811083</v>
      </c>
      <c r="AA20" s="55">
        <f t="shared" si="6"/>
        <v>40.427193522663977</v>
      </c>
      <c r="AB20" s="102">
        <f t="shared" si="7"/>
        <v>74.45936227332399</v>
      </c>
      <c r="AC20" s="214">
        <f t="shared" si="0"/>
        <v>40.427193522663977</v>
      </c>
      <c r="AD20" s="214">
        <f t="shared" si="1"/>
        <v>74.45936227332399</v>
      </c>
      <c r="AG20" s="29">
        <f t="shared" si="10"/>
        <v>3.5105588277475226E+20</v>
      </c>
      <c r="AI20" s="26"/>
      <c r="AJ20" s="54">
        <f t="shared" si="2"/>
        <v>2.6423629293125571E-3</v>
      </c>
      <c r="AQ20" s="38">
        <f t="shared" si="8"/>
        <v>7.2508939412502374E-2</v>
      </c>
      <c r="AR20" s="38">
        <f t="shared" si="3"/>
        <v>6.7606839204735411E-2</v>
      </c>
      <c r="AS20" s="54">
        <f t="shared" si="11"/>
        <v>1.0643194613122069E-4</v>
      </c>
      <c r="AT20" s="28"/>
      <c r="AU20" s="28"/>
    </row>
    <row r="21" spans="5:47" x14ac:dyDescent="0.25">
      <c r="P21" s="31">
        <v>122.79142864038442</v>
      </c>
      <c r="Q21" s="31">
        <v>434</v>
      </c>
      <c r="R21" s="23">
        <v>7.49</v>
      </c>
      <c r="X21">
        <f t="shared" si="9"/>
        <v>45</v>
      </c>
      <c r="Y21" s="55">
        <f t="shared" si="4"/>
        <v>572.1924148647995</v>
      </c>
      <c r="Z21" s="55">
        <f t="shared" si="5"/>
        <v>10.833971823755942</v>
      </c>
      <c r="AA21" s="55">
        <f t="shared" si="6"/>
        <v>39.245021595665264</v>
      </c>
      <c r="AB21" s="102">
        <f t="shared" si="7"/>
        <v>73.16790588070468</v>
      </c>
      <c r="AC21" s="214">
        <f t="shared" si="0"/>
        <v>39.245021595665264</v>
      </c>
      <c r="AD21" s="214">
        <f t="shared" si="1"/>
        <v>73.16790588070468</v>
      </c>
      <c r="AG21" s="29">
        <f t="shared" si="10"/>
        <v>3.38393742330536E+20</v>
      </c>
      <c r="AI21" s="26"/>
      <c r="AJ21" s="54">
        <f t="shared" si="2"/>
        <v>2.6033991209353153E-3</v>
      </c>
      <c r="AQ21" s="38">
        <f t="shared" si="8"/>
        <v>7.2148671759789826E-2</v>
      </c>
      <c r="AR21" s="38">
        <f t="shared" si="3"/>
        <v>6.7293532753594093E-2</v>
      </c>
      <c r="AS21" s="54">
        <f t="shared" si="11"/>
        <v>1.0929279305260539E-4</v>
      </c>
      <c r="AT21" s="28"/>
      <c r="AU21" s="28"/>
    </row>
    <row r="22" spans="5:47" x14ac:dyDescent="0.25">
      <c r="P22" s="31">
        <v>192.95795929203268</v>
      </c>
      <c r="Q22" s="31">
        <v>313</v>
      </c>
      <c r="R22" s="23">
        <v>5.49</v>
      </c>
      <c r="X22">
        <f t="shared" si="9"/>
        <v>48</v>
      </c>
      <c r="Y22" s="55">
        <f t="shared" si="4"/>
        <v>556.69971042847999</v>
      </c>
      <c r="Z22" s="55">
        <f t="shared" si="5"/>
        <v>10.65198245674314</v>
      </c>
      <c r="AA22" s="55">
        <f t="shared" si="6"/>
        <v>38.182421840087791</v>
      </c>
      <c r="AB22" s="102">
        <f t="shared" si="7"/>
        <v>71.938829315480106</v>
      </c>
      <c r="AC22" s="214">
        <f t="shared" si="0"/>
        <v>38.182421840087791</v>
      </c>
      <c r="AD22" s="214">
        <f t="shared" si="1"/>
        <v>71.938829315480106</v>
      </c>
      <c r="AG22" s="29">
        <f t="shared" si="10"/>
        <v>3.2695844383599257E+20</v>
      </c>
      <c r="AI22" s="26"/>
      <c r="AJ22" s="54">
        <f t="shared" si="2"/>
        <v>2.5638351255279734E-3</v>
      </c>
      <c r="AQ22" s="38">
        <f t="shared" si="8"/>
        <v>7.1806833226462849E-2</v>
      </c>
      <c r="AR22" s="38">
        <f t="shared" si="3"/>
        <v>6.6996058431818883E-2</v>
      </c>
      <c r="AS22" s="54">
        <f t="shared" si="11"/>
        <v>1.1189088412586252E-4</v>
      </c>
      <c r="AT22" s="28"/>
      <c r="AU22" s="28"/>
    </row>
    <row r="23" spans="5:47" x14ac:dyDescent="0.25">
      <c r="P23" s="31"/>
      <c r="Q23" s="31"/>
      <c r="R23" s="23"/>
      <c r="X23">
        <v>50</v>
      </c>
      <c r="Y23" s="55">
        <f t="shared" si="4"/>
        <v>548.81915867856674</v>
      </c>
      <c r="Z23" s="55">
        <f t="shared" si="5"/>
        <v>10.555468918640813</v>
      </c>
      <c r="AA23" s="55">
        <f t="shared" si="6"/>
        <v>37.641917604839968</v>
      </c>
      <c r="AB23" s="102">
        <f t="shared" si="7"/>
        <v>71.287019103402528</v>
      </c>
      <c r="AC23" s="214">
        <f t="shared" si="0"/>
        <v>37.641917604839968</v>
      </c>
      <c r="AD23" s="214">
        <f t="shared" si="1"/>
        <v>71.287019103402528</v>
      </c>
      <c r="AG23" s="29">
        <f t="shared" si="10"/>
        <v>3.1656377759604028E+20</v>
      </c>
      <c r="AI23" s="26"/>
      <c r="AJ23" s="54">
        <f t="shared" si="2"/>
        <v>2.5242628217574618E-3</v>
      </c>
      <c r="AQ23" s="38">
        <f t="shared" si="8"/>
        <v>7.1481506151693575E-2</v>
      </c>
      <c r="AR23" s="38">
        <f t="shared" si="3"/>
        <v>6.6712776414055694E-2</v>
      </c>
      <c r="AS23" s="54">
        <f t="shared" si="11"/>
        <v>1.1426435132379489E-4</v>
      </c>
      <c r="AT23" s="28"/>
      <c r="AU23" s="28"/>
    </row>
    <row r="24" spans="5:47" x14ac:dyDescent="0.25">
      <c r="P24" s="31"/>
      <c r="Q24" s="31"/>
      <c r="R24" s="23"/>
      <c r="X24">
        <f t="shared" si="9"/>
        <v>53</v>
      </c>
      <c r="Y24" s="55">
        <f t="shared" si="4"/>
        <v>533.4806716119557</v>
      </c>
      <c r="Z24" s="55">
        <f t="shared" si="5"/>
        <v>10.359441671024726</v>
      </c>
      <c r="AA24" s="55">
        <f t="shared" si="6"/>
        <v>36.589895172287768</v>
      </c>
      <c r="AB24" s="102">
        <f t="shared" si="7"/>
        <v>69.963136834096886</v>
      </c>
      <c r="AC24" s="214">
        <f t="shared" si="0"/>
        <v>36.589895172287768</v>
      </c>
      <c r="AD24" s="214">
        <f t="shared" si="1"/>
        <v>69.963136834096886</v>
      </c>
      <c r="AG24" s="29">
        <f t="shared" si="10"/>
        <v>3.112338719559895E+20</v>
      </c>
      <c r="AI24" s="26"/>
      <c r="AJ24" s="54">
        <f t="shared" si="2"/>
        <v>2.5026382907304373E-3</v>
      </c>
      <c r="AQ24" s="38">
        <f t="shared" si="8"/>
        <v>7.1308977022427167E-2</v>
      </c>
      <c r="AR24" s="38">
        <f t="shared" si="3"/>
        <v>6.6562475020625511E-2</v>
      </c>
      <c r="AS24" s="54">
        <f t="shared" si="11"/>
        <v>1.1548569434991616E-4</v>
      </c>
      <c r="AT24" s="28"/>
      <c r="AU24" s="28"/>
    </row>
    <row r="25" spans="5:47" x14ac:dyDescent="0.25">
      <c r="P25" s="31"/>
      <c r="Q25" s="31"/>
      <c r="R25" s="23"/>
      <c r="X25">
        <f t="shared" si="9"/>
        <v>56</v>
      </c>
      <c r="Y25" s="55">
        <f t="shared" si="4"/>
        <v>522.22410586634817</v>
      </c>
      <c r="Z25" s="55">
        <f t="shared" si="5"/>
        <v>10.208255461540809</v>
      </c>
      <c r="AA25" s="55">
        <f t="shared" si="6"/>
        <v>35.817839908528683</v>
      </c>
      <c r="AB25" s="102">
        <f t="shared" si="7"/>
        <v>68.942091318571002</v>
      </c>
      <c r="AC25" s="214">
        <f t="shared" si="0"/>
        <v>35.817839908528683</v>
      </c>
      <c r="AD25" s="214">
        <f t="shared" si="1"/>
        <v>68.942091318571002</v>
      </c>
      <c r="AG25" s="29">
        <f t="shared" si="10"/>
        <v>3.0077692219838602E+20</v>
      </c>
      <c r="AI25" s="26"/>
      <c r="AJ25" s="54">
        <f t="shared" si="2"/>
        <v>2.4575854434798513E-3</v>
      </c>
      <c r="AQ25" s="38">
        <f t="shared" si="8"/>
        <v>7.0958555609963406E-2</v>
      </c>
      <c r="AR25" s="38">
        <f t="shared" si="3"/>
        <v>6.6257050973881085E-2</v>
      </c>
      <c r="AS25" s="54">
        <f t="shared" si="11"/>
        <v>1.1789039847624381E-4</v>
      </c>
      <c r="AT25" s="28"/>
      <c r="AU25" s="28"/>
    </row>
    <row r="26" spans="5:47" x14ac:dyDescent="0.25">
      <c r="H26" t="s">
        <v>0</v>
      </c>
      <c r="N26" s="32"/>
      <c r="P26" s="31"/>
      <c r="Q26" s="31"/>
      <c r="R26" s="23"/>
      <c r="X26">
        <f t="shared" si="9"/>
        <v>59</v>
      </c>
      <c r="Y26" s="55">
        <f t="shared" si="4"/>
        <v>510.88218317865244</v>
      </c>
      <c r="Z26" s="55">
        <f t="shared" si="5"/>
        <v>10.04918450922116</v>
      </c>
      <c r="AA26" s="55">
        <f t="shared" si="6"/>
        <v>35.03993025916683</v>
      </c>
      <c r="AB26" s="102">
        <f t="shared" si="7"/>
        <v>67.8677956994743</v>
      </c>
      <c r="AC26" s="214">
        <f t="shared" si="0"/>
        <v>35.03993025916683</v>
      </c>
      <c r="AD26" s="214">
        <f t="shared" si="1"/>
        <v>67.8677956994743</v>
      </c>
      <c r="AG26" s="29">
        <f t="shared" si="10"/>
        <v>2.930325107296739E+20</v>
      </c>
      <c r="AI26" s="26"/>
      <c r="AJ26" s="54">
        <f t="shared" si="2"/>
        <v>2.4219777116812435E-3</v>
      </c>
      <c r="AQ26" s="38">
        <f t="shared" si="8"/>
        <v>7.0688292747444648E-2</v>
      </c>
      <c r="AR26" s="38">
        <f t="shared" si="3"/>
        <v>6.6021355819679911E-2</v>
      </c>
      <c r="AS26" s="54">
        <f t="shared" si="11"/>
        <v>1.1967855031451768E-4</v>
      </c>
      <c r="AT26" s="28"/>
      <c r="AU26" s="28"/>
    </row>
    <row r="27" spans="5:47" x14ac:dyDescent="0.25">
      <c r="H27" s="7"/>
      <c r="R27" s="19"/>
      <c r="S27" s="19"/>
      <c r="X27">
        <f t="shared" si="9"/>
        <v>62</v>
      </c>
      <c r="Y27" s="55">
        <f t="shared" si="4"/>
        <v>500.81693186931466</v>
      </c>
      <c r="Z27" s="55">
        <f t="shared" si="5"/>
        <v>9.9019848742502106</v>
      </c>
      <c r="AA27" s="55">
        <f t="shared" si="6"/>
        <v>34.349583804479742</v>
      </c>
      <c r="AB27" s="102">
        <f t="shared" si="7"/>
        <v>66.873673764099479</v>
      </c>
      <c r="AC27" s="214">
        <f t="shared" si="0"/>
        <v>34.349583804479742</v>
      </c>
      <c r="AD27" s="214">
        <f t="shared" si="1"/>
        <v>66.873673764099479</v>
      </c>
      <c r="AG27" s="29">
        <f t="shared" si="10"/>
        <v>2.8516866631870238E+20</v>
      </c>
      <c r="AI27" s="26"/>
      <c r="AJ27" s="54">
        <f t="shared" si="2"/>
        <v>2.3838714827149219E-3</v>
      </c>
      <c r="AQ27" s="38">
        <f t="shared" si="8"/>
        <v>7.0403934993756356E-2</v>
      </c>
      <c r="AR27" s="38">
        <f t="shared" si="3"/>
        <v>6.5773240075175002E-2</v>
      </c>
      <c r="AS27" s="54">
        <f t="shared" si="11"/>
        <v>1.2150054337558194E-4</v>
      </c>
      <c r="AT27" s="28"/>
      <c r="AU27" s="28"/>
    </row>
    <row r="28" spans="5:47" ht="15.75" thickBot="1" x14ac:dyDescent="0.3">
      <c r="H28" s="24"/>
      <c r="N28" s="13"/>
      <c r="Q28" s="19"/>
      <c r="R28" s="19"/>
      <c r="S28" s="19"/>
      <c r="X28">
        <f t="shared" si="9"/>
        <v>65</v>
      </c>
      <c r="Y28" s="55">
        <f t="shared" si="4"/>
        <v>491.32913645843752</v>
      </c>
      <c r="Z28" s="55">
        <f t="shared" si="5"/>
        <v>9.7577083539245244</v>
      </c>
      <c r="AA28" s="55">
        <f t="shared" si="6"/>
        <v>33.698843378493656</v>
      </c>
      <c r="AB28" s="102">
        <f t="shared" si="7"/>
        <v>65.899293266188451</v>
      </c>
      <c r="AC28" s="214">
        <f t="shared" si="0"/>
        <v>33.698843378493656</v>
      </c>
      <c r="AD28" s="214">
        <f t="shared" si="1"/>
        <v>65.899293266188451</v>
      </c>
      <c r="AG28" s="29">
        <f t="shared" si="10"/>
        <v>2.7813857611622004E+20</v>
      </c>
      <c r="AI28" s="26"/>
      <c r="AJ28" s="54">
        <f t="shared" si="2"/>
        <v>2.3481454193701691E-3</v>
      </c>
      <c r="AQ28" s="38">
        <f t="shared" si="8"/>
        <v>7.014079859497524E-2</v>
      </c>
      <c r="AR28" s="38">
        <f t="shared" si="3"/>
        <v>6.5543523513041935E-2</v>
      </c>
      <c r="AS28" s="54">
        <f t="shared" si="11"/>
        <v>1.2313468394305589E-4</v>
      </c>
      <c r="AT28" s="28"/>
      <c r="AU28" s="28"/>
    </row>
    <row r="29" spans="5:47" x14ac:dyDescent="0.25">
      <c r="F29" s="57" t="s">
        <v>33</v>
      </c>
      <c r="G29" s="47"/>
      <c r="H29" s="37"/>
      <c r="N29" s="13"/>
      <c r="X29">
        <f t="shared" si="9"/>
        <v>68</v>
      </c>
      <c r="Y29" s="55">
        <f t="shared" si="4"/>
        <v>482.58546541988102</v>
      </c>
      <c r="Z29" s="55">
        <f t="shared" si="5"/>
        <v>9.6197242925387769</v>
      </c>
      <c r="AA29" s="55">
        <f t="shared" si="6"/>
        <v>33.099140289429421</v>
      </c>
      <c r="AB29" s="102">
        <f t="shared" si="7"/>
        <v>64.967409283033533</v>
      </c>
      <c r="AC29" s="214">
        <f t="shared" si="0"/>
        <v>33.099140289429421</v>
      </c>
      <c r="AD29" s="214">
        <f t="shared" si="1"/>
        <v>64.967409283033533</v>
      </c>
      <c r="AG29" s="29">
        <f t="shared" si="10"/>
        <v>2.7146722769511645E+20</v>
      </c>
      <c r="AI29" s="26"/>
      <c r="AJ29" s="54">
        <f t="shared" si="2"/>
        <v>2.3127965487530202E-3</v>
      </c>
      <c r="AQ29" s="38">
        <f t="shared" si="8"/>
        <v>6.9882887602229479E-2</v>
      </c>
      <c r="AR29" s="38">
        <f t="shared" si="3"/>
        <v>6.5318259046882848E-2</v>
      </c>
      <c r="AS29" s="54">
        <f t="shared" si="11"/>
        <v>1.2469006307007895E-4</v>
      </c>
      <c r="AT29" s="28"/>
      <c r="AU29" s="28"/>
    </row>
    <row r="30" spans="5:47" x14ac:dyDescent="0.25">
      <c r="F30" s="58" t="s">
        <v>12</v>
      </c>
      <c r="G30" s="59" t="s">
        <v>13</v>
      </c>
      <c r="N30" s="13"/>
      <c r="X30">
        <f t="shared" si="9"/>
        <v>71</v>
      </c>
      <c r="Y30" s="55">
        <f t="shared" si="4"/>
        <v>474.3969531915821</v>
      </c>
      <c r="Z30" s="55">
        <f t="shared" si="5"/>
        <v>9.4858889718908159</v>
      </c>
      <c r="AA30" s="55">
        <f t="shared" si="6"/>
        <v>32.537513936322505</v>
      </c>
      <c r="AB30" s="102">
        <f t="shared" si="7"/>
        <v>64.06354407976508</v>
      </c>
      <c r="AC30" s="214">
        <f t="shared" si="0"/>
        <v>32.537513936322505</v>
      </c>
      <c r="AD30" s="214">
        <f t="shared" si="1"/>
        <v>64.06354407976508</v>
      </c>
      <c r="AG30" s="29">
        <f t="shared" si="10"/>
        <v>2.6528055258835321E+20</v>
      </c>
      <c r="AI30" s="26"/>
      <c r="AJ30" s="54">
        <f t="shared" si="2"/>
        <v>2.2787607834018498E-3</v>
      </c>
      <c r="AQ30" s="38">
        <f t="shared" si="8"/>
        <v>6.9636225108742969E-2</v>
      </c>
      <c r="AR30" s="38">
        <f t="shared" si="3"/>
        <v>6.5102717610058036E-2</v>
      </c>
      <c r="AS30" s="54">
        <f t="shared" si="11"/>
        <v>1.2613645698194252E-4</v>
      </c>
      <c r="AT30" s="28"/>
      <c r="AU30" s="28"/>
    </row>
    <row r="31" spans="5:47" ht="15.75" thickBot="1" x14ac:dyDescent="0.3">
      <c r="E31" s="36"/>
      <c r="F31" s="60">
        <v>1.3E+21</v>
      </c>
      <c r="G31" s="61">
        <v>5.3E+20</v>
      </c>
      <c r="L31" s="27"/>
      <c r="M31" s="40"/>
      <c r="N31" s="13"/>
      <c r="O31" s="19"/>
      <c r="R31" s="35"/>
      <c r="S31" s="35"/>
      <c r="X31">
        <f t="shared" si="9"/>
        <v>74</v>
      </c>
      <c r="Y31" s="55">
        <f t="shared" si="4"/>
        <v>466.75552038857728</v>
      </c>
      <c r="Z31" s="55">
        <f t="shared" si="5"/>
        <v>9.3567595178801195</v>
      </c>
      <c r="AA31" s="55">
        <f t="shared" si="6"/>
        <v>32.013410177543022</v>
      </c>
      <c r="AB31" s="102">
        <f t="shared" si="7"/>
        <v>63.191460240967913</v>
      </c>
      <c r="AC31" s="214">
        <f t="shared" si="0"/>
        <v>32.013410177543022</v>
      </c>
      <c r="AD31" s="214">
        <f t="shared" si="1"/>
        <v>63.191460240967913</v>
      </c>
      <c r="AG31" s="29">
        <f t="shared" si="10"/>
        <v>2.5945294612218996E+20</v>
      </c>
      <c r="AI31" s="26"/>
      <c r="AJ31" s="54">
        <f t="shared" si="2"/>
        <v>2.2455991578640882E-3</v>
      </c>
      <c r="AQ31" s="38">
        <f t="shared" si="8"/>
        <v>6.9396978969905945E-2</v>
      </c>
      <c r="AR31" s="38">
        <f t="shared" si="3"/>
        <v>6.4893561824676566E-2</v>
      </c>
      <c r="AS31" s="54">
        <f t="shared" si="11"/>
        <v>1.2750242383787161E-4</v>
      </c>
      <c r="AT31" s="28"/>
      <c r="AU31" s="28"/>
    </row>
    <row r="32" spans="5:47" x14ac:dyDescent="0.25">
      <c r="E32" s="18"/>
      <c r="H32" s="19"/>
      <c r="I32" s="34"/>
      <c r="N32" s="13"/>
      <c r="X32">
        <f t="shared" si="9"/>
        <v>77</v>
      </c>
      <c r="Y32" s="55">
        <f t="shared" si="4"/>
        <v>459.57963745089944</v>
      </c>
      <c r="Z32" s="55">
        <f t="shared" si="5"/>
        <v>9.2315875803847653</v>
      </c>
      <c r="AA32" s="55">
        <f t="shared" si="6"/>
        <v>31.521237136550031</v>
      </c>
      <c r="AB32" s="102">
        <f t="shared" si="7"/>
        <v>62.3461037373186</v>
      </c>
      <c r="AC32" s="214">
        <f t="shared" si="0"/>
        <v>31.521237136550031</v>
      </c>
      <c r="AD32" s="214">
        <f t="shared" si="1"/>
        <v>62.3461037373186</v>
      </c>
      <c r="AG32" s="29">
        <f t="shared" si="10"/>
        <v>2.5398508378106744E+20</v>
      </c>
      <c r="AI32" s="26"/>
      <c r="AJ32" s="54">
        <f t="shared" si="2"/>
        <v>2.2135163863314837E-3</v>
      </c>
      <c r="AQ32" s="38">
        <f t="shared" si="8"/>
        <v>6.9166145112799893E-2</v>
      </c>
      <c r="AR32" s="38">
        <f t="shared" si="3"/>
        <v>6.4691671569438516E-2</v>
      </c>
      <c r="AS32" s="54">
        <f t="shared" si="11"/>
        <v>1.2878716380775482E-4</v>
      </c>
      <c r="AT32" s="28"/>
      <c r="AU32" s="28"/>
    </row>
    <row r="33" spans="1:47" x14ac:dyDescent="0.25">
      <c r="E33" s="27"/>
      <c r="P33" s="36"/>
      <c r="Q33" s="13"/>
      <c r="R33" s="13"/>
      <c r="S33" s="13"/>
      <c r="X33">
        <f t="shared" si="9"/>
        <v>80</v>
      </c>
      <c r="Y33" s="55">
        <f t="shared" si="4"/>
        <v>452.83701359186944</v>
      </c>
      <c r="Z33" s="55">
        <f t="shared" si="5"/>
        <v>9.1103581379396701</v>
      </c>
      <c r="AA33" s="55">
        <f t="shared" si="6"/>
        <v>31.058780081746878</v>
      </c>
      <c r="AB33" s="102">
        <f t="shared" si="7"/>
        <v>61.527373120413792</v>
      </c>
      <c r="AC33" s="214">
        <f t="shared" si="0"/>
        <v>31.058780081746878</v>
      </c>
      <c r="AD33" s="214">
        <f t="shared" si="1"/>
        <v>61.527373120413792</v>
      </c>
      <c r="AG33" s="29">
        <f t="shared" si="10"/>
        <v>2.4882419051387866E+20</v>
      </c>
      <c r="AI33" s="26"/>
      <c r="AJ33" s="54">
        <f t="shared" si="2"/>
        <v>2.1823779004968816E-3</v>
      </c>
      <c r="AQ33" s="38">
        <f t="shared" si="8"/>
        <v>6.8942385774894727E-2</v>
      </c>
      <c r="AR33" s="38">
        <f t="shared" si="3"/>
        <v>6.449588555225752E-2</v>
      </c>
      <c r="AS33" s="54">
        <f t="shared" si="11"/>
        <v>1.3000251907872791E-4</v>
      </c>
      <c r="AT33" s="28"/>
      <c r="AU33" s="28"/>
    </row>
    <row r="34" spans="1:47" x14ac:dyDescent="0.25">
      <c r="E34" s="27"/>
      <c r="J34" s="26"/>
      <c r="P34" s="36"/>
      <c r="Q34" s="13"/>
      <c r="R34" s="13"/>
      <c r="S34" s="13"/>
      <c r="X34">
        <f t="shared" si="9"/>
        <v>83</v>
      </c>
      <c r="Y34" s="55">
        <f t="shared" si="4"/>
        <v>446.4793047832199</v>
      </c>
      <c r="Z34" s="55">
        <f t="shared" si="5"/>
        <v>8.9926953180287494</v>
      </c>
      <c r="AA34" s="55">
        <f t="shared" si="6"/>
        <v>30.622723236160489</v>
      </c>
      <c r="AB34" s="102">
        <f t="shared" si="7"/>
        <v>60.732729911722487</v>
      </c>
      <c r="AC34" s="214">
        <f t="shared" si="0"/>
        <v>30.622723236160489</v>
      </c>
      <c r="AD34" s="214">
        <f t="shared" si="1"/>
        <v>60.732729911722487</v>
      </c>
      <c r="AG34" s="29">
        <f t="shared" si="10"/>
        <v>2.4395169591086704E+20</v>
      </c>
      <c r="AI34" s="26"/>
      <c r="AJ34" s="54">
        <f t="shared" si="2"/>
        <v>2.152218748360136E-3</v>
      </c>
      <c r="AQ34" s="38">
        <f t="shared" si="8"/>
        <v>6.8725674103581533E-2</v>
      </c>
      <c r="AR34" s="38">
        <f t="shared" si="3"/>
        <v>6.4306187985262719E-2</v>
      </c>
      <c r="AS34" s="54">
        <f t="shared" si="11"/>
        <v>1.311523949501281E-4</v>
      </c>
      <c r="AT34" s="28"/>
      <c r="AU34" s="28"/>
    </row>
    <row r="35" spans="1:47" x14ac:dyDescent="0.25">
      <c r="E35" s="27"/>
      <c r="P35" s="36"/>
      <c r="Q35" s="13"/>
      <c r="R35" s="13"/>
      <c r="S35" s="13"/>
      <c r="X35">
        <f t="shared" si="9"/>
        <v>86</v>
      </c>
      <c r="Y35" s="55">
        <f t="shared" si="4"/>
        <v>440.47554490238298</v>
      </c>
      <c r="Z35" s="55">
        <f t="shared" si="5"/>
        <v>8.8784648252691305</v>
      </c>
      <c r="AA35" s="55">
        <f t="shared" si="6"/>
        <v>30.210942723071536</v>
      </c>
      <c r="AB35" s="102">
        <f t="shared" si="7"/>
        <v>59.961267138982443</v>
      </c>
      <c r="AC35" s="214">
        <f t="shared" si="0"/>
        <v>30.210942723071536</v>
      </c>
      <c r="AD35" s="214">
        <f t="shared" si="1"/>
        <v>59.961267138982443</v>
      </c>
      <c r="AG35" s="29">
        <f t="shared" si="10"/>
        <v>2.3933667023321117E+20</v>
      </c>
      <c r="AI35" s="26"/>
      <c r="AJ35" s="54">
        <f t="shared" si="2"/>
        <v>2.1229746792449339E-3</v>
      </c>
      <c r="AQ35" s="38">
        <f t="shared" si="8"/>
        <v>6.8515338183197633E-2</v>
      </c>
      <c r="AR35" s="38">
        <f t="shared" si="3"/>
        <v>6.4121997817733381E-2</v>
      </c>
      <c r="AS35" s="54">
        <f t="shared" si="11"/>
        <v>1.3224368649982185E-4</v>
      </c>
      <c r="AT35" s="28"/>
      <c r="AU35" s="28"/>
    </row>
    <row r="36" spans="1:47" x14ac:dyDescent="0.25">
      <c r="E36" s="19"/>
      <c r="P36" s="36"/>
      <c r="Q36" s="13"/>
      <c r="R36" s="13"/>
      <c r="S36" s="13"/>
      <c r="X36">
        <f t="shared" si="9"/>
        <v>89</v>
      </c>
      <c r="Y36" s="55">
        <f t="shared" si="4"/>
        <v>434.79210751932948</v>
      </c>
      <c r="Z36" s="55">
        <f t="shared" si="5"/>
        <v>8.7674222573298408</v>
      </c>
      <c r="AA36" s="55">
        <f t="shared" si="6"/>
        <v>29.821132202971846</v>
      </c>
      <c r="AB36" s="102">
        <f t="shared" si="7"/>
        <v>59.211334215775238</v>
      </c>
      <c r="AC36" s="214">
        <f t="shared" si="0"/>
        <v>29.821132202971846</v>
      </c>
      <c r="AD36" s="214">
        <f t="shared" si="1"/>
        <v>59.211334215775238</v>
      </c>
      <c r="AG36" s="29">
        <f t="shared" si="10"/>
        <v>2.3496006050301398E+20</v>
      </c>
      <c r="AI36" s="26"/>
      <c r="AJ36" s="54">
        <f t="shared" si="2"/>
        <v>2.0946341080346387E-3</v>
      </c>
      <c r="AQ36" s="38">
        <f t="shared" si="8"/>
        <v>6.8311137945189615E-2</v>
      </c>
      <c r="AR36" s="38">
        <f t="shared" si="3"/>
        <v>6.394311125182181E-2</v>
      </c>
      <c r="AS36" s="54">
        <f t="shared" si="11"/>
        <v>1.3328055258290887E-4</v>
      </c>
      <c r="AT36" s="28"/>
      <c r="AU36" s="28"/>
    </row>
    <row r="37" spans="1:47" ht="15.75" customHeight="1" x14ac:dyDescent="0.3">
      <c r="E37" s="19"/>
      <c r="F37" s="33"/>
      <c r="P37" s="36"/>
      <c r="Q37" s="13"/>
      <c r="R37" s="13"/>
      <c r="S37" s="13"/>
      <c r="X37">
        <f t="shared" si="9"/>
        <v>92</v>
      </c>
      <c r="Y37" s="55">
        <f t="shared" si="4"/>
        <v>429.40318053878991</v>
      </c>
      <c r="Z37" s="55">
        <f t="shared" si="5"/>
        <v>8.6594188988237235</v>
      </c>
      <c r="AA37" s="55">
        <f t="shared" si="6"/>
        <v>29.451521298956784</v>
      </c>
      <c r="AB37" s="102">
        <f t="shared" si="7"/>
        <v>58.481926783438396</v>
      </c>
      <c r="AC37" s="214">
        <f t="shared" si="0"/>
        <v>29.451521298956784</v>
      </c>
      <c r="AD37" s="214">
        <f t="shared" si="1"/>
        <v>58.481926783438396</v>
      </c>
      <c r="AG37" s="29">
        <f t="shared" si="10"/>
        <v>2.3080032049085022E+20</v>
      </c>
      <c r="AI37" s="26"/>
      <c r="AJ37" s="54">
        <f t="shared" si="2"/>
        <v>2.0671523504085078E-3</v>
      </c>
      <c r="AQ37" s="38">
        <f t="shared" si="8"/>
        <v>6.8112636492079909E-2</v>
      </c>
      <c r="AR37" s="38">
        <f t="shared" si="3"/>
        <v>6.3769151459322673E-2</v>
      </c>
      <c r="AS37" s="54">
        <f t="shared" si="11"/>
        <v>1.3426779677208801E-4</v>
      </c>
      <c r="AT37" s="28"/>
      <c r="AU37" s="28"/>
    </row>
    <row r="38" spans="1:47" x14ac:dyDescent="0.25">
      <c r="Q38" s="26"/>
      <c r="X38">
        <f t="shared" si="9"/>
        <v>95</v>
      </c>
      <c r="Y38" s="55">
        <f t="shared" si="4"/>
        <v>424.28356645627531</v>
      </c>
      <c r="Z38" s="55">
        <f t="shared" si="5"/>
        <v>8.5542717192311688</v>
      </c>
      <c r="AA38" s="55">
        <f t="shared" si="6"/>
        <v>29.100381787124505</v>
      </c>
      <c r="AB38" s="102">
        <f t="shared" si="7"/>
        <v>57.771808733917531</v>
      </c>
      <c r="AC38" s="214">
        <f t="shared" ref="AC38:AC69" si="12">IF(OR(C$5&gt;40, C$5&lt;0, C$4&gt;80,C$4&lt;10), 0, AA38)</f>
        <v>29.100381787124505</v>
      </c>
      <c r="AD38" s="214">
        <f t="shared" ref="AD38:AD69" si="13">IF(OR(C$5&gt;40, C$5&lt;0, C$4&gt;80,C$4&lt;10), 0, AB38)</f>
        <v>57.771808733917531</v>
      </c>
      <c r="AG38" s="29">
        <f t="shared" si="10"/>
        <v>2.2684112959634303E+20</v>
      </c>
      <c r="AI38" s="26"/>
      <c r="AJ38" s="54">
        <f t="shared" si="2"/>
        <v>2.0405039947450575E-3</v>
      </c>
      <c r="AQ38" s="38">
        <f t="shared" si="8"/>
        <v>6.7919567977887105E-2</v>
      </c>
      <c r="AR38" s="38">
        <f t="shared" si="3"/>
        <v>6.3599890866774991E-2</v>
      </c>
      <c r="AS38" s="54">
        <f t="shared" si="11"/>
        <v>1.3520903097485876E-4</v>
      </c>
      <c r="AT38" s="28"/>
      <c r="AU38" s="28"/>
    </row>
    <row r="39" spans="1:47" ht="15.75" x14ac:dyDescent="0.25">
      <c r="T39" s="42"/>
      <c r="U39" s="42"/>
      <c r="W39" s="45" t="s">
        <v>36</v>
      </c>
      <c r="X39">
        <v>100</v>
      </c>
      <c r="Y39" s="55">
        <f t="shared" si="4"/>
        <v>414.09364408766305</v>
      </c>
      <c r="Z39" s="55">
        <f t="shared" si="5"/>
        <v>8.337252612990449</v>
      </c>
      <c r="AA39" s="55">
        <f t="shared" si="6"/>
        <v>28.401484505326685</v>
      </c>
      <c r="AB39" s="102">
        <f t="shared" si="7"/>
        <v>56.30615663531065</v>
      </c>
      <c r="AC39" s="214">
        <f t="shared" si="12"/>
        <v>28.401484505326685</v>
      </c>
      <c r="AD39" s="214">
        <f t="shared" si="13"/>
        <v>56.30615663531065</v>
      </c>
      <c r="AG39" s="29">
        <f t="shared" si="10"/>
        <v>2.2306622105860204E+20</v>
      </c>
      <c r="AI39" s="26"/>
      <c r="AJ39" s="54">
        <f t="shared" si="2"/>
        <v>2.0146516780274026E-3</v>
      </c>
      <c r="AQ39" s="38">
        <f t="shared" si="8"/>
        <v>6.7731605214355547E-2</v>
      </c>
      <c r="AR39" s="38">
        <f t="shared" si="3"/>
        <v>6.3435047612698414E-2</v>
      </c>
      <c r="AS39" s="54">
        <f t="shared" si="11"/>
        <v>1.3610789341954709E-4</v>
      </c>
      <c r="AT39" s="28"/>
      <c r="AU39" s="28"/>
    </row>
    <row r="40" spans="1:47" ht="15.75" x14ac:dyDescent="0.25">
      <c r="A40" s="16"/>
      <c r="B40" s="21"/>
      <c r="C40" s="21"/>
      <c r="T40" s="42"/>
      <c r="U40" s="42"/>
      <c r="X40">
        <f t="shared" si="9"/>
        <v>103</v>
      </c>
      <c r="Y40" s="55">
        <f t="shared" si="4"/>
        <v>413.33710192153472</v>
      </c>
      <c r="Z40" s="55">
        <f t="shared" si="5"/>
        <v>8.32071350608269</v>
      </c>
      <c r="AA40" s="55">
        <f t="shared" si="6"/>
        <v>28.349595467869321</v>
      </c>
      <c r="AB40" s="102">
        <f t="shared" si="7"/>
        <v>56.194458743045111</v>
      </c>
      <c r="AC40" s="214">
        <f t="shared" si="12"/>
        <v>28.349595467869321</v>
      </c>
      <c r="AD40" s="214">
        <f t="shared" si="13"/>
        <v>56.194458743045111</v>
      </c>
      <c r="AG40" s="29">
        <f t="shared" si="10"/>
        <v>2.1551319695513813E+20</v>
      </c>
      <c r="AI40" s="26"/>
      <c r="AJ40" s="54">
        <f t="shared" si="2"/>
        <v>1.9616317537940429E-3</v>
      </c>
      <c r="AQ40" s="38">
        <f t="shared" si="8"/>
        <v>6.7343658422951133E-2</v>
      </c>
      <c r="AR40" s="38">
        <f t="shared" si="3"/>
        <v>6.3094634883065173E-2</v>
      </c>
      <c r="AS40" s="54">
        <f t="shared" si="11"/>
        <v>1.3791058629629516E-4</v>
      </c>
      <c r="AT40" s="28"/>
      <c r="AU40" s="28"/>
    </row>
    <row r="41" spans="1:47" x14ac:dyDescent="0.25">
      <c r="A41" s="16"/>
      <c r="B41" s="21"/>
      <c r="C41" s="21"/>
      <c r="X41">
        <f t="shared" si="9"/>
        <v>106</v>
      </c>
      <c r="Y41" s="55">
        <f t="shared" si="4"/>
        <v>406.40472763918694</v>
      </c>
      <c r="Z41" s="55">
        <f t="shared" si="5"/>
        <v>8.1662945075608384</v>
      </c>
      <c r="AA41" s="55">
        <f t="shared" si="6"/>
        <v>27.874123980739846</v>
      </c>
      <c r="AB41" s="102">
        <f t="shared" si="7"/>
        <v>55.151580384688586</v>
      </c>
      <c r="AC41" s="214">
        <f t="shared" si="12"/>
        <v>27.874123980739846</v>
      </c>
      <c r="AD41" s="214">
        <f t="shared" si="13"/>
        <v>55.151580384688586</v>
      </c>
      <c r="AG41" s="29">
        <f t="shared" si="10"/>
        <v>2.1495032116890173E+20</v>
      </c>
      <c r="AI41" s="26"/>
      <c r="AJ41" s="54">
        <f t="shared" si="2"/>
        <v>1.9576118766026474E-3</v>
      </c>
      <c r="AQ41" s="38">
        <f t="shared" si="8"/>
        <v>6.731409285350104E-2</v>
      </c>
      <c r="AR41" s="38">
        <f t="shared" si="3"/>
        <v>6.3068681753779235E-2</v>
      </c>
      <c r="AS41" s="54">
        <f t="shared" si="11"/>
        <v>1.3804515282211282E-4</v>
      </c>
      <c r="AT41" s="28"/>
      <c r="AU41" s="28"/>
    </row>
    <row r="42" spans="1:47" x14ac:dyDescent="0.25">
      <c r="X42">
        <f t="shared" si="9"/>
        <v>109</v>
      </c>
      <c r="Y42" s="55">
        <f t="shared" si="4"/>
        <v>404.17885595427867</v>
      </c>
      <c r="Z42" s="55">
        <f t="shared" si="5"/>
        <v>8.1155896398675562</v>
      </c>
      <c r="AA42" s="55">
        <f t="shared" si="6"/>
        <v>27.721457884381255</v>
      </c>
      <c r="AB42" s="102">
        <f t="shared" si="7"/>
        <v>54.809141891453748</v>
      </c>
      <c r="AC42" s="214">
        <f t="shared" si="12"/>
        <v>27.721457884381255</v>
      </c>
      <c r="AD42" s="214">
        <f t="shared" si="13"/>
        <v>54.809141891453748</v>
      </c>
      <c r="AG42" s="29">
        <f t="shared" si="10"/>
        <v>2.0977893483370578E+20</v>
      </c>
      <c r="AI42" s="26"/>
      <c r="AJ42" s="54">
        <f t="shared" si="2"/>
        <v>1.9202368763955649E-3</v>
      </c>
      <c r="AQ42" s="38">
        <f t="shared" si="8"/>
        <v>6.7038051006098054E-2</v>
      </c>
      <c r="AR42" s="38">
        <f t="shared" si="3"/>
        <v>6.2826298408841769E-2</v>
      </c>
      <c r="AS42" s="54">
        <f t="shared" si="11"/>
        <v>1.3928292533053042E-4</v>
      </c>
      <c r="AT42" s="28"/>
      <c r="AU42" s="28"/>
    </row>
    <row r="43" spans="1:47" x14ac:dyDescent="0.25">
      <c r="X43">
        <f t="shared" si="9"/>
        <v>112</v>
      </c>
      <c r="Y43" s="55">
        <f t="shared" si="4"/>
        <v>398.86018028927384</v>
      </c>
      <c r="Z43" s="55">
        <f t="shared" si="5"/>
        <v>7.9921396363150459</v>
      </c>
      <c r="AA43" s="55">
        <f t="shared" si="6"/>
        <v>27.35666531476501</v>
      </c>
      <c r="AB43" s="102">
        <f t="shared" si="7"/>
        <v>53.975414576315565</v>
      </c>
      <c r="AC43" s="214">
        <f t="shared" si="12"/>
        <v>27.35666531476501</v>
      </c>
      <c r="AD43" s="214">
        <f t="shared" si="13"/>
        <v>53.975414576315565</v>
      </c>
      <c r="AG43" s="29">
        <f t="shared" si="10"/>
        <v>2.0811326575937389E+20</v>
      </c>
      <c r="AI43" s="26"/>
      <c r="AJ43" s="54">
        <f t="shared" si="2"/>
        <v>1.9080293544530965E-3</v>
      </c>
      <c r="AQ43" s="38">
        <f t="shared" si="8"/>
        <v>6.6947410181559891E-2</v>
      </c>
      <c r="AR43" s="38">
        <f t="shared" si="3"/>
        <v>6.2746682303833151E-2</v>
      </c>
      <c r="AS43" s="54">
        <f t="shared" si="11"/>
        <v>1.3968216010776561E-4</v>
      </c>
      <c r="AT43" s="28"/>
      <c r="AU43" s="28"/>
    </row>
    <row r="44" spans="1:47" x14ac:dyDescent="0.25">
      <c r="X44">
        <f t="shared" si="9"/>
        <v>115</v>
      </c>
      <c r="Y44" s="55">
        <f t="shared" si="4"/>
        <v>396.11387059581222</v>
      </c>
      <c r="Z44" s="55">
        <f t="shared" si="5"/>
        <v>7.9270981212705891</v>
      </c>
      <c r="AA44" s="55">
        <f t="shared" si="6"/>
        <v>27.168303881742947</v>
      </c>
      <c r="AB44" s="102">
        <f t="shared" si="7"/>
        <v>53.536152639093601</v>
      </c>
      <c r="AC44" s="214">
        <f t="shared" si="12"/>
        <v>27.168303881742947</v>
      </c>
      <c r="AD44" s="214">
        <f t="shared" si="13"/>
        <v>53.536152639093601</v>
      </c>
      <c r="AG44" s="29">
        <f t="shared" si="10"/>
        <v>2.0412287017608099E+20</v>
      </c>
      <c r="AI44" s="26"/>
      <c r="AJ44" s="54">
        <f t="shared" si="2"/>
        <v>1.8784507891773654E-3</v>
      </c>
      <c r="AQ44" s="38">
        <f t="shared" si="8"/>
        <v>6.6726729000042451E-2</v>
      </c>
      <c r="AR44" s="38">
        <f t="shared" si="3"/>
        <v>6.2552786187885803E-2</v>
      </c>
      <c r="AS44" s="54">
        <f t="shared" si="11"/>
        <v>1.4063969628306863E-4</v>
      </c>
      <c r="AT44" s="28"/>
      <c r="AU44" s="28"/>
    </row>
    <row r="45" spans="1:47" x14ac:dyDescent="0.25">
      <c r="X45">
        <f t="shared" si="9"/>
        <v>118</v>
      </c>
      <c r="Y45" s="55">
        <f t="shared" si="4"/>
        <v>391.70716568010147</v>
      </c>
      <c r="Z45" s="55">
        <f t="shared" si="5"/>
        <v>7.8208272419722498</v>
      </c>
      <c r="AA45" s="55">
        <f t="shared" si="6"/>
        <v>26.86606074623467</v>
      </c>
      <c r="AB45" s="102">
        <f t="shared" si="7"/>
        <v>52.818445613373733</v>
      </c>
      <c r="AC45" s="214">
        <f t="shared" si="12"/>
        <v>26.86606074623467</v>
      </c>
      <c r="AD45" s="214">
        <f t="shared" si="13"/>
        <v>52.818445613373733</v>
      </c>
      <c r="AG45" s="29">
        <f t="shared" si="10"/>
        <v>2.0205671500132948E+20</v>
      </c>
      <c r="AI45" s="26"/>
      <c r="AJ45" s="54">
        <f t="shared" si="2"/>
        <v>1.8629516069700754E-3</v>
      </c>
      <c r="AQ45" s="38">
        <f t="shared" si="8"/>
        <v>6.661045975763949E-2</v>
      </c>
      <c r="AR45" s="38">
        <f t="shared" si="3"/>
        <v>6.2450596793111372E-2</v>
      </c>
      <c r="AS45" s="54">
        <f t="shared" si="11"/>
        <v>1.4113610089926034E-4</v>
      </c>
      <c r="AT45" s="28"/>
      <c r="AU45" s="28"/>
    </row>
    <row r="46" spans="1:47" x14ac:dyDescent="0.25">
      <c r="X46">
        <f t="shared" si="9"/>
        <v>121</v>
      </c>
      <c r="Y46" s="55">
        <f t="shared" si="4"/>
        <v>388.82922144181413</v>
      </c>
      <c r="Z46" s="55">
        <f t="shared" si="5"/>
        <v>7.7501232665152502</v>
      </c>
      <c r="AA46" s="55">
        <f t="shared" si="6"/>
        <v>26.668670880782862</v>
      </c>
      <c r="AB46" s="102">
        <f t="shared" si="7"/>
        <v>52.340941895827982</v>
      </c>
      <c r="AC46" s="214">
        <f t="shared" si="12"/>
        <v>26.668670880782862</v>
      </c>
      <c r="AD46" s="214">
        <f t="shared" si="13"/>
        <v>52.340941895827982</v>
      </c>
      <c r="AG46" s="29">
        <f t="shared" si="10"/>
        <v>1.9873323682835084E+20</v>
      </c>
      <c r="AI46" s="26"/>
      <c r="AJ46" s="54">
        <f t="shared" si="2"/>
        <v>1.8377590144266214E-3</v>
      </c>
      <c r="AQ46" s="38">
        <f t="shared" si="8"/>
        <v>6.6420488250717016E-2</v>
      </c>
      <c r="AR46" s="38">
        <f t="shared" si="3"/>
        <v>6.2283582304076532E-2</v>
      </c>
      <c r="AS46" s="54">
        <f t="shared" si="11"/>
        <v>1.419354551365169E-4</v>
      </c>
      <c r="AT46" s="28"/>
      <c r="AU46" s="28"/>
    </row>
    <row r="47" spans="1:47" x14ac:dyDescent="0.25">
      <c r="X47">
        <f t="shared" si="9"/>
        <v>124</v>
      </c>
      <c r="Y47" s="55">
        <f t="shared" si="4"/>
        <v>385.0033469037964</v>
      </c>
      <c r="Z47" s="55">
        <f t="shared" si="5"/>
        <v>7.6544943590706156</v>
      </c>
      <c r="AA47" s="55">
        <f t="shared" si="6"/>
        <v>26.406265219739122</v>
      </c>
      <c r="AB47" s="102">
        <f t="shared" si="7"/>
        <v>51.695106092190287</v>
      </c>
      <c r="AC47" s="214">
        <f t="shared" si="12"/>
        <v>26.406265219739122</v>
      </c>
      <c r="AD47" s="214">
        <f t="shared" si="13"/>
        <v>51.695106092190287</v>
      </c>
      <c r="AG47" s="29">
        <f t="shared" si="10"/>
        <v>1.9655730101437687E+20</v>
      </c>
      <c r="AI47" s="26"/>
      <c r="AJ47" s="54">
        <f t="shared" si="2"/>
        <v>1.8210911364263398E-3</v>
      </c>
      <c r="AQ47" s="38">
        <f t="shared" si="8"/>
        <v>6.6294096704400104E-2</v>
      </c>
      <c r="AR47" s="38">
        <f t="shared" si="3"/>
        <v>6.2172431517060409E-2</v>
      </c>
      <c r="AS47" s="54">
        <f t="shared" si="11"/>
        <v>1.4245938675163386E-4</v>
      </c>
      <c r="AT47" s="28"/>
      <c r="AU47" s="28"/>
    </row>
    <row r="48" spans="1:47" x14ac:dyDescent="0.25">
      <c r="X48">
        <f t="shared" si="9"/>
        <v>127</v>
      </c>
      <c r="Y48" s="55">
        <f t="shared" si="4"/>
        <v>382.15808382452548</v>
      </c>
      <c r="Z48" s="55">
        <f t="shared" si="5"/>
        <v>7.5821346614441438</v>
      </c>
      <c r="AA48" s="55">
        <f t="shared" si="6"/>
        <v>26.211116860392693</v>
      </c>
      <c r="AB48" s="102">
        <f t="shared" si="7"/>
        <v>51.206420351483374</v>
      </c>
      <c r="AC48" s="214">
        <f t="shared" si="12"/>
        <v>26.211116860392693</v>
      </c>
      <c r="AD48" s="214">
        <f t="shared" si="13"/>
        <v>51.206420351483374</v>
      </c>
      <c r="AG48" s="29">
        <f t="shared" si="10"/>
        <v>1.9365800260792497E+20</v>
      </c>
      <c r="AI48" s="26"/>
      <c r="AJ48" s="54">
        <f t="shared" si="2"/>
        <v>1.7986697427228165E-3</v>
      </c>
      <c r="AQ48" s="38">
        <f t="shared" si="8"/>
        <v>6.6123148954907923E-2</v>
      </c>
      <c r="AR48" s="38">
        <f t="shared" si="3"/>
        <v>6.202205535047868E-2</v>
      </c>
      <c r="AS48" s="54">
        <f t="shared" si="11"/>
        <v>1.4315820660157542E-4</v>
      </c>
      <c r="AT48" s="28"/>
      <c r="AU48" s="28"/>
    </row>
    <row r="49" spans="2:47" x14ac:dyDescent="0.25">
      <c r="W49" s="15"/>
      <c r="X49">
        <f t="shared" si="9"/>
        <v>130</v>
      </c>
      <c r="Y49" s="55">
        <f t="shared" si="4"/>
        <v>378.74074885228782</v>
      </c>
      <c r="Z49" s="55">
        <f t="shared" si="5"/>
        <v>7.4937891808870596</v>
      </c>
      <c r="AA49" s="55">
        <f t="shared" si="6"/>
        <v>25.97673174569875</v>
      </c>
      <c r="AB49" s="102">
        <f t="shared" si="7"/>
        <v>50.609773626575674</v>
      </c>
      <c r="AC49" s="214">
        <f t="shared" si="12"/>
        <v>25.97673174569875</v>
      </c>
      <c r="AD49" s="214">
        <f t="shared" si="13"/>
        <v>50.609773626575674</v>
      </c>
      <c r="AG49" s="29">
        <f t="shared" si="10"/>
        <v>1.914968863456352E+20</v>
      </c>
      <c r="AI49" s="26"/>
      <c r="AJ49" s="54">
        <f t="shared" si="2"/>
        <v>1.7817999533466698E-3</v>
      </c>
      <c r="AQ49" s="38">
        <f t="shared" si="8"/>
        <v>6.599379761341799E-2</v>
      </c>
      <c r="AR49" s="38">
        <f t="shared" si="3"/>
        <v>6.1908237891409014E-2</v>
      </c>
      <c r="AS49" s="54">
        <f t="shared" si="11"/>
        <v>1.4367963172826157E-4</v>
      </c>
      <c r="AT49" s="28"/>
      <c r="AU49" s="28"/>
    </row>
    <row r="50" spans="2:47" x14ac:dyDescent="0.25">
      <c r="W50" s="15"/>
      <c r="X50">
        <f t="shared" si="9"/>
        <v>133</v>
      </c>
      <c r="Y50" s="55">
        <f t="shared" si="4"/>
        <v>375.99708076939271</v>
      </c>
      <c r="Z50" s="55">
        <f t="shared" si="5"/>
        <v>7.4216972039484137</v>
      </c>
      <c r="AA50" s="55">
        <f t="shared" si="6"/>
        <v>25.788551493099636</v>
      </c>
      <c r="AB50" s="102">
        <f t="shared" si="7"/>
        <v>50.122895954267669</v>
      </c>
      <c r="AC50" s="214">
        <f t="shared" si="12"/>
        <v>25.788551493099636</v>
      </c>
      <c r="AD50" s="214">
        <f t="shared" si="13"/>
        <v>50.122895954267669</v>
      </c>
      <c r="AG50" s="29">
        <f t="shared" si="10"/>
        <v>1.8889567281349408E+20</v>
      </c>
      <c r="AI50" s="26"/>
      <c r="AJ50" s="54">
        <f t="shared" si="2"/>
        <v>1.7613179536983784E-3</v>
      </c>
      <c r="AQ50" s="38">
        <f t="shared" si="8"/>
        <v>6.5835869833182917E-2</v>
      </c>
      <c r="AR50" s="38">
        <f t="shared" si="3"/>
        <v>6.1769238300721743E-2</v>
      </c>
      <c r="AS50" s="54">
        <f t="shared" si="11"/>
        <v>1.4430784106786478E-4</v>
      </c>
      <c r="AT50" s="28"/>
      <c r="AU50" s="28"/>
    </row>
    <row r="51" spans="2:47" x14ac:dyDescent="0.25">
      <c r="X51">
        <f t="shared" si="9"/>
        <v>136</v>
      </c>
      <c r="Y51" s="55">
        <f t="shared" si="4"/>
        <v>372.88975362192394</v>
      </c>
      <c r="Z51" s="55">
        <f t="shared" si="5"/>
        <v>7.3387686816134581</v>
      </c>
      <c r="AA51" s="55">
        <f t="shared" si="6"/>
        <v>25.575428917827431</v>
      </c>
      <c r="AB51" s="102">
        <f t="shared" si="7"/>
        <v>49.562832995295857</v>
      </c>
      <c r="AC51" s="214">
        <f t="shared" si="12"/>
        <v>25.575428917827431</v>
      </c>
      <c r="AD51" s="214">
        <f t="shared" si="13"/>
        <v>49.562832995295857</v>
      </c>
      <c r="AG51" s="29">
        <f t="shared" si="10"/>
        <v>1.8680282533871826E+20</v>
      </c>
      <c r="AI51" s="26"/>
      <c r="AJ51" s="54">
        <f t="shared" si="2"/>
        <v>1.7446994533410532E-3</v>
      </c>
      <c r="AQ51" s="38">
        <f t="shared" si="8"/>
        <v>6.5706997073434623E-2</v>
      </c>
      <c r="AR51" s="38">
        <f t="shared" si="3"/>
        <v>6.1655780860850405E-2</v>
      </c>
      <c r="AS51" s="54">
        <f t="shared" si="11"/>
        <v>1.4481375160681185E-4</v>
      </c>
      <c r="AT51" s="28"/>
      <c r="AU51" s="28"/>
    </row>
    <row r="52" spans="2:47" x14ac:dyDescent="0.25">
      <c r="B52" s="22"/>
      <c r="X52">
        <f t="shared" si="9"/>
        <v>139</v>
      </c>
      <c r="Y52" s="55">
        <f t="shared" si="4"/>
        <v>370.27418304529658</v>
      </c>
      <c r="Z52" s="55">
        <f t="shared" si="5"/>
        <v>7.2678852994456431</v>
      </c>
      <c r="AA52" s="55">
        <f t="shared" si="6"/>
        <v>25.396034502420893</v>
      </c>
      <c r="AB52" s="102">
        <f t="shared" si="7"/>
        <v>49.08411764331494</v>
      </c>
      <c r="AC52" s="214">
        <f t="shared" si="12"/>
        <v>25.396034502420893</v>
      </c>
      <c r="AD52" s="214">
        <f t="shared" si="13"/>
        <v>49.08411764331494</v>
      </c>
      <c r="AG52" s="29">
        <f t="shared" si="10"/>
        <v>1.844278209158919E+20</v>
      </c>
      <c r="AI52" s="26"/>
      <c r="AJ52" s="54">
        <f t="shared" si="2"/>
        <v>1.7256908424607951E-3</v>
      </c>
      <c r="AQ52" s="38">
        <f t="shared" si="8"/>
        <v>6.5558752733509681E-2</v>
      </c>
      <c r="AR52" s="38">
        <f t="shared" si="3"/>
        <v>6.1525235061257628E-2</v>
      </c>
      <c r="AS52" s="54">
        <f t="shared" si="11"/>
        <v>1.4538838104787751E-4</v>
      </c>
      <c r="AT52" s="28"/>
      <c r="AU52" s="28"/>
    </row>
    <row r="53" spans="2:47" x14ac:dyDescent="0.25">
      <c r="X53">
        <f t="shared" si="9"/>
        <v>142</v>
      </c>
      <c r="Y53" s="55">
        <f t="shared" si="4"/>
        <v>367.41530015370404</v>
      </c>
      <c r="Z53" s="55">
        <f t="shared" si="5"/>
        <v>7.1892536173244412</v>
      </c>
      <c r="AA53" s="55">
        <f t="shared" si="6"/>
        <v>25.199951999568178</v>
      </c>
      <c r="AB53" s="102">
        <f t="shared" si="7"/>
        <v>48.553073663297369</v>
      </c>
      <c r="AC53" s="214">
        <f t="shared" si="12"/>
        <v>25.199951999568178</v>
      </c>
      <c r="AD53" s="214">
        <f t="shared" si="13"/>
        <v>48.553073663297369</v>
      </c>
      <c r="AG53" s="29">
        <f t="shared" si="10"/>
        <v>1.8242475056580959E+20</v>
      </c>
      <c r="AI53" s="26"/>
      <c r="AJ53" s="54">
        <f t="shared" si="2"/>
        <v>1.7095361421962476E-3</v>
      </c>
      <c r="AQ53" s="38">
        <f t="shared" si="8"/>
        <v>6.5432040476915129E-2</v>
      </c>
      <c r="AR53" s="38">
        <f t="shared" si="3"/>
        <v>6.1413621883969295E-2</v>
      </c>
      <c r="AS53" s="54">
        <f t="shared" si="11"/>
        <v>1.4587344436321569E-4</v>
      </c>
      <c r="AT53" s="28"/>
      <c r="AU53" s="28"/>
    </row>
    <row r="54" spans="2:47" x14ac:dyDescent="0.25">
      <c r="X54">
        <f t="shared" si="9"/>
        <v>145</v>
      </c>
      <c r="Y54" s="55">
        <f t="shared" si="4"/>
        <v>364.93493592654994</v>
      </c>
      <c r="Z54" s="55">
        <f t="shared" si="5"/>
        <v>7.1200347240782946</v>
      </c>
      <c r="AA54" s="55">
        <f t="shared" si="6"/>
        <v>25.029830996334017</v>
      </c>
      <c r="AB54" s="102">
        <f t="shared" si="7"/>
        <v>48.085599541286513</v>
      </c>
      <c r="AC54" s="214">
        <f t="shared" si="12"/>
        <v>25.029830996334017</v>
      </c>
      <c r="AD54" s="214">
        <f t="shared" si="13"/>
        <v>48.085599541286513</v>
      </c>
      <c r="AG54" s="29">
        <f t="shared" si="10"/>
        <v>1.8023123119442454E+20</v>
      </c>
      <c r="AI54" s="26"/>
      <c r="AJ54" s="54">
        <f t="shared" si="2"/>
        <v>1.6917172831355535E-3</v>
      </c>
      <c r="AQ54" s="38">
        <f t="shared" si="8"/>
        <v>6.5291477236608456E-2</v>
      </c>
      <c r="AR54" s="38">
        <f t="shared" si="3"/>
        <v>6.1289777147167372E-2</v>
      </c>
      <c r="AS54" s="54">
        <f t="shared" si="11"/>
        <v>1.4640507019323719E-4</v>
      </c>
      <c r="AT54" s="28"/>
      <c r="AU54" s="28"/>
    </row>
    <row r="55" spans="2:47" x14ac:dyDescent="0.25">
      <c r="X55">
        <f t="shared" si="9"/>
        <v>148</v>
      </c>
      <c r="Y55" s="55">
        <f t="shared" si="4"/>
        <v>362.2828771269385</v>
      </c>
      <c r="Z55" s="55">
        <f t="shared" si="5"/>
        <v>7.044975897612944</v>
      </c>
      <c r="AA55" s="55">
        <f t="shared" si="6"/>
        <v>24.847933959323626</v>
      </c>
      <c r="AB55" s="102">
        <f t="shared" si="7"/>
        <v>47.578685065259293</v>
      </c>
      <c r="AC55" s="214">
        <f t="shared" si="12"/>
        <v>24.847933959323626</v>
      </c>
      <c r="AD55" s="214">
        <f t="shared" si="13"/>
        <v>47.578685065259293</v>
      </c>
      <c r="AG55" s="29">
        <f t="shared" si="10"/>
        <v>1.7832464804165884E+20</v>
      </c>
      <c r="AI55" s="26"/>
      <c r="AJ55" s="54">
        <f t="shared" si="2"/>
        <v>1.6761211305168656E-3</v>
      </c>
      <c r="AQ55" s="38">
        <f t="shared" si="8"/>
        <v>6.5167740446771996E-2</v>
      </c>
      <c r="AR55" s="38">
        <f t="shared" si="3"/>
        <v>6.1180730482354034E-2</v>
      </c>
      <c r="AS55" s="54">
        <f t="shared" si="11"/>
        <v>1.4686752973205254E-4</v>
      </c>
      <c r="AT55" s="28"/>
      <c r="AU55" s="28"/>
    </row>
    <row r="56" spans="2:47" x14ac:dyDescent="0.25">
      <c r="V56" s="17"/>
      <c r="X56">
        <f t="shared" si="9"/>
        <v>151</v>
      </c>
      <c r="Y56" s="55">
        <f t="shared" si="4"/>
        <v>359.93592053221943</v>
      </c>
      <c r="Z56" s="55">
        <f t="shared" si="5"/>
        <v>6.9776295682321203</v>
      </c>
      <c r="AA56" s="55">
        <f t="shared" si="6"/>
        <v>24.686962999466356</v>
      </c>
      <c r="AB56" s="102">
        <f t="shared" si="7"/>
        <v>47.123857420356046</v>
      </c>
      <c r="AC56" s="214">
        <f t="shared" si="12"/>
        <v>24.686962999466356</v>
      </c>
      <c r="AD56" s="214">
        <f t="shared" si="13"/>
        <v>47.123857420356046</v>
      </c>
      <c r="AG56" s="29">
        <f t="shared" si="10"/>
        <v>1.7628249706857916E+20</v>
      </c>
      <c r="AI56" s="26"/>
      <c r="AJ56" s="54">
        <f t="shared" si="2"/>
        <v>1.6593051196624904E-3</v>
      </c>
      <c r="AQ56" s="38">
        <f t="shared" si="8"/>
        <v>6.5033564099821639E-2</v>
      </c>
      <c r="AR56" s="38">
        <f t="shared" si="3"/>
        <v>6.1062455017357825E-2</v>
      </c>
      <c r="AS56" s="54">
        <f t="shared" si="11"/>
        <v>1.4736326014568136E-4</v>
      </c>
      <c r="AT56" s="28"/>
      <c r="AU56" s="28"/>
    </row>
    <row r="57" spans="2:47" x14ac:dyDescent="0.25">
      <c r="X57">
        <f t="shared" si="9"/>
        <v>154</v>
      </c>
      <c r="Y57" s="55">
        <f t="shared" si="4"/>
        <v>357.46060630174264</v>
      </c>
      <c r="Z57" s="55">
        <f t="shared" si="5"/>
        <v>6.9056417798356495</v>
      </c>
      <c r="AA57" s="55">
        <f t="shared" si="6"/>
        <v>24.517188360887701</v>
      </c>
      <c r="AB57" s="102">
        <f t="shared" si="7"/>
        <v>46.637683391879847</v>
      </c>
      <c r="AC57" s="214">
        <f t="shared" si="12"/>
        <v>24.517188360887701</v>
      </c>
      <c r="AD57" s="214">
        <f t="shared" si="13"/>
        <v>46.637683391879847</v>
      </c>
      <c r="AG57" s="29">
        <f t="shared" si="10"/>
        <v>1.7447218156780913E+20</v>
      </c>
      <c r="AI57" s="26"/>
      <c r="AJ57" s="54">
        <f t="shared" si="2"/>
        <v>1.6443028432931155E-3</v>
      </c>
      <c r="AQ57" s="38">
        <f t="shared" si="8"/>
        <v>6.4913174734807969E-2</v>
      </c>
      <c r="AR57" s="38">
        <f t="shared" si="3"/>
        <v>6.095630730737564E-2</v>
      </c>
      <c r="AS57" s="54">
        <f t="shared" si="11"/>
        <v>1.4780304762799807E-4</v>
      </c>
      <c r="AT57" s="28"/>
      <c r="AU57" s="28"/>
    </row>
    <row r="58" spans="2:47" x14ac:dyDescent="0.25">
      <c r="X58">
        <f t="shared" si="9"/>
        <v>157</v>
      </c>
      <c r="Y58" s="55">
        <f t="shared" si="4"/>
        <v>355.24131569943216</v>
      </c>
      <c r="Z58" s="55">
        <f t="shared" si="5"/>
        <v>6.840246803467176</v>
      </c>
      <c r="AA58" s="55">
        <f t="shared" si="6"/>
        <v>24.364973641936363</v>
      </c>
      <c r="AB58" s="102">
        <f t="shared" si="7"/>
        <v>46.19603433151331</v>
      </c>
      <c r="AC58" s="214">
        <f t="shared" si="12"/>
        <v>24.364973641936363</v>
      </c>
      <c r="AD58" s="214">
        <f t="shared" si="13"/>
        <v>46.19603433151331</v>
      </c>
      <c r="AG58" s="29">
        <f t="shared" si="10"/>
        <v>1.7255969778511852E+20</v>
      </c>
      <c r="AI58" s="26"/>
      <c r="AJ58" s="54">
        <f t="shared" si="2"/>
        <v>1.6283572258995098E-3</v>
      </c>
      <c r="AQ58" s="38">
        <f t="shared" si="8"/>
        <v>6.4784488224147771E-2</v>
      </c>
      <c r="AR58" s="38">
        <f t="shared" si="3"/>
        <v>6.0842817434536095E-2</v>
      </c>
      <c r="AS58" s="54">
        <f t="shared" si="11"/>
        <v>1.4826799687764849E-4</v>
      </c>
      <c r="AT58" s="28"/>
      <c r="AU58" s="28"/>
    </row>
    <row r="59" spans="2:47" x14ac:dyDescent="0.25">
      <c r="X59">
        <f t="shared" si="9"/>
        <v>160</v>
      </c>
      <c r="Y59" s="55">
        <f t="shared" si="4"/>
        <v>352.91979234934433</v>
      </c>
      <c r="Z59" s="55">
        <f t="shared" si="5"/>
        <v>6.7709592156755622</v>
      </c>
      <c r="AA59" s="55">
        <f t="shared" si="6"/>
        <v>24.205747074714978</v>
      </c>
      <c r="AB59" s="102">
        <f t="shared" si="7"/>
        <v>45.728096276595949</v>
      </c>
      <c r="AC59" s="214">
        <f t="shared" si="12"/>
        <v>24.205747074714978</v>
      </c>
      <c r="AD59" s="214">
        <f t="shared" si="13"/>
        <v>45.728096276595949</v>
      </c>
      <c r="AG59" s="29">
        <f t="shared" si="10"/>
        <v>1.708422609335183E+20</v>
      </c>
      <c r="AI59" s="26"/>
      <c r="AJ59" s="54">
        <f t="shared" si="2"/>
        <v>1.613953743312872E-3</v>
      </c>
      <c r="AQ59" s="38">
        <f t="shared" si="8"/>
        <v>6.4667587128683965E-2</v>
      </c>
      <c r="AR59" s="38">
        <f t="shared" si="3"/>
        <v>6.0739697451564982E-2</v>
      </c>
      <c r="AS59" s="54">
        <f t="shared" si="11"/>
        <v>1.4868582656749741E-4</v>
      </c>
      <c r="AT59" s="28"/>
      <c r="AU59" s="28"/>
    </row>
    <row r="60" spans="2:47" x14ac:dyDescent="0.25">
      <c r="X60">
        <f t="shared" si="9"/>
        <v>163</v>
      </c>
      <c r="Y60" s="55">
        <f t="shared" si="4"/>
        <v>350.82090321542495</v>
      </c>
      <c r="Z60" s="55">
        <f t="shared" si="5"/>
        <v>6.7075269984066352</v>
      </c>
      <c r="AA60" s="55">
        <f t="shared" si="6"/>
        <v>24.061790343993479</v>
      </c>
      <c r="AB60" s="102">
        <f t="shared" si="7"/>
        <v>45.299702832488926</v>
      </c>
      <c r="AC60" s="214">
        <f t="shared" si="12"/>
        <v>24.061790343993479</v>
      </c>
      <c r="AD60" s="214">
        <f t="shared" si="13"/>
        <v>45.299702832488926</v>
      </c>
      <c r="AG60" s="29">
        <f t="shared" si="10"/>
        <v>1.6904290968463462E+20</v>
      </c>
      <c r="AI60" s="26"/>
      <c r="AJ60" s="54">
        <f t="shared" si="2"/>
        <v>1.5987784766153727E-3</v>
      </c>
      <c r="AQ60" s="38">
        <f t="shared" si="8"/>
        <v>6.4543727539390056E-2</v>
      </c>
      <c r="AR60" s="38">
        <f t="shared" si="3"/>
        <v>6.0630414580129889E-2</v>
      </c>
      <c r="AS60" s="54">
        <f t="shared" si="11"/>
        <v>1.4912388801474076E-4</v>
      </c>
      <c r="AT60" s="28"/>
      <c r="AU60" s="28"/>
    </row>
    <row r="61" spans="2:47" x14ac:dyDescent="0.25">
      <c r="X61">
        <f t="shared" si="9"/>
        <v>166</v>
      </c>
      <c r="Y61" s="55">
        <f t="shared" si="4"/>
        <v>348.6348752762367</v>
      </c>
      <c r="Z61" s="55">
        <f t="shared" si="5"/>
        <v>6.640649304777039</v>
      </c>
      <c r="AA61" s="55">
        <f t="shared" si="6"/>
        <v>23.91185701483105</v>
      </c>
      <c r="AB61" s="102">
        <f t="shared" si="7"/>
        <v>44.848040148423308</v>
      </c>
      <c r="AC61" s="214">
        <f t="shared" si="12"/>
        <v>23.91185701483105</v>
      </c>
      <c r="AD61" s="214">
        <f t="shared" si="13"/>
        <v>44.848040148423308</v>
      </c>
      <c r="AG61" s="29">
        <f t="shared" si="10"/>
        <v>1.6741364839727877E+20</v>
      </c>
      <c r="AI61" s="26"/>
      <c r="AJ61" s="54">
        <f t="shared" si="2"/>
        <v>1.5849633318537047E-3</v>
      </c>
      <c r="AQ61" s="38">
        <f t="shared" si="8"/>
        <v>6.4430335103178235E-2</v>
      </c>
      <c r="AR61" s="38">
        <f t="shared" si="3"/>
        <v>6.0530344709626129E-2</v>
      </c>
      <c r="AS61" s="54">
        <f t="shared" si="11"/>
        <v>1.4952080748624745E-4</v>
      </c>
      <c r="AT61" s="28"/>
      <c r="AU61" s="28"/>
    </row>
    <row r="62" spans="2:47" x14ac:dyDescent="0.25">
      <c r="X62">
        <f t="shared" si="9"/>
        <v>169</v>
      </c>
      <c r="Y62" s="55">
        <f t="shared" si="4"/>
        <v>346.64880409933585</v>
      </c>
      <c r="Z62" s="55">
        <f t="shared" si="5"/>
        <v>6.5791576551519135</v>
      </c>
      <c r="AA62" s="55">
        <f t="shared" si="6"/>
        <v>23.775638141243885</v>
      </c>
      <c r="AB62" s="102">
        <f t="shared" si="7"/>
        <v>44.432752449192364</v>
      </c>
      <c r="AC62" s="214">
        <f t="shared" si="12"/>
        <v>23.775638141243885</v>
      </c>
      <c r="AD62" s="214">
        <f t="shared" si="13"/>
        <v>44.432752449192364</v>
      </c>
      <c r="AG62" s="29">
        <f t="shared" si="10"/>
        <v>1.6571425031097208E+20</v>
      </c>
      <c r="AI62" s="26"/>
      <c r="AJ62" s="54">
        <f t="shared" si="2"/>
        <v>1.5704786600048907E-3</v>
      </c>
      <c r="AQ62" s="38">
        <f t="shared" si="8"/>
        <v>6.4310783478855577E-2</v>
      </c>
      <c r="AR62" s="38">
        <f t="shared" si="3"/>
        <v>6.0424816207016493E-2</v>
      </c>
      <c r="AS62" s="54">
        <f t="shared" si="11"/>
        <v>1.4993508409919375E-4</v>
      </c>
      <c r="AT62" s="28"/>
      <c r="AU62" s="28"/>
    </row>
    <row r="63" spans="2:47" x14ac:dyDescent="0.25">
      <c r="X63">
        <f t="shared" si="9"/>
        <v>172</v>
      </c>
      <c r="Y63" s="55">
        <f t="shared" si="4"/>
        <v>344.5831655557617</v>
      </c>
      <c r="Z63" s="55">
        <f t="shared" si="5"/>
        <v>6.5144504806147125</v>
      </c>
      <c r="AA63" s="55">
        <f t="shared" si="6"/>
        <v>23.633961972274463</v>
      </c>
      <c r="AB63" s="102">
        <f t="shared" si="7"/>
        <v>43.995748501483838</v>
      </c>
      <c r="AC63" s="214">
        <f t="shared" si="12"/>
        <v>23.633961972274463</v>
      </c>
      <c r="AD63" s="214">
        <f t="shared" si="13"/>
        <v>43.995748501483838</v>
      </c>
      <c r="AG63" s="29">
        <f t="shared" si="10"/>
        <v>1.6416808619489755E+20</v>
      </c>
      <c r="AI63" s="26"/>
      <c r="AJ63" s="54">
        <f t="shared" si="2"/>
        <v>1.5572341360520039E-3</v>
      </c>
      <c r="AQ63" s="38">
        <f t="shared" si="8"/>
        <v>6.4200860032097989E-2</v>
      </c>
      <c r="AR63" s="38">
        <f t="shared" si="3"/>
        <v>6.0327765596958439E-2</v>
      </c>
      <c r="AS63" s="54">
        <f t="shared" si="11"/>
        <v>1.5031224531680855E-4</v>
      </c>
      <c r="AT63" s="28"/>
      <c r="AU63" s="28"/>
    </row>
    <row r="64" spans="2:47" x14ac:dyDescent="0.25">
      <c r="X64">
        <f t="shared" si="9"/>
        <v>175</v>
      </c>
      <c r="Y64" s="55">
        <f t="shared" si="4"/>
        <v>342.70261796412655</v>
      </c>
      <c r="Z64" s="55">
        <f t="shared" si="5"/>
        <v>6.4548630415467514</v>
      </c>
      <c r="AA64" s="55">
        <f t="shared" si="6"/>
        <v>23.504980655975757</v>
      </c>
      <c r="AB64" s="102">
        <f t="shared" si="7"/>
        <v>43.593321007271911</v>
      </c>
      <c r="AC64" s="214">
        <f t="shared" si="12"/>
        <v>23.504980655975757</v>
      </c>
      <c r="AD64" s="214">
        <f t="shared" si="13"/>
        <v>43.593321007271911</v>
      </c>
      <c r="AG64" s="29">
        <f t="shared" si="10"/>
        <v>1.6255774258627923E+20</v>
      </c>
      <c r="AI64" s="26"/>
      <c r="AJ64" s="54">
        <f t="shared" si="2"/>
        <v>1.5433735183260822E-3</v>
      </c>
      <c r="AQ64" s="38">
        <f t="shared" si="8"/>
        <v>6.4085188462080972E-2</v>
      </c>
      <c r="AR64" s="38">
        <f t="shared" si="3"/>
        <v>6.0225618359281079E-2</v>
      </c>
      <c r="AS64" s="54">
        <f t="shared" si="11"/>
        <v>1.5070530471294075E-4</v>
      </c>
      <c r="AT64" s="28"/>
      <c r="AU64" s="28"/>
    </row>
    <row r="65" spans="24:47" x14ac:dyDescent="0.25">
      <c r="X65">
        <f t="shared" si="9"/>
        <v>178</v>
      </c>
      <c r="Y65" s="55">
        <f t="shared" si="4"/>
        <v>340.74451796086203</v>
      </c>
      <c r="Z65" s="55">
        <f t="shared" si="5"/>
        <v>6.3921192962271363</v>
      </c>
      <c r="AA65" s="55">
        <f t="shared" si="6"/>
        <v>23.370680244229217</v>
      </c>
      <c r="AB65" s="102">
        <f t="shared" si="7"/>
        <v>43.169577201506961</v>
      </c>
      <c r="AC65" s="214">
        <f t="shared" si="12"/>
        <v>23.370680244229217</v>
      </c>
      <c r="AD65" s="214">
        <f t="shared" si="13"/>
        <v>43.169577201506961</v>
      </c>
      <c r="AG65" s="29">
        <f t="shared" si="10"/>
        <v>1.6108970804891497E+20</v>
      </c>
      <c r="AI65" s="26"/>
      <c r="AJ65" s="54">
        <f t="shared" si="2"/>
        <v>1.5306792116614534E-3</v>
      </c>
      <c r="AQ65" s="38">
        <f t="shared" si="8"/>
        <v>6.3978669012273739E-2</v>
      </c>
      <c r="AR65" s="38">
        <f t="shared" si="3"/>
        <v>6.0131533531275809E-2</v>
      </c>
      <c r="AS65" s="54">
        <f t="shared" si="11"/>
        <v>1.5106384428566913E-4</v>
      </c>
      <c r="AT65" s="28"/>
      <c r="AU65" s="28"/>
    </row>
    <row r="66" spans="24:47" x14ac:dyDescent="0.25">
      <c r="X66">
        <f t="shared" si="9"/>
        <v>181</v>
      </c>
      <c r="Y66" s="55">
        <f t="shared" si="4"/>
        <v>338.96280381416739</v>
      </c>
      <c r="Z66" s="55">
        <f t="shared" si="5"/>
        <v>6.3343976142060523</v>
      </c>
      <c r="AA66" s="55">
        <f t="shared" si="6"/>
        <v>23.248477627857849</v>
      </c>
      <c r="AB66" s="102">
        <f t="shared" si="7"/>
        <v>42.779750214128804</v>
      </c>
      <c r="AC66" s="214">
        <f t="shared" si="12"/>
        <v>23.248477627857849</v>
      </c>
      <c r="AD66" s="214">
        <f t="shared" si="13"/>
        <v>42.779750214128804</v>
      </c>
      <c r="AG66" s="29">
        <f t="shared" si="10"/>
        <v>1.5955911927394271E+20</v>
      </c>
      <c r="AI66" s="26"/>
      <c r="AJ66" s="54">
        <f t="shared" si="2"/>
        <v>1.517384906008913E-3</v>
      </c>
      <c r="AQ66" s="38">
        <f t="shared" si="8"/>
        <v>6.3866507299422337E-2</v>
      </c>
      <c r="AR66" s="38">
        <f t="shared" si="3"/>
        <v>6.0032444729879328E-2</v>
      </c>
      <c r="AS66" s="54">
        <f t="shared" si="11"/>
        <v>1.5143788031146013E-4</v>
      </c>
      <c r="AT66" s="28"/>
      <c r="AU66" s="28"/>
    </row>
    <row r="67" spans="24:47" x14ac:dyDescent="0.25">
      <c r="X67">
        <f t="shared" si="9"/>
        <v>184</v>
      </c>
      <c r="Y67" s="55">
        <f t="shared" si="4"/>
        <v>337.10100652948501</v>
      </c>
      <c r="Z67" s="55">
        <f t="shared" si="5"/>
        <v>6.2734295830540123</v>
      </c>
      <c r="AA67" s="55">
        <f t="shared" si="6"/>
        <v>23.120782340842595</v>
      </c>
      <c r="AB67" s="102">
        <f t="shared" si="7"/>
        <v>42.367998804984211</v>
      </c>
      <c r="AC67" s="214">
        <f t="shared" si="12"/>
        <v>23.120782340842595</v>
      </c>
      <c r="AD67" s="214">
        <f t="shared" si="13"/>
        <v>42.367998804984211</v>
      </c>
      <c r="AG67" s="29">
        <f t="shared" si="10"/>
        <v>1.5816461879503094E+20</v>
      </c>
      <c r="AI67" s="26"/>
      <c r="AJ67" s="54">
        <f t="shared" si="2"/>
        <v>1.5052204727444417E-3</v>
      </c>
      <c r="AQ67" s="38">
        <f t="shared" si="8"/>
        <v>6.3763323106461434E-2</v>
      </c>
      <c r="AR67" s="38">
        <f t="shared" si="3"/>
        <v>5.9941268627551662E-2</v>
      </c>
      <c r="AS67" s="54">
        <f t="shared" si="11"/>
        <v>1.5177885419282079E-4</v>
      </c>
      <c r="AT67" s="28"/>
      <c r="AU67" s="28"/>
    </row>
    <row r="68" spans="24:47" x14ac:dyDescent="0.25">
      <c r="X68">
        <f t="shared" si="9"/>
        <v>187</v>
      </c>
      <c r="Y68" s="55">
        <f t="shared" si="4"/>
        <v>335.41221725713461</v>
      </c>
      <c r="Z68" s="55">
        <f t="shared" si="5"/>
        <v>6.2175416040267795</v>
      </c>
      <c r="AA68" s="55">
        <f t="shared" si="6"/>
        <v>23.004953172642978</v>
      </c>
      <c r="AB68" s="102">
        <f t="shared" si="7"/>
        <v>41.990555845389203</v>
      </c>
      <c r="AC68" s="214">
        <f t="shared" si="12"/>
        <v>23.004953172642978</v>
      </c>
      <c r="AD68" s="214">
        <f t="shared" si="13"/>
        <v>41.990555845389203</v>
      </c>
      <c r="AG68" s="29">
        <f t="shared" si="10"/>
        <v>1.5670561748806127E+20</v>
      </c>
      <c r="AI68" s="26"/>
      <c r="AJ68" s="54">
        <f t="shared" si="2"/>
        <v>1.4924405257814473E-3</v>
      </c>
      <c r="AQ68" s="38">
        <f t="shared" si="8"/>
        <v>6.3654335688379263E-2</v>
      </c>
      <c r="AR68" s="38">
        <f t="shared" si="3"/>
        <v>5.9844945441963761E-2</v>
      </c>
      <c r="AS68" s="54">
        <f t="shared" si="11"/>
        <v>1.5213579754379903E-4</v>
      </c>
      <c r="AT68" s="28"/>
      <c r="AU68" s="28"/>
    </row>
    <row r="69" spans="24:47" x14ac:dyDescent="0.25">
      <c r="X69">
        <f t="shared" si="9"/>
        <v>190</v>
      </c>
      <c r="Y69" s="55">
        <f t="shared" si="4"/>
        <v>333.63662294229476</v>
      </c>
      <c r="Z69" s="55">
        <f t="shared" si="5"/>
        <v>6.1581707874468652</v>
      </c>
      <c r="AA69" s="55">
        <f t="shared" si="6"/>
        <v>22.88317029782543</v>
      </c>
      <c r="AB69" s="102">
        <f t="shared" si="7"/>
        <v>41.589591324690119</v>
      </c>
      <c r="AC69" s="214">
        <f t="shared" si="12"/>
        <v>22.88317029782543</v>
      </c>
      <c r="AD69" s="214">
        <f t="shared" si="13"/>
        <v>41.589591324690119</v>
      </c>
      <c r="AG69" s="29">
        <f t="shared" si="10"/>
        <v>1.5538058187400321E+20</v>
      </c>
      <c r="AI69" s="26"/>
      <c r="AJ69" s="54">
        <f t="shared" si="2"/>
        <v>1.4807875138589501E-3</v>
      </c>
      <c r="AQ69" s="38">
        <f t="shared" si="8"/>
        <v>6.3554429451931835E-2</v>
      </c>
      <c r="AR69" s="38">
        <f t="shared" si="3"/>
        <v>5.9756630870958373E-2</v>
      </c>
      <c r="AS69" s="54">
        <f t="shared" si="11"/>
        <v>1.5246014177483421E-4</v>
      </c>
      <c r="AT69" s="28"/>
      <c r="AU69" s="28"/>
    </row>
    <row r="70" spans="24:47" x14ac:dyDescent="0.25">
      <c r="X70">
        <f t="shared" si="9"/>
        <v>193</v>
      </c>
      <c r="Y70" s="55">
        <f t="shared" si="4"/>
        <v>332.03575687556582</v>
      </c>
      <c r="Z70" s="55">
        <f t="shared" si="5"/>
        <v>6.1040980573110808</v>
      </c>
      <c r="AA70" s="55">
        <f t="shared" si="6"/>
        <v>22.77337152781659</v>
      </c>
      <c r="AB70" s="102">
        <f t="shared" si="7"/>
        <v>41.224407761944221</v>
      </c>
      <c r="AC70" s="214">
        <f t="shared" ref="AC70:AC101" si="14">IF(OR(C$5&gt;40, C$5&lt;0, C$4&gt;80,C$4&lt;10), 0, AA70)</f>
        <v>22.77337152781659</v>
      </c>
      <c r="AD70" s="214">
        <f t="shared" ref="AD70:AD101" si="15">IF(OR(C$5&gt;40, C$5&lt;0, C$4&gt;80,C$4&lt;10), 0, AB70)</f>
        <v>41.224407761944221</v>
      </c>
      <c r="AG70" s="29">
        <f t="shared" si="10"/>
        <v>1.5398578229976603E+20</v>
      </c>
      <c r="AI70" s="26"/>
      <c r="AJ70" s="54">
        <f t="shared" ref="AJ70:AJ133" si="16">AG70*AR70*AS70*EXP(-AF$6/(0.008314*AK$6))</f>
        <v>1.4684734581739613E-3</v>
      </c>
      <c r="AQ70" s="38">
        <f t="shared" si="8"/>
        <v>6.3448297239915033E-2</v>
      </c>
      <c r="AR70" s="38">
        <f t="shared" ref="AR70:AR133" si="17">AQ70/(AQ70+1)</f>
        <v>5.9662794519103009E-2</v>
      </c>
      <c r="AS70" s="54">
        <f t="shared" si="11"/>
        <v>1.5280174325673965E-4</v>
      </c>
      <c r="AT70" s="28"/>
      <c r="AU70" s="28"/>
    </row>
    <row r="71" spans="24:47" x14ac:dyDescent="0.25">
      <c r="X71">
        <f t="shared" si="9"/>
        <v>196</v>
      </c>
      <c r="Y71" s="55">
        <f t="shared" ref="Y71:Y134" si="18">IF(U$6/(((U$6/AE$6)-1)*(1-EXP(-AJ71*X71))+1)&gt;Y70,Y70,(U$6/(((U$6/AE$6)-1)*(1-EXP(-AJ71*X71))+1)))</f>
        <v>330.33700288916503</v>
      </c>
      <c r="Z71" s="55">
        <f t="shared" ref="Z71:Z134" si="19">-2.5664*(T$6/Y71 - 1)+14.807</f>
        <v>6.0461458102674133</v>
      </c>
      <c r="AA71" s="55">
        <f t="shared" ref="AA71:AA134" si="20">100*Y71/1458</f>
        <v>22.65685890872188</v>
      </c>
      <c r="AB71" s="102">
        <f t="shared" ref="AB71:AB134" si="21">100*Z71/14.807</f>
        <v>40.833023639274757</v>
      </c>
      <c r="AC71" s="214">
        <f t="shared" si="14"/>
        <v>22.65685890872188</v>
      </c>
      <c r="AD71" s="214">
        <f t="shared" si="15"/>
        <v>40.833023639274757</v>
      </c>
      <c r="AG71" s="29">
        <f t="shared" si="10"/>
        <v>1.5272678172751836E+20</v>
      </c>
      <c r="AI71" s="26"/>
      <c r="AJ71" s="54">
        <f t="shared" si="16"/>
        <v>1.4573167597113667E-3</v>
      </c>
      <c r="AQ71" s="38">
        <f t="shared" ref="AQ71:AQ134" si="22">AP$6*(((AQ$3-AQ$2*((T$6/Y70)-1))/AQ$3))</f>
        <v>6.3351635971135384E-2</v>
      </c>
      <c r="AR71" s="38">
        <f t="shared" si="17"/>
        <v>5.957731556342389E-2</v>
      </c>
      <c r="AS71" s="54">
        <f t="shared" si="11"/>
        <v>1.5311024480854779E-4</v>
      </c>
      <c r="AT71" s="28"/>
      <c r="AU71" s="28"/>
    </row>
    <row r="72" spans="24:47" x14ac:dyDescent="0.25">
      <c r="X72">
        <f t="shared" ref="X72:X135" si="23">X71+3</f>
        <v>199</v>
      </c>
      <c r="Y72" s="55">
        <f t="shared" si="18"/>
        <v>328.82009270424135</v>
      </c>
      <c r="Z72" s="55">
        <f t="shared" si="19"/>
        <v>5.9938910131036671</v>
      </c>
      <c r="AA72" s="55">
        <f t="shared" si="20"/>
        <v>22.55281842964618</v>
      </c>
      <c r="AB72" s="102">
        <f t="shared" si="21"/>
        <v>40.480117600484007</v>
      </c>
      <c r="AC72" s="214">
        <f t="shared" si="14"/>
        <v>22.55281842964618</v>
      </c>
      <c r="AD72" s="214">
        <f t="shared" si="15"/>
        <v>40.480117600484007</v>
      </c>
      <c r="AG72" s="29">
        <f t="shared" ref="AG72:AG135" si="24">AH$6-AI$6*EXP((T$6-Y71)/T$6)</f>
        <v>1.513892846275929E+20</v>
      </c>
      <c r="AI72" s="26"/>
      <c r="AJ72" s="54">
        <f t="shared" si="16"/>
        <v>1.4454215790533134E-3</v>
      </c>
      <c r="AQ72" s="38">
        <f t="shared" si="22"/>
        <v>6.3248039616488491E-2</v>
      </c>
      <c r="AR72" s="38">
        <f t="shared" si="17"/>
        <v>5.9485686556546048E-2</v>
      </c>
      <c r="AS72" s="54">
        <f t="shared" ref="AS72:AS135" si="25">AS$1+AS$2*EXP(-$Y71/AS$3)</f>
        <v>1.5343814576411989E-4</v>
      </c>
      <c r="AT72" s="28"/>
      <c r="AU72" s="28"/>
    </row>
    <row r="73" spans="24:47" x14ac:dyDescent="0.25">
      <c r="X73">
        <f t="shared" si="23"/>
        <v>202</v>
      </c>
      <c r="Y73" s="55">
        <f t="shared" si="18"/>
        <v>327.18917672922532</v>
      </c>
      <c r="Z73" s="55">
        <f t="shared" si="19"/>
        <v>5.9371684063839272</v>
      </c>
      <c r="AA73" s="55">
        <f t="shared" si="20"/>
        <v>22.440958623403656</v>
      </c>
      <c r="AB73" s="102">
        <f t="shared" si="21"/>
        <v>40.097037930599896</v>
      </c>
      <c r="AC73" s="214">
        <f t="shared" si="14"/>
        <v>22.440958623403656</v>
      </c>
      <c r="AD73" s="214">
        <f t="shared" si="15"/>
        <v>40.097037930599896</v>
      </c>
      <c r="AG73" s="29">
        <f t="shared" si="24"/>
        <v>1.501936426686445E+20</v>
      </c>
      <c r="AI73" s="26"/>
      <c r="AJ73" s="54">
        <f t="shared" si="16"/>
        <v>1.4347508652513925E-3</v>
      </c>
      <c r="AQ73" s="38">
        <f t="shared" si="22"/>
        <v>6.3154628113481576E-2</v>
      </c>
      <c r="AR73" s="38">
        <f t="shared" si="17"/>
        <v>5.9403050547356902E-2</v>
      </c>
      <c r="AS73" s="54">
        <f t="shared" si="25"/>
        <v>1.5373141318717292E-4</v>
      </c>
      <c r="AT73" s="28"/>
      <c r="AU73" s="28"/>
    </row>
    <row r="74" spans="24:47" x14ac:dyDescent="0.25">
      <c r="X74">
        <f t="shared" si="23"/>
        <v>205</v>
      </c>
      <c r="Y74" s="55">
        <f t="shared" si="18"/>
        <v>325.75346188059569</v>
      </c>
      <c r="Z74" s="55">
        <f t="shared" si="19"/>
        <v>5.8867647440052266</v>
      </c>
      <c r="AA74" s="55">
        <f t="shared" si="20"/>
        <v>22.342487097434546</v>
      </c>
      <c r="AB74" s="102">
        <f t="shared" si="21"/>
        <v>39.756633646283696</v>
      </c>
      <c r="AC74" s="214">
        <f t="shared" si="14"/>
        <v>22.342487097434546</v>
      </c>
      <c r="AD74" s="214">
        <f t="shared" si="15"/>
        <v>39.756633646283696</v>
      </c>
      <c r="AG74" s="29">
        <f t="shared" si="24"/>
        <v>1.4890675188258623E+20</v>
      </c>
      <c r="AI74" s="26"/>
      <c r="AJ74" s="54">
        <f t="shared" si="16"/>
        <v>1.4232268941329338E-3</v>
      </c>
      <c r="AQ74" s="38">
        <f t="shared" si="22"/>
        <v>6.3053229883352435E-2</v>
      </c>
      <c r="AR74" s="38">
        <f t="shared" si="17"/>
        <v>5.9313332682570559E-2</v>
      </c>
      <c r="AS74" s="54">
        <f t="shared" si="25"/>
        <v>1.5404721362502325E-4</v>
      </c>
      <c r="AT74" s="28"/>
      <c r="AU74" s="28"/>
    </row>
    <row r="75" spans="24:47" x14ac:dyDescent="0.25">
      <c r="X75">
        <f t="shared" si="23"/>
        <v>208</v>
      </c>
      <c r="Y75" s="55">
        <f t="shared" si="18"/>
        <v>324.18133609185935</v>
      </c>
      <c r="Z75" s="55">
        <f t="shared" si="19"/>
        <v>5.8310600087189233</v>
      </c>
      <c r="AA75" s="55">
        <f t="shared" si="20"/>
        <v>22.234659539908048</v>
      </c>
      <c r="AB75" s="102">
        <f t="shared" si="21"/>
        <v>39.38042823474656</v>
      </c>
      <c r="AC75" s="214">
        <f t="shared" si="14"/>
        <v>22.234659539908048</v>
      </c>
      <c r="AD75" s="214">
        <f t="shared" si="15"/>
        <v>39.38042823474656</v>
      </c>
      <c r="AG75" s="29">
        <f t="shared" si="24"/>
        <v>1.4777269452568291E+20</v>
      </c>
      <c r="AI75" s="26"/>
      <c r="AJ75" s="54">
        <f t="shared" si="16"/>
        <v>1.4130383421942859E-3</v>
      </c>
      <c r="AQ75" s="38">
        <f t="shared" si="22"/>
        <v>6.2963127498205027E-2</v>
      </c>
      <c r="AR75" s="38">
        <f t="shared" si="17"/>
        <v>5.9233595097880148E-2</v>
      </c>
      <c r="AS75" s="54">
        <f t="shared" si="25"/>
        <v>1.5432563914170042E-4</v>
      </c>
      <c r="AT75" s="28"/>
      <c r="AU75" s="28"/>
    </row>
    <row r="76" spans="24:47" x14ac:dyDescent="0.25">
      <c r="X76">
        <f t="shared" si="23"/>
        <v>211</v>
      </c>
      <c r="Y76" s="55">
        <f t="shared" si="18"/>
        <v>322.82552520867495</v>
      </c>
      <c r="Z76" s="55">
        <f t="shared" si="19"/>
        <v>5.7825841945233822</v>
      </c>
      <c r="AA76" s="55">
        <f t="shared" si="20"/>
        <v>22.141668395656719</v>
      </c>
      <c r="AB76" s="102">
        <f t="shared" si="21"/>
        <v>39.053043793633968</v>
      </c>
      <c r="AC76" s="214">
        <f t="shared" si="14"/>
        <v>22.141668395656719</v>
      </c>
      <c r="AD76" s="214">
        <f t="shared" si="15"/>
        <v>39.053043793633968</v>
      </c>
      <c r="AG76" s="29">
        <f t="shared" si="24"/>
        <v>1.46529605889422E+20</v>
      </c>
      <c r="AI76" s="26"/>
      <c r="AJ76" s="54">
        <f t="shared" si="16"/>
        <v>1.4018347759165149E-3</v>
      </c>
      <c r="AQ76" s="38">
        <f t="shared" si="22"/>
        <v>6.2863548831171054E-2</v>
      </c>
      <c r="AR76" s="38">
        <f t="shared" si="17"/>
        <v>5.9145455595219137E-2</v>
      </c>
      <c r="AS76" s="54">
        <f t="shared" si="25"/>
        <v>1.5463097316885605E-4</v>
      </c>
      <c r="AT76" s="28"/>
      <c r="AU76" s="28"/>
    </row>
    <row r="77" spans="24:47" x14ac:dyDescent="0.25">
      <c r="X77">
        <f t="shared" si="23"/>
        <v>214</v>
      </c>
      <c r="Y77" s="55">
        <f t="shared" si="18"/>
        <v>321.30260408889995</v>
      </c>
      <c r="Z77" s="55">
        <f t="shared" si="19"/>
        <v>5.7276456476179298</v>
      </c>
      <c r="AA77" s="55">
        <f t="shared" si="20"/>
        <v>22.037215643957474</v>
      </c>
      <c r="AB77" s="102">
        <f t="shared" si="21"/>
        <v>38.68201288321692</v>
      </c>
      <c r="AC77" s="214">
        <f t="shared" si="14"/>
        <v>22.037215643957474</v>
      </c>
      <c r="AD77" s="214">
        <f t="shared" si="15"/>
        <v>38.68201288321692</v>
      </c>
      <c r="AG77" s="29">
        <f t="shared" si="24"/>
        <v>1.4545648169343451E+20</v>
      </c>
      <c r="AI77" s="26"/>
      <c r="AJ77" s="54">
        <f t="shared" si="16"/>
        <v>1.3921334292103791E-3</v>
      </c>
      <c r="AQ77" s="38">
        <f t="shared" si="22"/>
        <v>6.27768926979686E-2</v>
      </c>
      <c r="AR77" s="38">
        <f t="shared" si="17"/>
        <v>5.9068740701167292E-2</v>
      </c>
      <c r="AS77" s="54">
        <f t="shared" si="25"/>
        <v>1.5489467727576435E-4</v>
      </c>
      <c r="AT77" s="28"/>
      <c r="AU77" s="28"/>
    </row>
    <row r="78" spans="24:47" x14ac:dyDescent="0.25">
      <c r="X78">
        <f t="shared" si="23"/>
        <v>217</v>
      </c>
      <c r="Y78" s="55">
        <f t="shared" si="18"/>
        <v>320.02728629738294</v>
      </c>
      <c r="Z78" s="55">
        <f t="shared" si="19"/>
        <v>5.6812369869906973</v>
      </c>
      <c r="AA78" s="55">
        <f t="shared" si="20"/>
        <v>21.949745287886348</v>
      </c>
      <c r="AB78" s="102">
        <f t="shared" si="21"/>
        <v>38.368589092933732</v>
      </c>
      <c r="AC78" s="214">
        <f t="shared" si="14"/>
        <v>21.949745287886348</v>
      </c>
      <c r="AD78" s="214">
        <f t="shared" si="15"/>
        <v>38.368589092933732</v>
      </c>
      <c r="AG78" s="29">
        <f t="shared" si="24"/>
        <v>1.4424989917437886E+20</v>
      </c>
      <c r="AI78" s="26"/>
      <c r="AJ78" s="54">
        <f t="shared" si="16"/>
        <v>1.3811930492348774E-3</v>
      </c>
      <c r="AQ78" s="38">
        <f t="shared" si="22"/>
        <v>6.267868368141892E-2</v>
      </c>
      <c r="AR78" s="38">
        <f t="shared" si="17"/>
        <v>5.8981783152252824E-2</v>
      </c>
      <c r="AS78" s="54">
        <f t="shared" si="25"/>
        <v>1.5519130687548352E-4</v>
      </c>
      <c r="AT78" s="28"/>
      <c r="AU78" s="28"/>
    </row>
    <row r="79" spans="24:47" x14ac:dyDescent="0.25">
      <c r="X79">
        <f t="shared" si="23"/>
        <v>220</v>
      </c>
      <c r="Y79" s="55">
        <f t="shared" si="18"/>
        <v>318.54279157195668</v>
      </c>
      <c r="Z79" s="55">
        <f t="shared" si="19"/>
        <v>5.6267483757872157</v>
      </c>
      <c r="AA79" s="55">
        <f t="shared" si="20"/>
        <v>21.847928091355055</v>
      </c>
      <c r="AB79" s="102">
        <f t="shared" si="21"/>
        <v>38.000596851402818</v>
      </c>
      <c r="AC79" s="214">
        <f t="shared" si="14"/>
        <v>21.847928091355055</v>
      </c>
      <c r="AD79" s="214">
        <f t="shared" si="15"/>
        <v>38.000596851402818</v>
      </c>
      <c r="AG79" s="29">
        <f t="shared" si="24"/>
        <v>1.4323851818110091E+20</v>
      </c>
      <c r="AI79" s="26"/>
      <c r="AJ79" s="54">
        <f t="shared" si="16"/>
        <v>1.3719962671280724E-3</v>
      </c>
      <c r="AQ79" s="38">
        <f t="shared" si="22"/>
        <v>6.2595722824674155E-2</v>
      </c>
      <c r="AR79" s="38">
        <f t="shared" si="17"/>
        <v>5.8908314310053278E-2</v>
      </c>
      <c r="AS79" s="54">
        <f t="shared" si="25"/>
        <v>1.5544005364889491E-4</v>
      </c>
      <c r="AT79" s="28"/>
      <c r="AU79" s="28"/>
    </row>
    <row r="80" spans="24:47" x14ac:dyDescent="0.25">
      <c r="X80">
        <f t="shared" si="23"/>
        <v>223</v>
      </c>
      <c r="Y80" s="55">
        <f t="shared" si="18"/>
        <v>317.35108425080466</v>
      </c>
      <c r="Z80" s="55">
        <f t="shared" si="19"/>
        <v>5.5826377001528655</v>
      </c>
      <c r="AA80" s="55">
        <f t="shared" si="20"/>
        <v>21.766192335446135</v>
      </c>
      <c r="AB80" s="102">
        <f t="shared" si="21"/>
        <v>37.702692646402824</v>
      </c>
      <c r="AC80" s="214">
        <f t="shared" si="14"/>
        <v>21.766192335446135</v>
      </c>
      <c r="AD80" s="214">
        <f t="shared" si="15"/>
        <v>37.702692646402824</v>
      </c>
      <c r="AG80" s="29">
        <f t="shared" si="24"/>
        <v>1.4206013627384778E+20</v>
      </c>
      <c r="AI80" s="26"/>
      <c r="AJ80" s="54">
        <f t="shared" si="16"/>
        <v>1.3612508230139246E-3</v>
      </c>
      <c r="AQ80" s="38">
        <f t="shared" si="22"/>
        <v>6.2498318120311286E-2</v>
      </c>
      <c r="AR80" s="38">
        <f t="shared" si="17"/>
        <v>5.882203957826343E-2</v>
      </c>
      <c r="AS80" s="54">
        <f t="shared" si="25"/>
        <v>1.5572999583823871E-4</v>
      </c>
      <c r="AT80" s="28"/>
      <c r="AU80" s="28"/>
    </row>
    <row r="81" spans="24:47" x14ac:dyDescent="0.25">
      <c r="X81">
        <f t="shared" si="23"/>
        <v>226</v>
      </c>
      <c r="Y81" s="55">
        <f t="shared" si="18"/>
        <v>315.89211342653346</v>
      </c>
      <c r="Z81" s="55">
        <f t="shared" si="19"/>
        <v>5.5281812023163184</v>
      </c>
      <c r="AA81" s="55">
        <f t="shared" si="20"/>
        <v>21.666125749419304</v>
      </c>
      <c r="AB81" s="102">
        <f t="shared" si="21"/>
        <v>37.334917284502723</v>
      </c>
      <c r="AC81" s="214">
        <f t="shared" si="14"/>
        <v>21.666125749419304</v>
      </c>
      <c r="AD81" s="214">
        <f t="shared" si="15"/>
        <v>37.334917284502723</v>
      </c>
      <c r="AG81" s="29">
        <f t="shared" si="24"/>
        <v>1.4111329847345676E+20</v>
      </c>
      <c r="AI81" s="26"/>
      <c r="AJ81" s="54">
        <f t="shared" si="16"/>
        <v>1.3525935008369327E-3</v>
      </c>
      <c r="AQ81" s="38">
        <f t="shared" si="22"/>
        <v>6.241946517793466E-2</v>
      </c>
      <c r="AR81" s="38">
        <f t="shared" si="17"/>
        <v>5.8752185199732396E-2</v>
      </c>
      <c r="AS81" s="54">
        <f t="shared" si="25"/>
        <v>1.5596306138012655E-4</v>
      </c>
      <c r="AT81" s="28"/>
      <c r="AU81" s="28"/>
    </row>
    <row r="82" spans="24:47" x14ac:dyDescent="0.25">
      <c r="X82">
        <f t="shared" si="23"/>
        <v>229</v>
      </c>
      <c r="Y82" s="55">
        <f t="shared" si="18"/>
        <v>314.79068409666917</v>
      </c>
      <c r="Z82" s="55">
        <f t="shared" si="19"/>
        <v>5.486735657509719</v>
      </c>
      <c r="AA82" s="55">
        <f t="shared" si="20"/>
        <v>21.590581899634373</v>
      </c>
      <c r="AB82" s="102">
        <f t="shared" si="21"/>
        <v>37.055012207129863</v>
      </c>
      <c r="AC82" s="214">
        <f t="shared" si="14"/>
        <v>21.590581899634373</v>
      </c>
      <c r="AD82" s="214">
        <f t="shared" si="15"/>
        <v>37.055012207129863</v>
      </c>
      <c r="AG82" s="29">
        <f t="shared" si="24"/>
        <v>1.3995305970647355E+20</v>
      </c>
      <c r="AI82" s="26"/>
      <c r="AJ82" s="54">
        <f t="shared" si="16"/>
        <v>1.3419568933838325E-3</v>
      </c>
      <c r="AQ82" s="38">
        <f t="shared" si="22"/>
        <v>6.2322117879935121E-2</v>
      </c>
      <c r="AR82" s="38">
        <f t="shared" si="17"/>
        <v>5.8665932706278116E-2</v>
      </c>
      <c r="AS82" s="54">
        <f t="shared" si="25"/>
        <v>1.562487712944385E-4</v>
      </c>
      <c r="AT82" s="28"/>
      <c r="AU82" s="28"/>
    </row>
    <row r="83" spans="24:47" x14ac:dyDescent="0.25">
      <c r="X83">
        <f t="shared" si="23"/>
        <v>232</v>
      </c>
      <c r="Y83" s="55">
        <f t="shared" si="18"/>
        <v>313.34082450235275</v>
      </c>
      <c r="Z83" s="55">
        <f t="shared" si="19"/>
        <v>5.4317348628678168</v>
      </c>
      <c r="AA83" s="55">
        <f t="shared" si="20"/>
        <v>21.491140226498814</v>
      </c>
      <c r="AB83" s="102">
        <f t="shared" si="21"/>
        <v>36.683560902733952</v>
      </c>
      <c r="AC83" s="214">
        <f t="shared" si="14"/>
        <v>21.491140226498814</v>
      </c>
      <c r="AD83" s="214">
        <f t="shared" si="15"/>
        <v>36.683560902733952</v>
      </c>
      <c r="AG83" s="29">
        <f t="shared" si="24"/>
        <v>1.3907638449305249E+20</v>
      </c>
      <c r="AI83" s="26"/>
      <c r="AJ83" s="54">
        <f t="shared" si="16"/>
        <v>1.3338995237265042E-3</v>
      </c>
      <c r="AQ83" s="38">
        <f t="shared" si="22"/>
        <v>6.2248029167635784E-2</v>
      </c>
      <c r="AR83" s="38">
        <f t="shared" si="17"/>
        <v>5.8600277391347634E-2</v>
      </c>
      <c r="AS83" s="54">
        <f t="shared" si="25"/>
        <v>1.5646473766660641E-4</v>
      </c>
      <c r="AT83" s="28"/>
      <c r="AU83" s="28"/>
    </row>
    <row r="84" spans="24:47" x14ac:dyDescent="0.25">
      <c r="X84">
        <f t="shared" si="23"/>
        <v>235</v>
      </c>
      <c r="Y84" s="55">
        <f t="shared" si="18"/>
        <v>312.34150997839259</v>
      </c>
      <c r="Z84" s="55">
        <f t="shared" si="19"/>
        <v>5.3935283516275057</v>
      </c>
      <c r="AA84" s="55">
        <f t="shared" si="20"/>
        <v>21.422600135692221</v>
      </c>
      <c r="AB84" s="102">
        <f t="shared" si="21"/>
        <v>36.425530841004296</v>
      </c>
      <c r="AC84" s="214">
        <f t="shared" si="14"/>
        <v>21.422600135692221</v>
      </c>
      <c r="AD84" s="214">
        <f t="shared" si="15"/>
        <v>36.425530841004296</v>
      </c>
      <c r="AG84" s="29">
        <f t="shared" si="24"/>
        <v>1.3792136843750107E+20</v>
      </c>
      <c r="AI84" s="26"/>
      <c r="AJ84" s="54">
        <f t="shared" si="16"/>
        <v>1.3232574250682915E-3</v>
      </c>
      <c r="AQ84" s="38">
        <f t="shared" si="22"/>
        <v>6.2149708876046567E-2</v>
      </c>
      <c r="AR84" s="38">
        <f t="shared" si="17"/>
        <v>5.8513134595510649E-2</v>
      </c>
      <c r="AS84" s="54">
        <f t="shared" si="25"/>
        <v>1.5674938315645294E-4</v>
      </c>
      <c r="AT84" s="28"/>
      <c r="AU84" s="28"/>
    </row>
    <row r="85" spans="24:47" x14ac:dyDescent="0.25">
      <c r="X85">
        <f t="shared" si="23"/>
        <v>238</v>
      </c>
      <c r="Y85" s="55">
        <f t="shared" si="18"/>
        <v>310.87870991519975</v>
      </c>
      <c r="Z85" s="55">
        <f t="shared" si="19"/>
        <v>5.3371585956893739</v>
      </c>
      <c r="AA85" s="55">
        <f t="shared" si="20"/>
        <v>21.322270913251014</v>
      </c>
      <c r="AB85" s="102">
        <f t="shared" si="21"/>
        <v>36.044834170928439</v>
      </c>
      <c r="AC85" s="214">
        <f t="shared" si="14"/>
        <v>21.322270913251014</v>
      </c>
      <c r="AD85" s="214">
        <f t="shared" si="15"/>
        <v>36.044834170928439</v>
      </c>
      <c r="AG85" s="29">
        <f t="shared" si="24"/>
        <v>1.3712460566841301E+20</v>
      </c>
      <c r="AI85" s="26"/>
      <c r="AJ85" s="54">
        <f t="shared" si="16"/>
        <v>1.3158987365482486E-3</v>
      </c>
      <c r="AQ85" s="38">
        <f t="shared" si="22"/>
        <v>6.2081410311449245E-2</v>
      </c>
      <c r="AR85" s="38">
        <f t="shared" si="17"/>
        <v>5.8452591024302197E-2</v>
      </c>
      <c r="AS85" s="54">
        <f t="shared" si="25"/>
        <v>1.5694581297739972E-4</v>
      </c>
      <c r="AT85" s="28"/>
      <c r="AU85" s="28"/>
    </row>
    <row r="86" spans="24:47" x14ac:dyDescent="0.25">
      <c r="X86">
        <f t="shared" si="23"/>
        <v>241</v>
      </c>
      <c r="Y86" s="55">
        <f t="shared" si="18"/>
        <v>310.00110092214931</v>
      </c>
      <c r="Z86" s="55">
        <f t="shared" si="19"/>
        <v>5.3030841563808426</v>
      </c>
      <c r="AA86" s="55">
        <f t="shared" si="20"/>
        <v>21.262078252547962</v>
      </c>
      <c r="AB86" s="102">
        <f t="shared" si="21"/>
        <v>35.814710315261991</v>
      </c>
      <c r="AC86" s="214">
        <f t="shared" si="14"/>
        <v>21.262078252547962</v>
      </c>
      <c r="AD86" s="214">
        <f t="shared" si="15"/>
        <v>35.814710315261991</v>
      </c>
      <c r="AG86" s="29">
        <f t="shared" si="24"/>
        <v>1.3595731635909178E+20</v>
      </c>
      <c r="AI86" s="26"/>
      <c r="AJ86" s="54">
        <f t="shared" si="16"/>
        <v>1.305092418159951E-3</v>
      </c>
      <c r="AQ86" s="38">
        <f t="shared" si="22"/>
        <v>6.1980642842965658E-2</v>
      </c>
      <c r="AR86" s="38">
        <f t="shared" si="17"/>
        <v>5.8363251025970626E-2</v>
      </c>
      <c r="AS86" s="54">
        <f t="shared" si="25"/>
        <v>1.5723369853404585E-4</v>
      </c>
      <c r="AT86" s="28"/>
      <c r="AU86" s="28"/>
    </row>
    <row r="87" spans="24:47" x14ac:dyDescent="0.25">
      <c r="X87">
        <f t="shared" si="23"/>
        <v>244</v>
      </c>
      <c r="Y87" s="55">
        <f t="shared" si="18"/>
        <v>308.49432124614407</v>
      </c>
      <c r="Z87" s="55">
        <f t="shared" si="19"/>
        <v>5.244129078949717</v>
      </c>
      <c r="AA87" s="55">
        <f t="shared" si="20"/>
        <v>21.158732595757481</v>
      </c>
      <c r="AB87" s="102">
        <f t="shared" si="21"/>
        <v>35.416553514889692</v>
      </c>
      <c r="AC87" s="214">
        <f t="shared" si="14"/>
        <v>21.158732595757481</v>
      </c>
      <c r="AD87" s="214">
        <f t="shared" si="15"/>
        <v>35.416553514889692</v>
      </c>
      <c r="AG87" s="29">
        <f t="shared" si="24"/>
        <v>1.352564371783372E+20</v>
      </c>
      <c r="AI87" s="26"/>
      <c r="AJ87" s="54">
        <f t="shared" si="16"/>
        <v>1.2985894591788568E-3</v>
      </c>
      <c r="AQ87" s="38">
        <f t="shared" si="22"/>
        <v>6.1919730835596196E-2</v>
      </c>
      <c r="AR87" s="38">
        <f t="shared" si="17"/>
        <v>5.8309238483471082E-2</v>
      </c>
      <c r="AS87" s="54">
        <f t="shared" si="25"/>
        <v>1.5740661622575048E-4</v>
      </c>
      <c r="AT87" s="28"/>
      <c r="AU87" s="28"/>
    </row>
    <row r="88" spans="24:47" x14ac:dyDescent="0.25">
      <c r="X88">
        <f t="shared" si="23"/>
        <v>247</v>
      </c>
      <c r="Y88" s="55">
        <f t="shared" si="18"/>
        <v>307.769928947805</v>
      </c>
      <c r="Z88" s="55">
        <f t="shared" si="19"/>
        <v>5.2155806419087263</v>
      </c>
      <c r="AA88" s="55">
        <f t="shared" si="20"/>
        <v>21.109048624677982</v>
      </c>
      <c r="AB88" s="102">
        <f t="shared" si="21"/>
        <v>35.223749860935548</v>
      </c>
      <c r="AC88" s="214">
        <f t="shared" si="14"/>
        <v>21.109048624677982</v>
      </c>
      <c r="AD88" s="214">
        <f t="shared" si="15"/>
        <v>35.223749860935548</v>
      </c>
      <c r="AG88" s="29">
        <f t="shared" si="24"/>
        <v>1.3405210308711481E+20</v>
      </c>
      <c r="AI88" s="26"/>
      <c r="AJ88" s="54">
        <f t="shared" si="16"/>
        <v>1.2873901229028607E-3</v>
      </c>
      <c r="AQ88" s="38">
        <f t="shared" si="22"/>
        <v>6.1814341805466126E-2</v>
      </c>
      <c r="AR88" s="38">
        <f t="shared" si="17"/>
        <v>5.8215772166308771E-2</v>
      </c>
      <c r="AS88" s="54">
        <f t="shared" si="25"/>
        <v>1.5770385200702681E-4</v>
      </c>
      <c r="AT88" s="28"/>
      <c r="AU88" s="28"/>
    </row>
    <row r="89" spans="24:47" x14ac:dyDescent="0.25">
      <c r="X89">
        <f t="shared" si="23"/>
        <v>250</v>
      </c>
      <c r="Y89" s="55">
        <f t="shared" si="18"/>
        <v>306.17377462366625</v>
      </c>
      <c r="Z89" s="55">
        <f t="shared" si="19"/>
        <v>5.1521991326192129</v>
      </c>
      <c r="AA89" s="55">
        <f t="shared" si="20"/>
        <v>20.999573019455848</v>
      </c>
      <c r="AB89" s="102">
        <f t="shared" si="21"/>
        <v>34.795698876336957</v>
      </c>
      <c r="AC89" s="214">
        <f t="shared" si="14"/>
        <v>20.999573019455848</v>
      </c>
      <c r="AD89" s="214">
        <f t="shared" si="15"/>
        <v>34.795698876336957</v>
      </c>
      <c r="AG89" s="29">
        <f t="shared" si="24"/>
        <v>1.3347266994043145E+20</v>
      </c>
      <c r="AI89" s="26"/>
      <c r="AJ89" s="54">
        <f t="shared" si="16"/>
        <v>1.2819905980018672E-3</v>
      </c>
      <c r="AQ89" s="38">
        <f t="shared" si="22"/>
        <v>6.176330816726941E-2</v>
      </c>
      <c r="AR89" s="38">
        <f t="shared" si="17"/>
        <v>5.8170505320889521E-2</v>
      </c>
      <c r="AS89" s="54">
        <f t="shared" si="25"/>
        <v>1.5784690768872242E-4</v>
      </c>
      <c r="AT89" s="28"/>
      <c r="AU89" s="28"/>
    </row>
    <row r="90" spans="24:47" x14ac:dyDescent="0.25">
      <c r="X90">
        <f t="shared" si="23"/>
        <v>253</v>
      </c>
      <c r="Y90" s="55">
        <f t="shared" si="18"/>
        <v>305.65282493096197</v>
      </c>
      <c r="Z90" s="55">
        <f t="shared" si="19"/>
        <v>5.131369517065103</v>
      </c>
      <c r="AA90" s="55">
        <f t="shared" si="20"/>
        <v>20.963842587857474</v>
      </c>
      <c r="AB90" s="102">
        <f t="shared" si="21"/>
        <v>34.655024765753382</v>
      </c>
      <c r="AC90" s="214">
        <f t="shared" si="14"/>
        <v>20.963842587857474</v>
      </c>
      <c r="AD90" s="214">
        <f t="shared" si="15"/>
        <v>34.655024765753382</v>
      </c>
      <c r="AG90" s="29">
        <f t="shared" si="24"/>
        <v>1.3219490779446156E+20</v>
      </c>
      <c r="AI90" s="26"/>
      <c r="AJ90" s="54">
        <f t="shared" si="16"/>
        <v>1.2700579634698638E-3</v>
      </c>
      <c r="AQ90" s="38">
        <f t="shared" si="22"/>
        <v>6.1650006377444687E-2</v>
      </c>
      <c r="AR90" s="38">
        <f t="shared" si="17"/>
        <v>5.8069991058358708E-2</v>
      </c>
      <c r="AS90" s="54">
        <f t="shared" si="25"/>
        <v>1.5816248473819776E-4</v>
      </c>
      <c r="AT90" s="28"/>
      <c r="AU90" s="28"/>
    </row>
    <row r="91" spans="24:47" x14ac:dyDescent="0.25">
      <c r="X91">
        <f t="shared" si="23"/>
        <v>256</v>
      </c>
      <c r="Y91" s="55">
        <f t="shared" si="18"/>
        <v>303.8987937574326</v>
      </c>
      <c r="Z91" s="55">
        <f t="shared" si="19"/>
        <v>5.0607114442610897</v>
      </c>
      <c r="AA91" s="55">
        <f t="shared" si="20"/>
        <v>20.843538666490577</v>
      </c>
      <c r="AB91" s="102">
        <f t="shared" si="21"/>
        <v>34.177831054643676</v>
      </c>
      <c r="AC91" s="214">
        <f t="shared" si="14"/>
        <v>20.843538666490577</v>
      </c>
      <c r="AD91" s="214">
        <f t="shared" si="15"/>
        <v>34.177831054643676</v>
      </c>
      <c r="AG91" s="29">
        <f t="shared" si="24"/>
        <v>1.3177757144118841E+20</v>
      </c>
      <c r="AI91" s="26"/>
      <c r="AJ91" s="54">
        <f t="shared" si="16"/>
        <v>1.2661529926908156E-3</v>
      </c>
      <c r="AQ91" s="38">
        <f t="shared" si="22"/>
        <v>6.1612771026786486E-2</v>
      </c>
      <c r="AR91" s="38">
        <f t="shared" si="17"/>
        <v>5.8036953499716222E-2</v>
      </c>
      <c r="AS91" s="54">
        <f t="shared" si="25"/>
        <v>1.5826559021199266E-4</v>
      </c>
      <c r="AT91" s="28"/>
      <c r="AU91" s="28"/>
    </row>
    <row r="92" spans="24:47" x14ac:dyDescent="0.25">
      <c r="X92">
        <f t="shared" si="23"/>
        <v>259</v>
      </c>
      <c r="Y92" s="55">
        <f t="shared" si="18"/>
        <v>303.66144724097876</v>
      </c>
      <c r="Z92" s="55">
        <f t="shared" si="19"/>
        <v>5.0510876551254</v>
      </c>
      <c r="AA92" s="55">
        <f t="shared" si="20"/>
        <v>20.827259755897032</v>
      </c>
      <c r="AB92" s="102">
        <f t="shared" si="21"/>
        <v>34.112836193188357</v>
      </c>
      <c r="AC92" s="214">
        <f t="shared" si="14"/>
        <v>20.827259755897032</v>
      </c>
      <c r="AD92" s="214">
        <f t="shared" si="15"/>
        <v>34.112836193188357</v>
      </c>
      <c r="AG92" s="29">
        <f t="shared" si="24"/>
        <v>1.3037130832411479E+20</v>
      </c>
      <c r="AI92" s="26"/>
      <c r="AJ92" s="54">
        <f t="shared" si="16"/>
        <v>1.2529674698294549E-3</v>
      </c>
      <c r="AQ92" s="38">
        <f t="shared" si="22"/>
        <v>6.1486461536779044E-2</v>
      </c>
      <c r="AR92" s="38">
        <f t="shared" si="17"/>
        <v>5.7924866462979972E-2</v>
      </c>
      <c r="AS92" s="54">
        <f t="shared" si="25"/>
        <v>1.5861313653721116E-4</v>
      </c>
      <c r="AT92" s="28"/>
      <c r="AU92" s="28"/>
    </row>
    <row r="93" spans="24:47" x14ac:dyDescent="0.25">
      <c r="X93">
        <f t="shared" si="23"/>
        <v>262</v>
      </c>
      <c r="Y93" s="55">
        <f t="shared" si="18"/>
        <v>301.64344576476611</v>
      </c>
      <c r="Z93" s="55">
        <f t="shared" si="19"/>
        <v>4.9686511067718779</v>
      </c>
      <c r="AA93" s="55">
        <f t="shared" si="20"/>
        <v>20.68885087549836</v>
      </c>
      <c r="AB93" s="102">
        <f t="shared" si="21"/>
        <v>33.556095811250607</v>
      </c>
      <c r="AC93" s="214">
        <f t="shared" si="14"/>
        <v>20.68885087549836</v>
      </c>
      <c r="AD93" s="214">
        <f t="shared" si="15"/>
        <v>33.556095811250607</v>
      </c>
      <c r="AG93" s="29">
        <f t="shared" si="24"/>
        <v>1.3018089001652794E+20</v>
      </c>
      <c r="AI93" s="26"/>
      <c r="AJ93" s="54">
        <f t="shared" si="16"/>
        <v>1.2511788399646878E-3</v>
      </c>
      <c r="AQ93" s="38">
        <f t="shared" si="22"/>
        <v>6.1469257898901175E-2</v>
      </c>
      <c r="AR93" s="38">
        <f t="shared" si="17"/>
        <v>5.7909597891299243E-2</v>
      </c>
      <c r="AS93" s="54">
        <f t="shared" si="25"/>
        <v>1.5866021113288312E-4</v>
      </c>
      <c r="AT93" s="28"/>
      <c r="AU93" s="28"/>
    </row>
    <row r="94" spans="24:47" x14ac:dyDescent="0.25">
      <c r="X94">
        <f t="shared" si="23"/>
        <v>265</v>
      </c>
      <c r="Y94" s="55">
        <f t="shared" si="18"/>
        <v>301.64344576476611</v>
      </c>
      <c r="Z94" s="55">
        <f t="shared" si="19"/>
        <v>4.9686511067718779</v>
      </c>
      <c r="AA94" s="55">
        <f t="shared" si="20"/>
        <v>20.68885087549836</v>
      </c>
      <c r="AB94" s="102">
        <f t="shared" si="21"/>
        <v>33.556095811250607</v>
      </c>
      <c r="AC94" s="214">
        <f t="shared" si="14"/>
        <v>20.68885087549836</v>
      </c>
      <c r="AD94" s="214">
        <f t="shared" si="15"/>
        <v>33.556095811250607</v>
      </c>
      <c r="AG94" s="29">
        <f t="shared" si="24"/>
        <v>1.2856063545427087E+20</v>
      </c>
      <c r="AI94" s="26"/>
      <c r="AJ94" s="54">
        <f t="shared" si="16"/>
        <v>1.2359288257055596E-3</v>
      </c>
      <c r="AQ94" s="38">
        <f t="shared" si="22"/>
        <v>6.1321893019457202E-2</v>
      </c>
      <c r="AR94" s="38">
        <f t="shared" si="17"/>
        <v>5.77787883419578E-2</v>
      </c>
      <c r="AS94" s="54">
        <f t="shared" si="25"/>
        <v>1.5906090294805125E-4</v>
      </c>
      <c r="AT94" s="28"/>
      <c r="AU94" s="28"/>
    </row>
    <row r="95" spans="24:47" x14ac:dyDescent="0.25">
      <c r="X95">
        <f t="shared" si="23"/>
        <v>268</v>
      </c>
      <c r="Y95" s="55">
        <f t="shared" si="18"/>
        <v>299.58096090813723</v>
      </c>
      <c r="Z95" s="55">
        <f t="shared" si="19"/>
        <v>4.8832497960042947</v>
      </c>
      <c r="AA95" s="55">
        <f t="shared" si="20"/>
        <v>20.547391008788562</v>
      </c>
      <c r="AB95" s="102">
        <f t="shared" si="21"/>
        <v>32.979332721039334</v>
      </c>
      <c r="AC95" s="214">
        <f t="shared" si="14"/>
        <v>20.547391008788562</v>
      </c>
      <c r="AD95" s="214">
        <f t="shared" si="15"/>
        <v>32.979332721039334</v>
      </c>
      <c r="AG95" s="29">
        <f t="shared" si="24"/>
        <v>1.2856063545427087E+20</v>
      </c>
      <c r="AI95" s="26"/>
      <c r="AJ95" s="54">
        <f t="shared" si="16"/>
        <v>1.2359288257055596E-3</v>
      </c>
      <c r="AQ95" s="38">
        <f t="shared" si="22"/>
        <v>6.1321893019457202E-2</v>
      </c>
      <c r="AR95" s="38">
        <f t="shared" si="17"/>
        <v>5.77787883419578E-2</v>
      </c>
      <c r="AS95" s="54">
        <f t="shared" si="25"/>
        <v>1.5906090294805125E-4</v>
      </c>
      <c r="AT95" s="28"/>
      <c r="AU95" s="28"/>
    </row>
    <row r="96" spans="24:47" x14ac:dyDescent="0.25">
      <c r="X96">
        <f t="shared" si="23"/>
        <v>271</v>
      </c>
      <c r="Y96" s="55">
        <f t="shared" si="18"/>
        <v>299.58096090813723</v>
      </c>
      <c r="Z96" s="55">
        <f t="shared" si="19"/>
        <v>4.8832497960042947</v>
      </c>
      <c r="AA96" s="55">
        <f t="shared" si="20"/>
        <v>20.547391008788562</v>
      </c>
      <c r="AB96" s="102">
        <f t="shared" si="21"/>
        <v>32.979332721039334</v>
      </c>
      <c r="AC96" s="214">
        <f t="shared" si="14"/>
        <v>20.547391008788562</v>
      </c>
      <c r="AD96" s="214">
        <f t="shared" si="15"/>
        <v>32.979332721039334</v>
      </c>
      <c r="AG96" s="29">
        <f t="shared" si="24"/>
        <v>1.2690234626028863E+20</v>
      </c>
      <c r="AI96" s="26"/>
      <c r="AJ96" s="54">
        <f t="shared" si="16"/>
        <v>1.2202645569521465E-3</v>
      </c>
      <c r="AQ96" s="38">
        <f t="shared" si="22"/>
        <v>6.1169228283766766E-2</v>
      </c>
      <c r="AR96" s="38">
        <f t="shared" si="17"/>
        <v>5.7643236020607197E-2</v>
      </c>
      <c r="AS96" s="54">
        <f t="shared" si="25"/>
        <v>1.5947125591876619E-4</v>
      </c>
      <c r="AT96" s="28"/>
      <c r="AU96" s="28"/>
    </row>
    <row r="97" spans="24:47" x14ac:dyDescent="0.25">
      <c r="X97">
        <f t="shared" si="23"/>
        <v>274</v>
      </c>
      <c r="Y97" s="55">
        <f t="shared" si="18"/>
        <v>297.72781024404702</v>
      </c>
      <c r="Z97" s="55">
        <f t="shared" si="19"/>
        <v>4.8055072091557633</v>
      </c>
      <c r="AA97" s="55">
        <f t="shared" si="20"/>
        <v>20.420288768453158</v>
      </c>
      <c r="AB97" s="102">
        <f t="shared" si="21"/>
        <v>32.45429330151795</v>
      </c>
      <c r="AC97" s="214">
        <f t="shared" si="14"/>
        <v>20.420288768453158</v>
      </c>
      <c r="AD97" s="214">
        <f t="shared" si="15"/>
        <v>32.45429330151795</v>
      </c>
      <c r="AG97" s="29">
        <f t="shared" si="24"/>
        <v>1.2690234626028863E+20</v>
      </c>
      <c r="AI97" s="26"/>
      <c r="AJ97" s="54">
        <f t="shared" si="16"/>
        <v>1.2202645569521465E-3</v>
      </c>
      <c r="AQ97" s="38">
        <f t="shared" si="22"/>
        <v>6.1169228283766766E-2</v>
      </c>
      <c r="AR97" s="38">
        <f t="shared" si="17"/>
        <v>5.7643236020607197E-2</v>
      </c>
      <c r="AS97" s="54">
        <f t="shared" si="25"/>
        <v>1.5947125591876619E-4</v>
      </c>
      <c r="AT97" s="28"/>
      <c r="AU97" s="28"/>
    </row>
    <row r="98" spans="24:47" x14ac:dyDescent="0.25">
      <c r="X98">
        <f t="shared" si="23"/>
        <v>277</v>
      </c>
      <c r="Y98" s="55">
        <f t="shared" si="18"/>
        <v>297.72781024404702</v>
      </c>
      <c r="Z98" s="55">
        <f t="shared" si="19"/>
        <v>4.8055072091557633</v>
      </c>
      <c r="AA98" s="55">
        <f t="shared" si="20"/>
        <v>20.420288768453158</v>
      </c>
      <c r="AB98" s="102">
        <f t="shared" si="21"/>
        <v>32.45429330151795</v>
      </c>
      <c r="AC98" s="214">
        <f t="shared" si="14"/>
        <v>20.420288768453158</v>
      </c>
      <c r="AD98" s="214">
        <f t="shared" si="15"/>
        <v>32.45429330151795</v>
      </c>
      <c r="AG98" s="29">
        <f t="shared" si="24"/>
        <v>1.2541036489104831E+20</v>
      </c>
      <c r="AI98" s="26"/>
      <c r="AJ98" s="54">
        <f t="shared" si="16"/>
        <v>1.2061233567172863E-3</v>
      </c>
      <c r="AQ98" s="38">
        <f t="shared" si="22"/>
        <v>6.1030254404250771E-2</v>
      </c>
      <c r="AR98" s="38">
        <f t="shared" si="17"/>
        <v>5.7519806010167124E-2</v>
      </c>
      <c r="AS98" s="54">
        <f t="shared" si="25"/>
        <v>1.598406754756183E-4</v>
      </c>
      <c r="AT98" s="28"/>
      <c r="AU98" s="28"/>
    </row>
    <row r="99" spans="24:47" x14ac:dyDescent="0.25">
      <c r="X99">
        <f t="shared" si="23"/>
        <v>280</v>
      </c>
      <c r="Y99" s="55">
        <f t="shared" si="18"/>
        <v>295.76495197056499</v>
      </c>
      <c r="Z99" s="55">
        <f t="shared" si="19"/>
        <v>4.7220997865372816</v>
      </c>
      <c r="AA99" s="55">
        <f t="shared" si="20"/>
        <v>20.285662000724621</v>
      </c>
      <c r="AB99" s="102">
        <f t="shared" si="21"/>
        <v>31.890996059548062</v>
      </c>
      <c r="AC99" s="214">
        <f t="shared" si="14"/>
        <v>20.285662000724621</v>
      </c>
      <c r="AD99" s="214">
        <f t="shared" si="15"/>
        <v>31.890996059548062</v>
      </c>
      <c r="AG99" s="29">
        <f t="shared" si="24"/>
        <v>1.2541036489104831E+20</v>
      </c>
      <c r="AI99" s="26"/>
      <c r="AJ99" s="54">
        <f t="shared" si="16"/>
        <v>1.2061233567172863E-3</v>
      </c>
      <c r="AQ99" s="38">
        <f t="shared" si="22"/>
        <v>6.1030254404250771E-2</v>
      </c>
      <c r="AR99" s="38">
        <f t="shared" si="17"/>
        <v>5.7519806010167124E-2</v>
      </c>
      <c r="AS99" s="54">
        <f t="shared" si="25"/>
        <v>1.598406754756183E-4</v>
      </c>
      <c r="AT99" s="28"/>
      <c r="AU99" s="28"/>
    </row>
    <row r="100" spans="24:47" x14ac:dyDescent="0.25">
      <c r="X100">
        <f t="shared" si="23"/>
        <v>283</v>
      </c>
      <c r="Y100" s="55">
        <f t="shared" si="18"/>
        <v>295.76495197056499</v>
      </c>
      <c r="Z100" s="55">
        <f t="shared" si="19"/>
        <v>4.7220997865372816</v>
      </c>
      <c r="AA100" s="55">
        <f t="shared" si="20"/>
        <v>20.285662000724621</v>
      </c>
      <c r="AB100" s="102">
        <f t="shared" si="21"/>
        <v>31.890996059548062</v>
      </c>
      <c r="AC100" s="214">
        <f t="shared" si="14"/>
        <v>20.285662000724621</v>
      </c>
      <c r="AD100" s="214">
        <f t="shared" si="15"/>
        <v>31.890996059548062</v>
      </c>
      <c r="AG100" s="29">
        <f t="shared" si="24"/>
        <v>1.2382798791873777E+20</v>
      </c>
      <c r="AI100" s="26"/>
      <c r="AJ100" s="54">
        <f t="shared" si="16"/>
        <v>1.1910766197356186E-3</v>
      </c>
      <c r="AQ100" s="38">
        <f t="shared" si="22"/>
        <v>6.0881153974594322E-2</v>
      </c>
      <c r="AR100" s="38">
        <f t="shared" si="17"/>
        <v>5.7387346119311199E-2</v>
      </c>
      <c r="AS100" s="54">
        <f t="shared" si="25"/>
        <v>1.6023270522609541E-4</v>
      </c>
      <c r="AT100" s="28"/>
      <c r="AU100" s="28"/>
    </row>
    <row r="101" spans="24:47" x14ac:dyDescent="0.25">
      <c r="X101">
        <f t="shared" si="23"/>
        <v>286</v>
      </c>
      <c r="Y101" s="55">
        <f t="shared" si="18"/>
        <v>294.07867464459451</v>
      </c>
      <c r="Z101" s="55">
        <f t="shared" si="19"/>
        <v>4.6495559316665069</v>
      </c>
      <c r="AA101" s="55">
        <f t="shared" si="20"/>
        <v>20.170005119656686</v>
      </c>
      <c r="AB101" s="102">
        <f t="shared" si="21"/>
        <v>31.401066601381149</v>
      </c>
      <c r="AC101" s="214">
        <f t="shared" si="14"/>
        <v>20.170005119656686</v>
      </c>
      <c r="AD101" s="214">
        <f t="shared" si="15"/>
        <v>31.401066601381149</v>
      </c>
      <c r="AG101" s="29">
        <f t="shared" si="24"/>
        <v>1.2382798791873777E+20</v>
      </c>
      <c r="AI101" s="26"/>
      <c r="AJ101" s="54">
        <f t="shared" si="16"/>
        <v>1.1910766197356186E-3</v>
      </c>
      <c r="AQ101" s="38">
        <f t="shared" si="22"/>
        <v>6.0881153974594322E-2</v>
      </c>
      <c r="AR101" s="38">
        <f t="shared" si="17"/>
        <v>5.7387346119311199E-2</v>
      </c>
      <c r="AS101" s="54">
        <f t="shared" si="25"/>
        <v>1.6023270522609541E-4</v>
      </c>
      <c r="AT101" s="28"/>
      <c r="AU101" s="28"/>
    </row>
    <row r="102" spans="24:47" x14ac:dyDescent="0.25">
      <c r="X102">
        <f t="shared" si="23"/>
        <v>289</v>
      </c>
      <c r="Y102" s="55">
        <f t="shared" si="18"/>
        <v>294.07867464459451</v>
      </c>
      <c r="Z102" s="55">
        <f t="shared" si="19"/>
        <v>4.6495559316665069</v>
      </c>
      <c r="AA102" s="55">
        <f t="shared" si="20"/>
        <v>20.170005119656686</v>
      </c>
      <c r="AB102" s="102">
        <f t="shared" si="21"/>
        <v>31.401066601381149</v>
      </c>
      <c r="AC102" s="214">
        <f t="shared" ref="AC102:AC133" si="26">IF(OR(C$5&gt;40, C$5&lt;0, C$4&gt;80,C$4&lt;10), 0, AA102)</f>
        <v>20.170005119656686</v>
      </c>
      <c r="AD102" s="214">
        <f t="shared" ref="AD102:AD133" si="27">IF(OR(C$5&gt;40, C$5&lt;0, C$4&gt;80,C$4&lt;10), 0, AB102)</f>
        <v>31.401066601381149</v>
      </c>
      <c r="AG102" s="29">
        <f t="shared" si="24"/>
        <v>1.2246687709613235E+20</v>
      </c>
      <c r="AI102" s="26"/>
      <c r="AJ102" s="54">
        <f t="shared" si="16"/>
        <v>1.1780943755277883E-3</v>
      </c>
      <c r="AQ102" s="38">
        <f t="shared" si="22"/>
        <v>6.0751473430697839E-2</v>
      </c>
      <c r="AR102" s="38">
        <f t="shared" si="17"/>
        <v>5.7272108455541003E-2</v>
      </c>
      <c r="AS102" s="54">
        <f t="shared" si="25"/>
        <v>1.6057010445789499E-4</v>
      </c>
      <c r="AT102" s="28"/>
      <c r="AU102" s="28"/>
    </row>
    <row r="103" spans="24:47" x14ac:dyDescent="0.25">
      <c r="X103">
        <f t="shared" si="23"/>
        <v>292</v>
      </c>
      <c r="Y103" s="55">
        <f t="shared" si="18"/>
        <v>292.17902147662471</v>
      </c>
      <c r="Z103" s="55">
        <f t="shared" si="19"/>
        <v>4.566829627187122</v>
      </c>
      <c r="AA103" s="55">
        <f t="shared" si="20"/>
        <v>20.039713407175906</v>
      </c>
      <c r="AB103" s="102">
        <f t="shared" si="21"/>
        <v>30.842369333336407</v>
      </c>
      <c r="AC103" s="214">
        <f t="shared" si="26"/>
        <v>20.039713407175906</v>
      </c>
      <c r="AD103" s="214">
        <f t="shared" si="27"/>
        <v>30.842369333336407</v>
      </c>
      <c r="AG103" s="29">
        <f t="shared" si="24"/>
        <v>1.2246687709613235E+20</v>
      </c>
      <c r="AI103" s="26"/>
      <c r="AJ103" s="54">
        <f t="shared" si="16"/>
        <v>1.1780943755277883E-3</v>
      </c>
      <c r="AQ103" s="38">
        <f t="shared" si="22"/>
        <v>6.0751473430697839E-2</v>
      </c>
      <c r="AR103" s="38">
        <f t="shared" si="17"/>
        <v>5.7272108455541003E-2</v>
      </c>
      <c r="AS103" s="54">
        <f t="shared" si="25"/>
        <v>1.6057010445789499E-4</v>
      </c>
      <c r="AT103" s="28"/>
      <c r="AU103" s="28"/>
    </row>
    <row r="104" spans="24:47" x14ac:dyDescent="0.25">
      <c r="X104">
        <f t="shared" si="23"/>
        <v>295</v>
      </c>
      <c r="Y104" s="55">
        <f t="shared" si="18"/>
        <v>292.17902147662471</v>
      </c>
      <c r="Z104" s="55">
        <f t="shared" si="19"/>
        <v>4.566829627187122</v>
      </c>
      <c r="AA104" s="55">
        <f t="shared" si="20"/>
        <v>20.039713407175906</v>
      </c>
      <c r="AB104" s="102">
        <f t="shared" si="21"/>
        <v>30.842369333336407</v>
      </c>
      <c r="AC104" s="214">
        <f t="shared" si="26"/>
        <v>20.039713407175906</v>
      </c>
      <c r="AD104" s="214">
        <f t="shared" si="27"/>
        <v>30.842369333336407</v>
      </c>
      <c r="AG104" s="29">
        <f t="shared" si="24"/>
        <v>1.20931649105035E+20</v>
      </c>
      <c r="AI104" s="26"/>
      <c r="AJ104" s="54">
        <f t="shared" si="16"/>
        <v>1.1634082824246933E-3</v>
      </c>
      <c r="AQ104" s="38">
        <f t="shared" si="22"/>
        <v>6.0603590578614197E-2</v>
      </c>
      <c r="AR104" s="38">
        <f t="shared" si="17"/>
        <v>5.714066133375223E-2</v>
      </c>
      <c r="AS104" s="54">
        <f t="shared" si="25"/>
        <v>1.6095087281083748E-4</v>
      </c>
      <c r="AT104" s="28"/>
      <c r="AU104" s="28"/>
    </row>
    <row r="105" spans="24:47" x14ac:dyDescent="0.25">
      <c r="X105">
        <f t="shared" si="23"/>
        <v>298</v>
      </c>
      <c r="Y105" s="55">
        <f t="shared" si="18"/>
        <v>290.67717569306922</v>
      </c>
      <c r="Z105" s="55">
        <f t="shared" si="19"/>
        <v>4.5006617429342342</v>
      </c>
      <c r="AA105" s="55">
        <f t="shared" si="20"/>
        <v>19.936706151788012</v>
      </c>
      <c r="AB105" s="102">
        <f t="shared" si="21"/>
        <v>30.39550039126247</v>
      </c>
      <c r="AC105" s="214">
        <f t="shared" si="26"/>
        <v>19.936706151788012</v>
      </c>
      <c r="AD105" s="214">
        <f t="shared" si="27"/>
        <v>30.39550039126247</v>
      </c>
      <c r="AG105" s="29">
        <f t="shared" si="24"/>
        <v>1.20931649105035E+20</v>
      </c>
      <c r="AI105" s="26"/>
      <c r="AJ105" s="54">
        <f t="shared" si="16"/>
        <v>1.1634082824246933E-3</v>
      </c>
      <c r="AQ105" s="38">
        <f t="shared" si="22"/>
        <v>6.0603590578614197E-2</v>
      </c>
      <c r="AR105" s="38">
        <f t="shared" si="17"/>
        <v>5.714066133375223E-2</v>
      </c>
      <c r="AS105" s="54">
        <f t="shared" si="25"/>
        <v>1.6095087281083748E-4</v>
      </c>
    </row>
    <row r="106" spans="24:47" x14ac:dyDescent="0.25">
      <c r="X106">
        <f t="shared" si="23"/>
        <v>301</v>
      </c>
      <c r="Y106" s="55">
        <f t="shared" si="18"/>
        <v>290.67717569306922</v>
      </c>
      <c r="Z106" s="55">
        <f t="shared" si="19"/>
        <v>4.5006617429342342</v>
      </c>
      <c r="AA106" s="55">
        <f t="shared" si="20"/>
        <v>19.936706151788012</v>
      </c>
      <c r="AB106" s="102">
        <f t="shared" si="21"/>
        <v>30.39550039126247</v>
      </c>
      <c r="AC106" s="214">
        <f t="shared" si="26"/>
        <v>19.936706151788012</v>
      </c>
      <c r="AD106" s="214">
        <f t="shared" si="27"/>
        <v>30.39550039126247</v>
      </c>
      <c r="AG106" s="29">
        <f t="shared" si="24"/>
        <v>1.1971649741787483E+20</v>
      </c>
      <c r="AI106" s="26"/>
      <c r="AJ106" s="54">
        <f t="shared" si="16"/>
        <v>1.1517521661642491E-3</v>
      </c>
      <c r="AQ106" s="38">
        <f t="shared" si="22"/>
        <v>6.048530782077511E-2</v>
      </c>
      <c r="AR106" s="38">
        <f t="shared" si="17"/>
        <v>5.7035498157978523E-2</v>
      </c>
      <c r="AS106" s="54">
        <f t="shared" si="25"/>
        <v>1.6125241188380397E-4</v>
      </c>
    </row>
    <row r="107" spans="24:47" x14ac:dyDescent="0.25">
      <c r="X107">
        <f t="shared" si="23"/>
        <v>304</v>
      </c>
      <c r="Y107" s="55">
        <f t="shared" si="18"/>
        <v>288.78783707209891</v>
      </c>
      <c r="Z107" s="55">
        <f t="shared" si="19"/>
        <v>4.4164443403133458</v>
      </c>
      <c r="AA107" s="55">
        <f t="shared" si="20"/>
        <v>19.807121884231751</v>
      </c>
      <c r="AB107" s="102">
        <f t="shared" si="21"/>
        <v>29.826732898719158</v>
      </c>
      <c r="AC107" s="214">
        <f t="shared" si="26"/>
        <v>19.807121884231751</v>
      </c>
      <c r="AD107" s="214">
        <f t="shared" si="27"/>
        <v>29.826732898719158</v>
      </c>
      <c r="AG107" s="29">
        <f t="shared" si="24"/>
        <v>1.1971649741787483E+20</v>
      </c>
      <c r="AI107" s="26"/>
      <c r="AJ107" s="54">
        <f t="shared" si="16"/>
        <v>1.1517521661642491E-3</v>
      </c>
      <c r="AQ107" s="38">
        <f t="shared" si="22"/>
        <v>6.048530782077511E-2</v>
      </c>
      <c r="AR107" s="38">
        <f t="shared" si="17"/>
        <v>5.7035498157978523E-2</v>
      </c>
      <c r="AS107" s="54">
        <f t="shared" si="25"/>
        <v>1.6125241188380397E-4</v>
      </c>
    </row>
    <row r="108" spans="24:47" x14ac:dyDescent="0.25">
      <c r="X108">
        <f t="shared" si="23"/>
        <v>307</v>
      </c>
      <c r="Y108" s="55">
        <f t="shared" si="18"/>
        <v>288.78783707209891</v>
      </c>
      <c r="Z108" s="55">
        <f t="shared" si="19"/>
        <v>4.4164443403133458</v>
      </c>
      <c r="AA108" s="55">
        <f t="shared" si="20"/>
        <v>19.807121884231751</v>
      </c>
      <c r="AB108" s="102">
        <f t="shared" si="21"/>
        <v>29.826732898719158</v>
      </c>
      <c r="AC108" s="214">
        <f t="shared" si="26"/>
        <v>19.807121884231751</v>
      </c>
      <c r="AD108" s="214">
        <f t="shared" si="27"/>
        <v>29.826732898719158</v>
      </c>
      <c r="AG108" s="29">
        <f t="shared" si="24"/>
        <v>1.1818604428688857E+20</v>
      </c>
      <c r="AI108" s="26"/>
      <c r="AJ108" s="54">
        <f t="shared" si="16"/>
        <v>1.1370321741212537E-3</v>
      </c>
      <c r="AQ108" s="38">
        <f t="shared" si="22"/>
        <v>6.0334759458038116E-2</v>
      </c>
      <c r="AR108" s="38">
        <f t="shared" si="17"/>
        <v>5.6901614249519297E-2</v>
      </c>
      <c r="AS108" s="54">
        <f t="shared" si="25"/>
        <v>1.6163238914930513E-4</v>
      </c>
    </row>
    <row r="109" spans="24:47" x14ac:dyDescent="0.25">
      <c r="X109">
        <f t="shared" si="23"/>
        <v>310</v>
      </c>
      <c r="Y109" s="55">
        <f t="shared" si="18"/>
        <v>287.51522305778138</v>
      </c>
      <c r="Z109" s="55">
        <f t="shared" si="19"/>
        <v>4.3590936262188276</v>
      </c>
      <c r="AA109" s="55">
        <f t="shared" si="20"/>
        <v>19.719836972412988</v>
      </c>
      <c r="AB109" s="102">
        <f t="shared" si="21"/>
        <v>29.43941126642012</v>
      </c>
      <c r="AC109" s="214">
        <f t="shared" si="26"/>
        <v>19.719836972412988</v>
      </c>
      <c r="AD109" s="214">
        <f t="shared" si="27"/>
        <v>29.43941126642012</v>
      </c>
      <c r="AG109" s="29">
        <f t="shared" si="24"/>
        <v>1.1818604428688857E+20</v>
      </c>
      <c r="AI109" s="26"/>
      <c r="AJ109" s="54">
        <f t="shared" si="16"/>
        <v>1.1370321741212537E-3</v>
      </c>
      <c r="AQ109" s="38">
        <f t="shared" si="22"/>
        <v>6.0334759458038116E-2</v>
      </c>
      <c r="AR109" s="38">
        <f t="shared" si="17"/>
        <v>5.6901614249519297E-2</v>
      </c>
      <c r="AS109" s="54">
        <f t="shared" si="25"/>
        <v>1.6163238914930513E-4</v>
      </c>
    </row>
    <row r="110" spans="24:47" x14ac:dyDescent="0.25">
      <c r="X110">
        <f t="shared" si="23"/>
        <v>313</v>
      </c>
      <c r="Y110" s="55">
        <f t="shared" si="18"/>
        <v>287.3553831816393</v>
      </c>
      <c r="Z110" s="55">
        <f t="shared" si="19"/>
        <v>4.3518544887583506</v>
      </c>
      <c r="AA110" s="55">
        <f t="shared" si="20"/>
        <v>19.708874017945082</v>
      </c>
      <c r="AB110" s="102">
        <f t="shared" si="21"/>
        <v>29.390521299104144</v>
      </c>
      <c r="AC110" s="214">
        <f t="shared" si="26"/>
        <v>19.708874017945082</v>
      </c>
      <c r="AD110" s="214">
        <f t="shared" si="27"/>
        <v>29.390521299104144</v>
      </c>
      <c r="AG110" s="29">
        <f t="shared" si="24"/>
        <v>1.1715404869508163E+20</v>
      </c>
      <c r="AI110" s="26"/>
      <c r="AJ110" s="54">
        <f t="shared" si="16"/>
        <v>1.1270819734151942E-3</v>
      </c>
      <c r="AQ110" s="38">
        <f t="shared" si="22"/>
        <v>6.0232238413218023E-2</v>
      </c>
      <c r="AR110" s="38">
        <f t="shared" si="17"/>
        <v>5.6810419671225777E-2</v>
      </c>
      <c r="AS110" s="54">
        <f t="shared" si="25"/>
        <v>1.6188873405756241E-4</v>
      </c>
    </row>
    <row r="111" spans="24:47" x14ac:dyDescent="0.25">
      <c r="X111">
        <f t="shared" si="23"/>
        <v>316</v>
      </c>
      <c r="Y111" s="55">
        <f t="shared" si="18"/>
        <v>285.75926738441501</v>
      </c>
      <c r="Z111" s="55">
        <f t="shared" si="19"/>
        <v>4.2791223086789252</v>
      </c>
      <c r="AA111" s="55">
        <f t="shared" si="20"/>
        <v>19.599401055172496</v>
      </c>
      <c r="AB111" s="102">
        <f t="shared" si="21"/>
        <v>28.899319974869488</v>
      </c>
      <c r="AC111" s="214">
        <f t="shared" si="26"/>
        <v>19.599401055172496</v>
      </c>
      <c r="AD111" s="214">
        <f t="shared" si="27"/>
        <v>28.899319974869488</v>
      </c>
      <c r="AG111" s="29">
        <f t="shared" si="24"/>
        <v>1.1702436672365684E+20</v>
      </c>
      <c r="AI111" s="26"/>
      <c r="AJ111" s="54">
        <f t="shared" si="16"/>
        <v>1.1258302437122977E-3</v>
      </c>
      <c r="AQ111" s="38">
        <f t="shared" si="22"/>
        <v>6.0219297616442236E-2</v>
      </c>
      <c r="AR111" s="38">
        <f t="shared" si="17"/>
        <v>5.6798907312690605E-2</v>
      </c>
      <c r="AS111" s="54">
        <f t="shared" si="25"/>
        <v>1.6192095374018017E-4</v>
      </c>
    </row>
    <row r="112" spans="24:47" x14ac:dyDescent="0.25">
      <c r="X112">
        <f t="shared" si="23"/>
        <v>319</v>
      </c>
      <c r="Y112" s="55">
        <f t="shared" si="18"/>
        <v>285.75926738441501</v>
      </c>
      <c r="Z112" s="55">
        <f t="shared" si="19"/>
        <v>4.2791223086789252</v>
      </c>
      <c r="AA112" s="55">
        <f t="shared" si="20"/>
        <v>19.599401055172496</v>
      </c>
      <c r="AB112" s="102">
        <f t="shared" si="21"/>
        <v>28.899319974869488</v>
      </c>
      <c r="AC112" s="214">
        <f t="shared" si="26"/>
        <v>19.599401055172496</v>
      </c>
      <c r="AD112" s="214">
        <f t="shared" si="27"/>
        <v>28.899319974869488</v>
      </c>
      <c r="AG112" s="29">
        <f t="shared" si="24"/>
        <v>1.157286191317975E+20</v>
      </c>
      <c r="AI112" s="26"/>
      <c r="AJ112" s="54">
        <f t="shared" si="16"/>
        <v>1.1133066360402408E-3</v>
      </c>
      <c r="AQ112" s="38">
        <f t="shared" si="22"/>
        <v>6.0089280419420125E-2</v>
      </c>
      <c r="AR112" s="38">
        <f t="shared" si="17"/>
        <v>5.6683226148316522E-2</v>
      </c>
      <c r="AS112" s="54">
        <f t="shared" si="25"/>
        <v>1.6224297038156503E-4</v>
      </c>
    </row>
    <row r="113" spans="24:45" x14ac:dyDescent="0.25">
      <c r="X113">
        <f t="shared" si="23"/>
        <v>322</v>
      </c>
      <c r="Y113" s="55">
        <f t="shared" si="18"/>
        <v>284.32337877537725</v>
      </c>
      <c r="Z113" s="55">
        <f t="shared" si="19"/>
        <v>4.2129936482025059</v>
      </c>
      <c r="AA113" s="55">
        <f t="shared" si="20"/>
        <v>19.50091761147992</v>
      </c>
      <c r="AB113" s="102">
        <f t="shared" si="21"/>
        <v>28.452715933021583</v>
      </c>
      <c r="AC113" s="214">
        <f t="shared" si="26"/>
        <v>19.50091761147992</v>
      </c>
      <c r="AD113" s="214">
        <f t="shared" si="27"/>
        <v>28.452715933021583</v>
      </c>
      <c r="AG113" s="29">
        <f t="shared" si="24"/>
        <v>1.157286191317975E+20</v>
      </c>
      <c r="AI113" s="26"/>
      <c r="AJ113" s="54">
        <f t="shared" si="16"/>
        <v>1.1133066360402408E-3</v>
      </c>
      <c r="AQ113" s="38">
        <f t="shared" si="22"/>
        <v>6.0089280419420125E-2</v>
      </c>
      <c r="AR113" s="38">
        <f t="shared" si="17"/>
        <v>5.6683226148316522E-2</v>
      </c>
      <c r="AS113" s="54">
        <f t="shared" si="25"/>
        <v>1.6224297038156503E-4</v>
      </c>
    </row>
    <row r="114" spans="24:45" x14ac:dyDescent="0.25">
      <c r="X114">
        <f t="shared" si="23"/>
        <v>325</v>
      </c>
      <c r="Y114" s="55">
        <f t="shared" si="18"/>
        <v>284.32337877537725</v>
      </c>
      <c r="Z114" s="55">
        <f t="shared" si="19"/>
        <v>4.2129936482025059</v>
      </c>
      <c r="AA114" s="55">
        <f t="shared" si="20"/>
        <v>19.50091761147992</v>
      </c>
      <c r="AB114" s="102">
        <f t="shared" si="21"/>
        <v>28.452715933021583</v>
      </c>
      <c r="AC114" s="214">
        <f t="shared" si="26"/>
        <v>19.50091761147992</v>
      </c>
      <c r="AD114" s="214">
        <f t="shared" si="27"/>
        <v>28.452715933021583</v>
      </c>
      <c r="AG114" s="29">
        <f t="shared" si="24"/>
        <v>1.1456173339293621E+20</v>
      </c>
      <c r="AI114" s="26"/>
      <c r="AJ114" s="54">
        <f t="shared" si="16"/>
        <v>1.1020028897570551E-3</v>
      </c>
      <c r="AQ114" s="38">
        <f t="shared" si="22"/>
        <v>5.9971067778625063E-2</v>
      </c>
      <c r="AR114" s="38">
        <f t="shared" si="17"/>
        <v>5.6578023308038079E-2</v>
      </c>
      <c r="AS114" s="54">
        <f t="shared" si="25"/>
        <v>1.6253309656463029E-4</v>
      </c>
    </row>
    <row r="115" spans="24:45" x14ac:dyDescent="0.25">
      <c r="X115">
        <f t="shared" si="23"/>
        <v>328</v>
      </c>
      <c r="Y115" s="55">
        <f t="shared" si="18"/>
        <v>282.77649344042072</v>
      </c>
      <c r="Z115" s="55">
        <f t="shared" si="19"/>
        <v>4.1410016684591344</v>
      </c>
      <c r="AA115" s="55">
        <f t="shared" si="20"/>
        <v>19.39482122362282</v>
      </c>
      <c r="AB115" s="102">
        <f t="shared" si="21"/>
        <v>27.966513598022114</v>
      </c>
      <c r="AC115" s="214">
        <f t="shared" si="26"/>
        <v>19.39482122362282</v>
      </c>
      <c r="AD115" s="214">
        <f t="shared" si="27"/>
        <v>27.966513598022114</v>
      </c>
      <c r="AG115" s="29">
        <f t="shared" si="24"/>
        <v>1.1456173339293621E+20</v>
      </c>
      <c r="AI115" s="26"/>
      <c r="AJ115" s="54">
        <f t="shared" si="16"/>
        <v>1.1020028897570551E-3</v>
      </c>
      <c r="AQ115" s="38">
        <f t="shared" si="22"/>
        <v>5.9971067778625063E-2</v>
      </c>
      <c r="AR115" s="38">
        <f t="shared" si="17"/>
        <v>5.6578023308038079E-2</v>
      </c>
      <c r="AS115" s="54">
        <f t="shared" si="25"/>
        <v>1.6253309656463029E-4</v>
      </c>
    </row>
    <row r="116" spans="24:45" x14ac:dyDescent="0.25">
      <c r="X116">
        <f t="shared" si="23"/>
        <v>331</v>
      </c>
      <c r="Y116" s="55">
        <f t="shared" si="18"/>
        <v>282.77649344042072</v>
      </c>
      <c r="Z116" s="55">
        <f t="shared" si="19"/>
        <v>4.1410016684591344</v>
      </c>
      <c r="AA116" s="55">
        <f t="shared" si="20"/>
        <v>19.39482122362282</v>
      </c>
      <c r="AB116" s="102">
        <f t="shared" si="21"/>
        <v>27.966513598022114</v>
      </c>
      <c r="AC116" s="214">
        <f t="shared" si="26"/>
        <v>19.39482122362282</v>
      </c>
      <c r="AD116" s="214">
        <f t="shared" si="27"/>
        <v>27.966513598022114</v>
      </c>
      <c r="AG116" s="29">
        <f t="shared" si="24"/>
        <v>1.1330335878482834E+20</v>
      </c>
      <c r="AI116" s="26"/>
      <c r="AJ116" s="54">
        <f t="shared" si="16"/>
        <v>1.0897861634193927E-3</v>
      </c>
      <c r="AQ116" s="38">
        <f t="shared" si="22"/>
        <v>5.9842373775446787E-2</v>
      </c>
      <c r="AR116" s="38">
        <f t="shared" si="17"/>
        <v>5.6463465941894712E-2</v>
      </c>
      <c r="AS116" s="54">
        <f t="shared" si="25"/>
        <v>1.6284611215878253E-4</v>
      </c>
    </row>
    <row r="117" spans="24:45" x14ac:dyDescent="0.25">
      <c r="X117">
        <f t="shared" si="23"/>
        <v>334</v>
      </c>
      <c r="Y117" s="55">
        <f t="shared" si="18"/>
        <v>281.47568911533136</v>
      </c>
      <c r="Z117" s="55">
        <f t="shared" si="19"/>
        <v>4.0798498118456106</v>
      </c>
      <c r="AA117" s="55">
        <f t="shared" si="20"/>
        <v>19.305602819981576</v>
      </c>
      <c r="AB117" s="102">
        <f t="shared" si="21"/>
        <v>27.553520712133519</v>
      </c>
      <c r="AC117" s="214">
        <f t="shared" si="26"/>
        <v>19.305602819981576</v>
      </c>
      <c r="AD117" s="214">
        <f t="shared" si="27"/>
        <v>27.553520712133519</v>
      </c>
      <c r="AG117" s="29">
        <f t="shared" si="24"/>
        <v>1.1330335878482834E+20</v>
      </c>
      <c r="AI117" s="26"/>
      <c r="AJ117" s="54">
        <f t="shared" si="16"/>
        <v>1.0897861634193927E-3</v>
      </c>
      <c r="AQ117" s="38">
        <f t="shared" si="22"/>
        <v>5.9842373775446787E-2</v>
      </c>
      <c r="AR117" s="38">
        <f t="shared" si="17"/>
        <v>5.6463465941894712E-2</v>
      </c>
      <c r="AS117" s="54">
        <f t="shared" si="25"/>
        <v>1.6284611215878253E-4</v>
      </c>
    </row>
    <row r="118" spans="24:45" x14ac:dyDescent="0.25">
      <c r="X118">
        <f t="shared" si="23"/>
        <v>337</v>
      </c>
      <c r="Y118" s="55">
        <f t="shared" si="18"/>
        <v>281.47568911533136</v>
      </c>
      <c r="Z118" s="55">
        <f t="shared" si="19"/>
        <v>4.0798498118456106</v>
      </c>
      <c r="AA118" s="55">
        <f t="shared" si="20"/>
        <v>19.305602819981576</v>
      </c>
      <c r="AB118" s="102">
        <f t="shared" si="21"/>
        <v>27.553520712133519</v>
      </c>
      <c r="AC118" s="214">
        <f t="shared" si="26"/>
        <v>19.305602819981576</v>
      </c>
      <c r="AD118" s="214">
        <f t="shared" si="27"/>
        <v>27.553520712133519</v>
      </c>
      <c r="AG118" s="29">
        <f t="shared" si="24"/>
        <v>1.1224413454425365E+20</v>
      </c>
      <c r="AI118" s="26"/>
      <c r="AJ118" s="54">
        <f t="shared" si="16"/>
        <v>1.0794817345538197E-3</v>
      </c>
      <c r="AQ118" s="38">
        <f t="shared" si="22"/>
        <v>5.9733057748058281E-2</v>
      </c>
      <c r="AR118" s="38">
        <f t="shared" si="17"/>
        <v>5.6366136086187145E-2</v>
      </c>
      <c r="AS118" s="54">
        <f t="shared" si="25"/>
        <v>1.6310970427918951E-4</v>
      </c>
    </row>
    <row r="119" spans="24:45" x14ac:dyDescent="0.25">
      <c r="X119">
        <f t="shared" si="23"/>
        <v>340</v>
      </c>
      <c r="Y119" s="55">
        <f t="shared" si="18"/>
        <v>279.93609111444488</v>
      </c>
      <c r="Z119" s="55">
        <f t="shared" si="19"/>
        <v>4.0067376839563948</v>
      </c>
      <c r="AA119" s="55">
        <f t="shared" si="20"/>
        <v>19.200006249276054</v>
      </c>
      <c r="AB119" s="102">
        <f t="shared" si="21"/>
        <v>27.059753386617107</v>
      </c>
      <c r="AC119" s="214">
        <f t="shared" si="26"/>
        <v>19.200006249276054</v>
      </c>
      <c r="AD119" s="214">
        <f t="shared" si="27"/>
        <v>27.059753386617107</v>
      </c>
      <c r="AG119" s="29">
        <f t="shared" si="24"/>
        <v>1.1224413454425365E+20</v>
      </c>
      <c r="AI119" s="26"/>
      <c r="AJ119" s="54">
        <f t="shared" si="16"/>
        <v>1.0794817345538197E-3</v>
      </c>
      <c r="AQ119" s="38">
        <f t="shared" si="22"/>
        <v>5.9733057748058281E-2</v>
      </c>
      <c r="AR119" s="38">
        <f t="shared" si="17"/>
        <v>5.6366136086187145E-2</v>
      </c>
      <c r="AS119" s="54">
        <f t="shared" si="25"/>
        <v>1.6310970427918951E-4</v>
      </c>
    </row>
    <row r="120" spans="24:45" x14ac:dyDescent="0.25">
      <c r="X120">
        <f t="shared" si="23"/>
        <v>343</v>
      </c>
      <c r="Y120" s="55">
        <f t="shared" si="18"/>
        <v>279.93609111444488</v>
      </c>
      <c r="Z120" s="55">
        <f t="shared" si="19"/>
        <v>4.0067376839563948</v>
      </c>
      <c r="AA120" s="55">
        <f t="shared" si="20"/>
        <v>19.200006249276054</v>
      </c>
      <c r="AB120" s="102">
        <f t="shared" si="21"/>
        <v>27.059753386617107</v>
      </c>
      <c r="AC120" s="214">
        <f t="shared" si="26"/>
        <v>19.200006249276054</v>
      </c>
      <c r="AD120" s="214">
        <f t="shared" si="27"/>
        <v>27.059753386617107</v>
      </c>
      <c r="AG120" s="29">
        <f t="shared" si="24"/>
        <v>1.1098924263717601E+20</v>
      </c>
      <c r="AI120" s="26"/>
      <c r="AJ120" s="54">
        <f t="shared" si="16"/>
        <v>1.0672492676005289E-3</v>
      </c>
      <c r="AQ120" s="38">
        <f t="shared" si="22"/>
        <v>5.9602361350313882E-2</v>
      </c>
      <c r="AR120" s="38">
        <f t="shared" si="17"/>
        <v>5.6249743794793999E-2</v>
      </c>
      <c r="AS120" s="54">
        <f t="shared" si="25"/>
        <v>1.634221242922055E-4</v>
      </c>
    </row>
    <row r="121" spans="24:45" x14ac:dyDescent="0.25">
      <c r="X121">
        <f t="shared" si="23"/>
        <v>346</v>
      </c>
      <c r="Y121" s="55">
        <f t="shared" si="18"/>
        <v>278.81134965828534</v>
      </c>
      <c r="Z121" s="55">
        <f t="shared" si="19"/>
        <v>3.9528157784967863</v>
      </c>
      <c r="AA121" s="55">
        <f t="shared" si="20"/>
        <v>19.122863488222588</v>
      </c>
      <c r="AB121" s="102">
        <f t="shared" si="21"/>
        <v>26.695588427748945</v>
      </c>
      <c r="AC121" s="214">
        <f t="shared" si="26"/>
        <v>19.122863488222588</v>
      </c>
      <c r="AD121" s="214">
        <f t="shared" si="27"/>
        <v>26.695588427748945</v>
      </c>
      <c r="AG121" s="29">
        <f t="shared" si="24"/>
        <v>1.1098924263717601E+20</v>
      </c>
      <c r="AI121" s="26"/>
      <c r="AJ121" s="54">
        <f t="shared" si="16"/>
        <v>1.0672492676005289E-3</v>
      </c>
      <c r="AQ121" s="38">
        <f t="shared" si="22"/>
        <v>5.9602361350313882E-2</v>
      </c>
      <c r="AR121" s="38">
        <f t="shared" si="17"/>
        <v>5.6249743794793999E-2</v>
      </c>
      <c r="AS121" s="54">
        <f t="shared" si="25"/>
        <v>1.634221242922055E-4</v>
      </c>
    </row>
    <row r="122" spans="24:45" x14ac:dyDescent="0.25">
      <c r="X122">
        <f t="shared" si="23"/>
        <v>349</v>
      </c>
      <c r="Y122" s="55">
        <f t="shared" si="18"/>
        <v>278.7742935512307</v>
      </c>
      <c r="Z122" s="55">
        <f t="shared" si="19"/>
        <v>3.9510318456982745</v>
      </c>
      <c r="AA122" s="55">
        <f t="shared" si="20"/>
        <v>19.12032191709401</v>
      </c>
      <c r="AB122" s="102">
        <f t="shared" si="21"/>
        <v>26.683540526090866</v>
      </c>
      <c r="AC122" s="214">
        <f t="shared" si="26"/>
        <v>19.12032191709401</v>
      </c>
      <c r="AD122" s="214">
        <f t="shared" si="27"/>
        <v>26.683540526090866</v>
      </c>
      <c r="AG122" s="29">
        <f t="shared" si="24"/>
        <v>1.1007165302824868E+20</v>
      </c>
      <c r="AI122" s="26"/>
      <c r="AJ122" s="54">
        <f t="shared" si="16"/>
        <v>1.0582882164578637E-3</v>
      </c>
      <c r="AQ122" s="38">
        <f t="shared" si="22"/>
        <v>5.9505969698114086E-2</v>
      </c>
      <c r="AR122" s="38">
        <f t="shared" si="17"/>
        <v>5.6163883356947171E-2</v>
      </c>
      <c r="AS122" s="54">
        <f t="shared" si="25"/>
        <v>1.6365066173276737E-4</v>
      </c>
    </row>
    <row r="123" spans="24:45" x14ac:dyDescent="0.25">
      <c r="X123">
        <f t="shared" si="23"/>
        <v>352</v>
      </c>
      <c r="Y123" s="55">
        <f t="shared" si="18"/>
        <v>277.25454686647197</v>
      </c>
      <c r="Z123" s="55">
        <f t="shared" si="19"/>
        <v>3.8774583020552367</v>
      </c>
      <c r="AA123" s="55">
        <f t="shared" si="20"/>
        <v>19.016086890704525</v>
      </c>
      <c r="AB123" s="102">
        <f t="shared" si="21"/>
        <v>26.186657000440579</v>
      </c>
      <c r="AC123" s="214">
        <f t="shared" si="26"/>
        <v>19.016086890704525</v>
      </c>
      <c r="AD123" s="214">
        <f t="shared" si="27"/>
        <v>26.186657000440579</v>
      </c>
      <c r="AG123" s="29">
        <f t="shared" si="24"/>
        <v>1.1004140976860588E+20</v>
      </c>
      <c r="AI123" s="26"/>
      <c r="AJ123" s="54">
        <f t="shared" si="16"/>
        <v>1.057992629956763E-3</v>
      </c>
      <c r="AQ123" s="38">
        <f t="shared" si="22"/>
        <v>5.9502780711590028E-2</v>
      </c>
      <c r="AR123" s="38">
        <f t="shared" si="17"/>
        <v>5.6161042514325819E-2</v>
      </c>
      <c r="AS123" s="54">
        <f t="shared" si="25"/>
        <v>1.6365819553749278E-4</v>
      </c>
    </row>
    <row r="124" spans="24:45" x14ac:dyDescent="0.25">
      <c r="X124">
        <f t="shared" si="23"/>
        <v>355</v>
      </c>
      <c r="Y124" s="55">
        <f t="shared" si="18"/>
        <v>277.25454686647197</v>
      </c>
      <c r="Z124" s="55">
        <f t="shared" si="19"/>
        <v>3.8774583020552367</v>
      </c>
      <c r="AA124" s="55">
        <f t="shared" si="20"/>
        <v>19.016086890704525</v>
      </c>
      <c r="AB124" s="102">
        <f t="shared" si="21"/>
        <v>26.186657000440579</v>
      </c>
      <c r="AC124" s="214">
        <f t="shared" si="26"/>
        <v>19.016086890704525</v>
      </c>
      <c r="AD124" s="214">
        <f t="shared" si="27"/>
        <v>26.186657000440579</v>
      </c>
      <c r="AG124" s="29">
        <f t="shared" si="24"/>
        <v>1.0880040945191197E+20</v>
      </c>
      <c r="AI124" s="26"/>
      <c r="AJ124" s="54">
        <f t="shared" si="16"/>
        <v>1.0458507714717611E-3</v>
      </c>
      <c r="AQ124" s="38">
        <f t="shared" si="22"/>
        <v>5.9371259479736337E-2</v>
      </c>
      <c r="AR124" s="38">
        <f t="shared" si="17"/>
        <v>5.6043864649390165E-2</v>
      </c>
      <c r="AS124" s="54">
        <f t="shared" si="25"/>
        <v>1.6396741065692887E-4</v>
      </c>
    </row>
    <row r="125" spans="24:45" x14ac:dyDescent="0.25">
      <c r="X125">
        <f t="shared" si="23"/>
        <v>358</v>
      </c>
      <c r="Y125" s="55">
        <f t="shared" si="18"/>
        <v>276.27553171926797</v>
      </c>
      <c r="Z125" s="55">
        <f t="shared" si="19"/>
        <v>3.8296338303553839</v>
      </c>
      <c r="AA125" s="55">
        <f t="shared" si="20"/>
        <v>18.948939075395607</v>
      </c>
      <c r="AB125" s="102">
        <f t="shared" si="21"/>
        <v>25.863671441584277</v>
      </c>
      <c r="AC125" s="214">
        <f t="shared" si="26"/>
        <v>18.948939075395607</v>
      </c>
      <c r="AD125" s="214">
        <f t="shared" si="27"/>
        <v>25.863671441584277</v>
      </c>
      <c r="AG125" s="29">
        <f t="shared" si="24"/>
        <v>1.0880040945191197E+20</v>
      </c>
      <c r="AI125" s="26"/>
      <c r="AJ125" s="54">
        <f t="shared" si="16"/>
        <v>1.0458507714717611E-3</v>
      </c>
      <c r="AQ125" s="38">
        <f t="shared" si="22"/>
        <v>5.9371259479736337E-2</v>
      </c>
      <c r="AR125" s="38">
        <f t="shared" si="17"/>
        <v>5.6043864649390165E-2</v>
      </c>
      <c r="AS125" s="54">
        <f t="shared" si="25"/>
        <v>1.6396741065692887E-4</v>
      </c>
    </row>
    <row r="126" spans="24:45" x14ac:dyDescent="0.25">
      <c r="X126">
        <f t="shared" si="23"/>
        <v>361</v>
      </c>
      <c r="Y126" s="55">
        <f t="shared" si="18"/>
        <v>276.12623854460566</v>
      </c>
      <c r="Z126" s="55">
        <f t="shared" si="19"/>
        <v>3.8223111222382276</v>
      </c>
      <c r="AA126" s="55">
        <f t="shared" si="20"/>
        <v>18.938699488656081</v>
      </c>
      <c r="AB126" s="102">
        <f t="shared" si="21"/>
        <v>25.814217074614895</v>
      </c>
      <c r="AC126" s="214">
        <f t="shared" si="26"/>
        <v>18.938699488656081</v>
      </c>
      <c r="AD126" s="214">
        <f t="shared" si="27"/>
        <v>25.814217074614895</v>
      </c>
      <c r="AG126" s="29">
        <f t="shared" si="24"/>
        <v>1.080002763450037E+20</v>
      </c>
      <c r="AI126" s="26"/>
      <c r="AJ126" s="54">
        <f t="shared" si="16"/>
        <v>1.0380092574136894E-3</v>
      </c>
      <c r="AQ126" s="38">
        <f t="shared" si="22"/>
        <v>5.9285767696694941E-2</v>
      </c>
      <c r="AR126" s="38">
        <f t="shared" si="17"/>
        <v>5.5967680775703792E-2</v>
      </c>
      <c r="AS126" s="54">
        <f t="shared" si="25"/>
        <v>1.6416685257953186E-4</v>
      </c>
    </row>
    <row r="127" spans="24:45" x14ac:dyDescent="0.25">
      <c r="X127">
        <f t="shared" si="23"/>
        <v>364</v>
      </c>
      <c r="Y127" s="55">
        <f t="shared" si="18"/>
        <v>274.83155396703017</v>
      </c>
      <c r="Z127" s="55">
        <f t="shared" si="19"/>
        <v>3.7584742537049394</v>
      </c>
      <c r="AA127" s="55">
        <f t="shared" si="20"/>
        <v>18.849900820783962</v>
      </c>
      <c r="AB127" s="102">
        <f t="shared" si="21"/>
        <v>25.383090792901598</v>
      </c>
      <c r="AC127" s="214">
        <f t="shared" si="26"/>
        <v>18.849900820783962</v>
      </c>
      <c r="AD127" s="214">
        <f t="shared" si="27"/>
        <v>25.383090792901598</v>
      </c>
      <c r="AG127" s="29">
        <f t="shared" si="24"/>
        <v>1.0787821425014473E+20</v>
      </c>
      <c r="AI127" s="26"/>
      <c r="AJ127" s="54">
        <f t="shared" si="16"/>
        <v>1.0368121276915214E-3</v>
      </c>
      <c r="AQ127" s="38">
        <f t="shared" si="22"/>
        <v>5.9272677507689692E-2</v>
      </c>
      <c r="AR127" s="38">
        <f t="shared" si="17"/>
        <v>5.5956014694110157E-2</v>
      </c>
      <c r="AS127" s="54">
        <f t="shared" si="25"/>
        <v>1.6419728312280573E-4</v>
      </c>
    </row>
    <row r="128" spans="24:45" x14ac:dyDescent="0.25">
      <c r="X128">
        <f t="shared" si="23"/>
        <v>367</v>
      </c>
      <c r="Y128" s="55">
        <f t="shared" si="18"/>
        <v>274.83155396703017</v>
      </c>
      <c r="Z128" s="55">
        <f t="shared" si="19"/>
        <v>3.7584742537049394</v>
      </c>
      <c r="AA128" s="55">
        <f t="shared" si="20"/>
        <v>18.849900820783962</v>
      </c>
      <c r="AB128" s="102">
        <f t="shared" si="21"/>
        <v>25.383090792901598</v>
      </c>
      <c r="AC128" s="214">
        <f t="shared" si="26"/>
        <v>18.849900820783962</v>
      </c>
      <c r="AD128" s="214">
        <f t="shared" si="27"/>
        <v>25.383090792901598</v>
      </c>
      <c r="AG128" s="29">
        <f t="shared" si="24"/>
        <v>1.0681915583969624E+20</v>
      </c>
      <c r="AI128" s="26"/>
      <c r="AJ128" s="54">
        <f t="shared" si="16"/>
        <v>1.02641560043263E-3</v>
      </c>
      <c r="AQ128" s="38">
        <f t="shared" si="22"/>
        <v>5.9158561710468946E-2</v>
      </c>
      <c r="AR128" s="38">
        <f t="shared" si="17"/>
        <v>5.585430156456641E-2</v>
      </c>
      <c r="AS128" s="54">
        <f t="shared" si="25"/>
        <v>1.6446136852393242E-4</v>
      </c>
    </row>
    <row r="129" spans="24:45" x14ac:dyDescent="0.25">
      <c r="X129">
        <f t="shared" si="23"/>
        <v>370</v>
      </c>
      <c r="Y129" s="55">
        <f t="shared" si="18"/>
        <v>273.69684697328637</v>
      </c>
      <c r="Z129" s="55">
        <f t="shared" si="19"/>
        <v>3.7020287679988826</v>
      </c>
      <c r="AA129" s="55">
        <f t="shared" si="20"/>
        <v>18.772074552351604</v>
      </c>
      <c r="AB129" s="102">
        <f t="shared" si="21"/>
        <v>25.001882677104629</v>
      </c>
      <c r="AC129" s="214">
        <f t="shared" si="26"/>
        <v>18.772074552351604</v>
      </c>
      <c r="AD129" s="214">
        <f t="shared" si="27"/>
        <v>25.001882677104629</v>
      </c>
      <c r="AG129" s="29">
        <f t="shared" si="24"/>
        <v>1.0681915583969624E+20</v>
      </c>
      <c r="AI129" s="26"/>
      <c r="AJ129" s="54">
        <f t="shared" si="16"/>
        <v>1.02641560043263E-3</v>
      </c>
      <c r="AQ129" s="38">
        <f t="shared" si="22"/>
        <v>5.9158561710468946E-2</v>
      </c>
      <c r="AR129" s="38">
        <f t="shared" si="17"/>
        <v>5.585430156456641E-2</v>
      </c>
      <c r="AS129" s="54">
        <f t="shared" si="25"/>
        <v>1.6446136852393242E-4</v>
      </c>
    </row>
    <row r="130" spans="24:45" x14ac:dyDescent="0.25">
      <c r="X130">
        <f t="shared" si="23"/>
        <v>373</v>
      </c>
      <c r="Y130" s="55">
        <f t="shared" si="18"/>
        <v>273.69684697328637</v>
      </c>
      <c r="Z130" s="55">
        <f t="shared" si="19"/>
        <v>3.7020287679988826</v>
      </c>
      <c r="AA130" s="55">
        <f t="shared" si="20"/>
        <v>18.772074552351604</v>
      </c>
      <c r="AB130" s="102">
        <f t="shared" si="21"/>
        <v>25.001882677104629</v>
      </c>
      <c r="AC130" s="214">
        <f t="shared" si="26"/>
        <v>18.772074552351604</v>
      </c>
      <c r="AD130" s="214">
        <f t="shared" si="27"/>
        <v>25.001882677104629</v>
      </c>
      <c r="AG130" s="29">
        <f t="shared" si="24"/>
        <v>1.0589018626874986E+20</v>
      </c>
      <c r="AI130" s="26"/>
      <c r="AJ130" s="54">
        <f t="shared" si="16"/>
        <v>1.0172819014306347E-3</v>
      </c>
      <c r="AQ130" s="38">
        <f t="shared" si="22"/>
        <v>5.9057658866252825E-2</v>
      </c>
      <c r="AR130" s="38">
        <f t="shared" si="17"/>
        <v>5.5764347079530589E-2</v>
      </c>
      <c r="AS130" s="54">
        <f t="shared" si="25"/>
        <v>1.6469310092889506E-4</v>
      </c>
    </row>
    <row r="131" spans="24:45" x14ac:dyDescent="0.25">
      <c r="X131">
        <f t="shared" si="23"/>
        <v>376</v>
      </c>
      <c r="Y131" s="55">
        <f t="shared" si="18"/>
        <v>272.40958920025946</v>
      </c>
      <c r="Z131" s="55">
        <f t="shared" si="19"/>
        <v>3.6374253928460618</v>
      </c>
      <c r="AA131" s="55">
        <f t="shared" si="20"/>
        <v>18.68378526750751</v>
      </c>
      <c r="AB131" s="102">
        <f t="shared" si="21"/>
        <v>24.565579745026419</v>
      </c>
      <c r="AC131" s="214">
        <f t="shared" si="26"/>
        <v>18.68378526750751</v>
      </c>
      <c r="AD131" s="214">
        <f t="shared" si="27"/>
        <v>24.565579745026419</v>
      </c>
      <c r="AG131" s="29">
        <f t="shared" si="24"/>
        <v>1.0589018626874986E+20</v>
      </c>
      <c r="AI131" s="26"/>
      <c r="AJ131" s="54">
        <f t="shared" si="16"/>
        <v>1.0172819014306347E-3</v>
      </c>
      <c r="AQ131" s="38">
        <f t="shared" si="22"/>
        <v>5.9057658866252825E-2</v>
      </c>
      <c r="AR131" s="38">
        <f t="shared" si="17"/>
        <v>5.5764347079530589E-2</v>
      </c>
      <c r="AS131" s="54">
        <f t="shared" si="25"/>
        <v>1.6469310092889506E-4</v>
      </c>
    </row>
    <row r="132" spans="24:45" x14ac:dyDescent="0.25">
      <c r="X132">
        <f t="shared" si="23"/>
        <v>379</v>
      </c>
      <c r="Y132" s="55">
        <f t="shared" si="18"/>
        <v>272.40958920025946</v>
      </c>
      <c r="Z132" s="55">
        <f t="shared" si="19"/>
        <v>3.6374253928460618</v>
      </c>
      <c r="AA132" s="55">
        <f t="shared" si="20"/>
        <v>18.68378526750751</v>
      </c>
      <c r="AB132" s="102">
        <f t="shared" si="21"/>
        <v>24.565579745026419</v>
      </c>
      <c r="AC132" s="214">
        <f t="shared" si="26"/>
        <v>18.68378526750751</v>
      </c>
      <c r="AD132" s="214">
        <f t="shared" si="27"/>
        <v>24.565579745026419</v>
      </c>
      <c r="AG132" s="29">
        <f t="shared" si="24"/>
        <v>1.0483544971278575E+20</v>
      </c>
      <c r="AI132" s="26"/>
      <c r="AJ132" s="54">
        <f t="shared" si="16"/>
        <v>1.0068958527439113E-3</v>
      </c>
      <c r="AQ132" s="38">
        <f t="shared" si="22"/>
        <v>5.8942172849659281E-2</v>
      </c>
      <c r="AR132" s="38">
        <f t="shared" si="17"/>
        <v>5.5661370715875201E-2</v>
      </c>
      <c r="AS132" s="54">
        <f t="shared" si="25"/>
        <v>1.6495630317682399E-4</v>
      </c>
    </row>
    <row r="133" spans="24:45" x14ac:dyDescent="0.25">
      <c r="X133">
        <f t="shared" si="23"/>
        <v>382</v>
      </c>
      <c r="Y133" s="55">
        <f t="shared" si="18"/>
        <v>271.41103585895166</v>
      </c>
      <c r="Z133" s="55">
        <f t="shared" si="19"/>
        <v>3.5868891156579057</v>
      </c>
      <c r="AA133" s="55">
        <f t="shared" si="20"/>
        <v>18.615297384015889</v>
      </c>
      <c r="AB133" s="102">
        <f t="shared" si="21"/>
        <v>24.22427983830557</v>
      </c>
      <c r="AC133" s="214">
        <f t="shared" si="26"/>
        <v>18.615297384015889</v>
      </c>
      <c r="AD133" s="214">
        <f t="shared" si="27"/>
        <v>24.22427983830557</v>
      </c>
      <c r="AG133" s="29">
        <f t="shared" si="24"/>
        <v>1.0483544971278575E+20</v>
      </c>
      <c r="AI133" s="26"/>
      <c r="AJ133" s="54">
        <f t="shared" si="16"/>
        <v>1.0068958527439113E-3</v>
      </c>
      <c r="AQ133" s="38">
        <f t="shared" si="22"/>
        <v>5.8942172849659281E-2</v>
      </c>
      <c r="AR133" s="38">
        <f t="shared" si="17"/>
        <v>5.5661370715875201E-2</v>
      </c>
      <c r="AS133" s="54">
        <f t="shared" si="25"/>
        <v>1.6495630317682399E-4</v>
      </c>
    </row>
    <row r="134" spans="24:45" x14ac:dyDescent="0.25">
      <c r="X134">
        <f t="shared" si="23"/>
        <v>385</v>
      </c>
      <c r="Y134" s="55">
        <f t="shared" si="18"/>
        <v>271.41103585895166</v>
      </c>
      <c r="Z134" s="55">
        <f t="shared" si="19"/>
        <v>3.5868891156579057</v>
      </c>
      <c r="AA134" s="55">
        <f t="shared" si="20"/>
        <v>18.615297384015889</v>
      </c>
      <c r="AB134" s="102">
        <f t="shared" si="21"/>
        <v>24.22427983830557</v>
      </c>
      <c r="AC134" s="214">
        <f t="shared" ref="AC134:AC165" si="28">IF(OR(C$5&gt;40, C$5&lt;0, C$4&gt;80,C$4&lt;10), 0, AA134)</f>
        <v>18.615297384015889</v>
      </c>
      <c r="AD134" s="214">
        <f t="shared" ref="AD134:AD165" si="29">IF(OR(C$5&gt;40, C$5&lt;0, C$4&gt;80,C$4&lt;10), 0, AB134)</f>
        <v>24.22427983830557</v>
      </c>
      <c r="AG134" s="29">
        <f t="shared" si="24"/>
        <v>1.0401662644269508E+20</v>
      </c>
      <c r="AI134" s="26"/>
      <c r="AJ134" s="54">
        <f t="shared" ref="AJ134:AJ173" si="30">AG134*AR134*AS134*EXP(-AF$6/(0.008314*AK$6))</f>
        <v>9.9882148693695039E-4</v>
      </c>
      <c r="AQ134" s="38">
        <f t="shared" si="22"/>
        <v>5.8851833400178168E-2</v>
      </c>
      <c r="AR134" s="38">
        <f t="shared" ref="AR134:AR173" si="31">AQ134/(AQ134+1)</f>
        <v>5.5580801339497651E-2</v>
      </c>
      <c r="AS134" s="54">
        <f t="shared" si="25"/>
        <v>1.6516070608282513E-4</v>
      </c>
    </row>
    <row r="135" spans="24:45" x14ac:dyDescent="0.25">
      <c r="X135">
        <f t="shared" si="23"/>
        <v>388</v>
      </c>
      <c r="Y135" s="55">
        <f t="shared" ref="Y135:Y173" si="32">IF(U$6/(((U$6/AE$6)-1)*(1-EXP(-AJ135*X135))+1)&gt;Y134,Y134,(U$6/(((U$6/AE$6)-1)*(1-EXP(-AJ135*X135))+1)))</f>
        <v>270.06656803868941</v>
      </c>
      <c r="Z135" s="55">
        <f t="shared" ref="Z135:Z173" si="33">-2.5664*(T$6/Y135 - 1)+14.807</f>
        <v>3.5182559620902349</v>
      </c>
      <c r="AA135" s="55">
        <f t="shared" ref="AA135:AA173" si="34">100*Y135/1458</f>
        <v>18.5230842276193</v>
      </c>
      <c r="AB135" s="102">
        <f t="shared" ref="AB135:AB173" si="35">100*Z135/14.807</f>
        <v>23.760761545824508</v>
      </c>
      <c r="AC135" s="214">
        <f t="shared" si="28"/>
        <v>18.5230842276193</v>
      </c>
      <c r="AD135" s="214">
        <f t="shared" si="29"/>
        <v>23.760761545824508</v>
      </c>
      <c r="AG135" s="29">
        <f t="shared" si="24"/>
        <v>1.0401662644269508E+20</v>
      </c>
      <c r="AI135" s="26"/>
      <c r="AJ135" s="54">
        <f t="shared" si="30"/>
        <v>9.9882148693695039E-4</v>
      </c>
      <c r="AQ135" s="38">
        <f t="shared" ref="AQ135:AQ173" si="36">AP$6*(((AQ$3-AQ$2*((T$6/Y134)-1))/AQ$3))</f>
        <v>5.8851833400178168E-2</v>
      </c>
      <c r="AR135" s="38">
        <f t="shared" si="31"/>
        <v>5.5580801339497651E-2</v>
      </c>
      <c r="AS135" s="54">
        <f t="shared" si="25"/>
        <v>1.6516070608282513E-4</v>
      </c>
    </row>
    <row r="136" spans="24:45" x14ac:dyDescent="0.25">
      <c r="X136">
        <f t="shared" ref="X136:X173" si="37">X135+3</f>
        <v>391</v>
      </c>
      <c r="Y136" s="55">
        <f t="shared" si="32"/>
        <v>270.06656803868941</v>
      </c>
      <c r="Z136" s="55">
        <f t="shared" si="33"/>
        <v>3.5182559620902349</v>
      </c>
      <c r="AA136" s="55">
        <f t="shared" si="34"/>
        <v>18.5230842276193</v>
      </c>
      <c r="AB136" s="102">
        <f t="shared" si="35"/>
        <v>23.760761545824508</v>
      </c>
      <c r="AC136" s="214">
        <f t="shared" si="28"/>
        <v>18.5230842276193</v>
      </c>
      <c r="AD136" s="214">
        <f t="shared" si="29"/>
        <v>23.760761545824508</v>
      </c>
      <c r="AG136" s="29">
        <f t="shared" ref="AG136:AG173" si="38">AH$6-AI$6*EXP((T$6-Y135)/T$6)</f>
        <v>1.0291326377937496E+20</v>
      </c>
      <c r="AI136" s="26"/>
      <c r="AJ136" s="54">
        <f t="shared" si="30"/>
        <v>9.8792590258995217E-4</v>
      </c>
      <c r="AQ136" s="38">
        <f t="shared" si="36"/>
        <v>5.8729143687867726E-2</v>
      </c>
      <c r="AR136" s="38">
        <f t="shared" si="31"/>
        <v>5.5471358314834615E-2</v>
      </c>
      <c r="AS136" s="54">
        <f t="shared" ref="AS136:AS173" si="39">AS$1+AS$2*EXP(-$Y135/AS$3)</f>
        <v>1.6543623695535969E-4</v>
      </c>
    </row>
    <row r="137" spans="24:45" x14ac:dyDescent="0.25">
      <c r="X137">
        <f t="shared" si="37"/>
        <v>394</v>
      </c>
      <c r="Y137" s="55">
        <f t="shared" si="32"/>
        <v>269.28864908826569</v>
      </c>
      <c r="Z137" s="55">
        <f t="shared" si="33"/>
        <v>3.4782313299921785</v>
      </c>
      <c r="AA137" s="55">
        <f t="shared" si="34"/>
        <v>18.469729018399569</v>
      </c>
      <c r="AB137" s="102">
        <f t="shared" si="35"/>
        <v>23.490452691241835</v>
      </c>
      <c r="AC137" s="214">
        <f t="shared" si="28"/>
        <v>18.469729018399569</v>
      </c>
      <c r="AD137" s="214">
        <f t="shared" si="29"/>
        <v>23.490452691241835</v>
      </c>
      <c r="AG137" s="29">
        <f t="shared" si="38"/>
        <v>1.0291326377937496E+20</v>
      </c>
      <c r="AI137" s="26"/>
      <c r="AJ137" s="54">
        <f t="shared" si="30"/>
        <v>9.8792590258995217E-4</v>
      </c>
      <c r="AQ137" s="38">
        <f t="shared" si="36"/>
        <v>5.8729143687867726E-2</v>
      </c>
      <c r="AR137" s="38">
        <f t="shared" si="31"/>
        <v>5.5471358314834615E-2</v>
      </c>
      <c r="AS137" s="54">
        <f t="shared" si="39"/>
        <v>1.6543623695535969E-4</v>
      </c>
    </row>
    <row r="138" spans="24:45" x14ac:dyDescent="0.25">
      <c r="X138">
        <f t="shared" si="37"/>
        <v>397</v>
      </c>
      <c r="Y138" s="55">
        <f t="shared" si="32"/>
        <v>269.0809713967696</v>
      </c>
      <c r="Z138" s="55">
        <f t="shared" si="33"/>
        <v>3.4675069872883579</v>
      </c>
      <c r="AA138" s="55">
        <f t="shared" si="34"/>
        <v>18.455485006637147</v>
      </c>
      <c r="AB138" s="102">
        <f t="shared" si="35"/>
        <v>23.418025172474895</v>
      </c>
      <c r="AC138" s="214">
        <f t="shared" si="28"/>
        <v>18.455485006637147</v>
      </c>
      <c r="AD138" s="214">
        <f t="shared" si="29"/>
        <v>23.418025172474895</v>
      </c>
      <c r="AG138" s="29">
        <f t="shared" si="38"/>
        <v>1.0227438522438386E+20</v>
      </c>
      <c r="AI138" s="26"/>
      <c r="AJ138" s="54">
        <f t="shared" si="30"/>
        <v>9.8160911707144806E-4</v>
      </c>
      <c r="AQ138" s="38">
        <f t="shared" si="36"/>
        <v>5.8657595021630204E-2</v>
      </c>
      <c r="AR138" s="38">
        <f t="shared" si="31"/>
        <v>5.5407522977655235E-2</v>
      </c>
      <c r="AS138" s="54">
        <f t="shared" si="39"/>
        <v>1.6559582882621609E-4</v>
      </c>
    </row>
    <row r="139" spans="24:45" x14ac:dyDescent="0.25">
      <c r="X139">
        <f t="shared" si="37"/>
        <v>400</v>
      </c>
      <c r="Y139" s="55">
        <f t="shared" si="32"/>
        <v>268.05346342608931</v>
      </c>
      <c r="Z139" s="55">
        <f t="shared" si="33"/>
        <v>3.4142026362556841</v>
      </c>
      <c r="AA139" s="55">
        <f t="shared" si="34"/>
        <v>18.38501120892245</v>
      </c>
      <c r="AB139" s="102">
        <f t="shared" si="35"/>
        <v>23.058030906028797</v>
      </c>
      <c r="AC139" s="214">
        <f t="shared" si="28"/>
        <v>18.38501120892245</v>
      </c>
      <c r="AD139" s="214">
        <f t="shared" si="29"/>
        <v>23.058030906028797</v>
      </c>
      <c r="AG139" s="29">
        <f t="shared" si="38"/>
        <v>1.0210376889591739E+20</v>
      </c>
      <c r="AI139" s="26"/>
      <c r="AJ139" s="54">
        <f t="shared" si="30"/>
        <v>9.7992121171686271E-4</v>
      </c>
      <c r="AQ139" s="38">
        <f t="shared" si="36"/>
        <v>5.8638424016763689E-2</v>
      </c>
      <c r="AR139" s="38">
        <f t="shared" si="31"/>
        <v>5.539041724394763E-2</v>
      </c>
      <c r="AS139" s="54">
        <f t="shared" si="39"/>
        <v>1.6563845518928285E-4</v>
      </c>
    </row>
    <row r="140" spans="24:45" x14ac:dyDescent="0.25">
      <c r="X140">
        <f t="shared" si="37"/>
        <v>403</v>
      </c>
      <c r="Y140" s="55">
        <f t="shared" si="32"/>
        <v>268.05346342608931</v>
      </c>
      <c r="Z140" s="55">
        <f t="shared" si="33"/>
        <v>3.4142026362556841</v>
      </c>
      <c r="AA140" s="55">
        <f t="shared" si="34"/>
        <v>18.38501120892245</v>
      </c>
      <c r="AB140" s="102">
        <f t="shared" si="35"/>
        <v>23.058030906028797</v>
      </c>
      <c r="AC140" s="214">
        <f t="shared" si="28"/>
        <v>18.38501120892245</v>
      </c>
      <c r="AD140" s="214">
        <f t="shared" si="29"/>
        <v>23.058030906028797</v>
      </c>
      <c r="AG140" s="29">
        <f t="shared" si="38"/>
        <v>1.0125926838833958E+20</v>
      </c>
      <c r="AI140" s="26"/>
      <c r="AJ140" s="54">
        <f t="shared" si="30"/>
        <v>9.7156063215696306E-4</v>
      </c>
      <c r="AQ140" s="38">
        <f t="shared" si="36"/>
        <v>5.8543136314638131E-2</v>
      </c>
      <c r="AR140" s="38">
        <f t="shared" si="31"/>
        <v>5.5305385587269024E-2</v>
      </c>
      <c r="AS140" s="54">
        <f t="shared" si="39"/>
        <v>1.6584948284285503E-4</v>
      </c>
    </row>
    <row r="141" spans="24:45" x14ac:dyDescent="0.25">
      <c r="X141">
        <f t="shared" si="37"/>
        <v>406</v>
      </c>
      <c r="Y141" s="55">
        <f t="shared" si="32"/>
        <v>266.94001252207346</v>
      </c>
      <c r="Z141" s="55">
        <f t="shared" si="33"/>
        <v>3.3559765172967975</v>
      </c>
      <c r="AA141" s="55">
        <f t="shared" si="34"/>
        <v>18.308642834161414</v>
      </c>
      <c r="AB141" s="102">
        <f t="shared" si="35"/>
        <v>22.66479717226175</v>
      </c>
      <c r="AC141" s="214">
        <f t="shared" si="28"/>
        <v>18.308642834161414</v>
      </c>
      <c r="AD141" s="214">
        <f t="shared" si="29"/>
        <v>22.66479717226175</v>
      </c>
      <c r="AG141" s="29">
        <f t="shared" si="38"/>
        <v>1.0125926838833958E+20</v>
      </c>
      <c r="AI141" s="26"/>
      <c r="AJ141" s="54">
        <f t="shared" si="30"/>
        <v>9.7156063215696306E-4</v>
      </c>
      <c r="AQ141" s="38">
        <f t="shared" si="36"/>
        <v>5.8543136314638131E-2</v>
      </c>
      <c r="AR141" s="38">
        <f t="shared" si="31"/>
        <v>5.5305385587269024E-2</v>
      </c>
      <c r="AS141" s="54">
        <f t="shared" si="39"/>
        <v>1.6584948284285503E-4</v>
      </c>
    </row>
    <row r="142" spans="24:45" x14ac:dyDescent="0.25">
      <c r="X142">
        <f t="shared" si="37"/>
        <v>409</v>
      </c>
      <c r="Y142" s="55">
        <f t="shared" si="32"/>
        <v>266.94001252207346</v>
      </c>
      <c r="Z142" s="55">
        <f t="shared" si="33"/>
        <v>3.3559765172967975</v>
      </c>
      <c r="AA142" s="55">
        <f t="shared" si="34"/>
        <v>18.308642834161414</v>
      </c>
      <c r="AB142" s="102">
        <f t="shared" si="35"/>
        <v>22.66479717226175</v>
      </c>
      <c r="AC142" s="214">
        <f t="shared" si="28"/>
        <v>18.308642834161414</v>
      </c>
      <c r="AD142" s="214">
        <f t="shared" si="29"/>
        <v>22.66479717226175</v>
      </c>
      <c r="AG142" s="29">
        <f t="shared" si="38"/>
        <v>1.0034345992449871E+20</v>
      </c>
      <c r="AI142" s="26"/>
      <c r="AJ142" s="54">
        <f t="shared" si="30"/>
        <v>9.6248308838741716E-4</v>
      </c>
      <c r="AQ142" s="38">
        <f t="shared" si="36"/>
        <v>5.8439050382218083E-2</v>
      </c>
      <c r="AR142" s="38">
        <f t="shared" si="31"/>
        <v>5.5212485179108685E-2</v>
      </c>
      <c r="AS142" s="54">
        <f t="shared" si="39"/>
        <v>1.6607840394161394E-4</v>
      </c>
    </row>
    <row r="143" spans="24:45" x14ac:dyDescent="0.25">
      <c r="X143">
        <f t="shared" si="37"/>
        <v>412</v>
      </c>
      <c r="Y143" s="55">
        <f t="shared" si="32"/>
        <v>266.01310861163915</v>
      </c>
      <c r="Z143" s="55">
        <f t="shared" si="33"/>
        <v>3.3071337940635583</v>
      </c>
      <c r="AA143" s="55">
        <f t="shared" si="34"/>
        <v>18.245069177753027</v>
      </c>
      <c r="AB143" s="102">
        <f t="shared" si="35"/>
        <v>22.334934788029706</v>
      </c>
      <c r="AC143" s="214">
        <f t="shared" si="28"/>
        <v>18.245069177753027</v>
      </c>
      <c r="AD143" s="214">
        <f t="shared" si="29"/>
        <v>22.334934788029706</v>
      </c>
      <c r="AG143" s="29">
        <f t="shared" si="38"/>
        <v>1.0034345992449871E+20</v>
      </c>
      <c r="AI143" s="26"/>
      <c r="AJ143" s="54">
        <f t="shared" si="30"/>
        <v>9.6248308838741716E-4</v>
      </c>
      <c r="AQ143" s="38">
        <f t="shared" si="36"/>
        <v>5.8439050382218083E-2</v>
      </c>
      <c r="AR143" s="38">
        <f t="shared" si="31"/>
        <v>5.5212485179108685E-2</v>
      </c>
      <c r="AS143" s="54">
        <f t="shared" si="39"/>
        <v>1.6607840394161394E-4</v>
      </c>
    </row>
    <row r="144" spans="24:45" x14ac:dyDescent="0.25">
      <c r="X144">
        <f t="shared" si="37"/>
        <v>415</v>
      </c>
      <c r="Y144" s="55">
        <f t="shared" si="32"/>
        <v>266.01310861163915</v>
      </c>
      <c r="Z144" s="55">
        <f t="shared" si="33"/>
        <v>3.3071337940635583</v>
      </c>
      <c r="AA144" s="55">
        <f t="shared" si="34"/>
        <v>18.245069177753027</v>
      </c>
      <c r="AB144" s="102">
        <f t="shared" si="35"/>
        <v>22.334934788029706</v>
      </c>
      <c r="AC144" s="214">
        <f t="shared" si="28"/>
        <v>18.245069177753027</v>
      </c>
      <c r="AD144" s="214">
        <f t="shared" si="29"/>
        <v>22.334934788029706</v>
      </c>
      <c r="AG144" s="29">
        <f t="shared" si="38"/>
        <v>9.9580551919067988E+19</v>
      </c>
      <c r="AI144" s="26"/>
      <c r="AJ144" s="54">
        <f t="shared" si="30"/>
        <v>9.5491252946441636E-4</v>
      </c>
      <c r="AQ144" s="38">
        <f t="shared" si="36"/>
        <v>5.8351738356608826E-2</v>
      </c>
      <c r="AR144" s="38">
        <f t="shared" si="31"/>
        <v>5.5134541988107327E-2</v>
      </c>
      <c r="AS144" s="54">
        <f t="shared" si="39"/>
        <v>1.6626916441448946E-4</v>
      </c>
    </row>
    <row r="145" spans="24:45" x14ac:dyDescent="0.25">
      <c r="X145">
        <f t="shared" si="37"/>
        <v>418</v>
      </c>
      <c r="Y145" s="55">
        <f t="shared" si="32"/>
        <v>264.86677501022297</v>
      </c>
      <c r="Z145" s="55">
        <f t="shared" si="33"/>
        <v>3.2462555144163385</v>
      </c>
      <c r="AA145" s="55">
        <f t="shared" si="34"/>
        <v>18.166445473952191</v>
      </c>
      <c r="AB145" s="102">
        <f t="shared" si="35"/>
        <v>21.92378952128276</v>
      </c>
      <c r="AC145" s="214">
        <f t="shared" si="28"/>
        <v>18.166445473952191</v>
      </c>
      <c r="AD145" s="214">
        <f t="shared" si="29"/>
        <v>21.92378952128276</v>
      </c>
      <c r="AG145" s="29">
        <f t="shared" si="38"/>
        <v>9.9580551919067988E+19</v>
      </c>
      <c r="AI145" s="26"/>
      <c r="AJ145" s="54">
        <f t="shared" si="30"/>
        <v>9.5491252946441636E-4</v>
      </c>
      <c r="AQ145" s="38">
        <f t="shared" si="36"/>
        <v>5.8351738356608826E-2</v>
      </c>
      <c r="AR145" s="38">
        <f t="shared" si="31"/>
        <v>5.5134541988107327E-2</v>
      </c>
      <c r="AS145" s="54">
        <f t="shared" si="39"/>
        <v>1.6626916441448946E-4</v>
      </c>
    </row>
    <row r="146" spans="24:45" x14ac:dyDescent="0.25">
      <c r="X146">
        <f t="shared" si="37"/>
        <v>421</v>
      </c>
      <c r="Y146" s="55">
        <f t="shared" si="32"/>
        <v>264.86677501022297</v>
      </c>
      <c r="Z146" s="55">
        <f t="shared" si="33"/>
        <v>3.2462555144163385</v>
      </c>
      <c r="AA146" s="55">
        <f t="shared" si="34"/>
        <v>18.166445473952191</v>
      </c>
      <c r="AB146" s="102">
        <f t="shared" si="35"/>
        <v>21.92378952128276</v>
      </c>
      <c r="AC146" s="214">
        <f t="shared" si="28"/>
        <v>18.166445473952191</v>
      </c>
      <c r="AD146" s="214">
        <f t="shared" si="29"/>
        <v>21.92378952128276</v>
      </c>
      <c r="AG146" s="29">
        <f t="shared" si="38"/>
        <v>9.863636655972968E+19</v>
      </c>
      <c r="AI146" s="26"/>
      <c r="AJ146" s="54">
        <f t="shared" si="30"/>
        <v>9.4553254768985182E-4</v>
      </c>
      <c r="AQ146" s="38">
        <f t="shared" si="36"/>
        <v>5.8242911379738117E-2</v>
      </c>
      <c r="AR146" s="38">
        <f t="shared" si="31"/>
        <v>5.503737445668401E-2</v>
      </c>
      <c r="AS146" s="54">
        <f t="shared" si="39"/>
        <v>1.6650532679282051E-4</v>
      </c>
    </row>
    <row r="147" spans="24:45" x14ac:dyDescent="0.25">
      <c r="X147">
        <f t="shared" si="37"/>
        <v>424</v>
      </c>
      <c r="Y147" s="55">
        <f t="shared" si="32"/>
        <v>264.10442850788223</v>
      </c>
      <c r="Z147" s="55">
        <f t="shared" si="33"/>
        <v>3.2054770267268538</v>
      </c>
      <c r="AA147" s="55">
        <f t="shared" si="34"/>
        <v>18.114158333873952</v>
      </c>
      <c r="AB147" s="102">
        <f t="shared" si="35"/>
        <v>21.648389455844221</v>
      </c>
      <c r="AC147" s="214">
        <f t="shared" si="28"/>
        <v>18.114158333873952</v>
      </c>
      <c r="AD147" s="214">
        <f t="shared" si="29"/>
        <v>21.648389455844221</v>
      </c>
      <c r="AG147" s="29">
        <f t="shared" si="38"/>
        <v>9.863636655972968E+19</v>
      </c>
      <c r="AI147" s="26"/>
      <c r="AJ147" s="54">
        <f t="shared" si="30"/>
        <v>9.4553254768985182E-4</v>
      </c>
      <c r="AQ147" s="38">
        <f t="shared" si="36"/>
        <v>5.8242911379738117E-2</v>
      </c>
      <c r="AR147" s="38">
        <f t="shared" si="31"/>
        <v>5.503737445668401E-2</v>
      </c>
      <c r="AS147" s="54">
        <f t="shared" si="39"/>
        <v>1.6650532679282051E-4</v>
      </c>
    </row>
    <row r="148" spans="24:45" x14ac:dyDescent="0.25">
      <c r="X148">
        <f t="shared" si="37"/>
        <v>427</v>
      </c>
      <c r="Y148" s="55">
        <f t="shared" si="32"/>
        <v>264.03141164507957</v>
      </c>
      <c r="Z148" s="55">
        <f t="shared" si="33"/>
        <v>3.2015589425811353</v>
      </c>
      <c r="AA148" s="55">
        <f t="shared" si="34"/>
        <v>18.109150318592562</v>
      </c>
      <c r="AB148" s="102">
        <f t="shared" si="35"/>
        <v>21.62192842966931</v>
      </c>
      <c r="AC148" s="214">
        <f t="shared" si="28"/>
        <v>18.109150318592562</v>
      </c>
      <c r="AD148" s="214">
        <f t="shared" si="29"/>
        <v>21.62192842966931</v>
      </c>
      <c r="AG148" s="29">
        <f t="shared" si="38"/>
        <v>9.8008043622131827E+19</v>
      </c>
      <c r="AI148" s="26"/>
      <c r="AJ148" s="54">
        <f t="shared" si="30"/>
        <v>9.3928415175511106E-4</v>
      </c>
      <c r="AQ148" s="38">
        <f t="shared" si="36"/>
        <v>5.8170015109306007E-2</v>
      </c>
      <c r="AR148" s="38">
        <f t="shared" si="31"/>
        <v>5.4972276929711718E-2</v>
      </c>
      <c r="AS148" s="54">
        <f t="shared" si="39"/>
        <v>1.6666253046866605E-4</v>
      </c>
    </row>
    <row r="149" spans="24:45" x14ac:dyDescent="0.25">
      <c r="X149">
        <f t="shared" si="37"/>
        <v>430</v>
      </c>
      <c r="Y149" s="55">
        <f t="shared" si="32"/>
        <v>262.92859271029687</v>
      </c>
      <c r="Z149" s="55">
        <f t="shared" si="33"/>
        <v>3.1421170443161071</v>
      </c>
      <c r="AA149" s="55">
        <f t="shared" si="34"/>
        <v>18.033511159828318</v>
      </c>
      <c r="AB149" s="102">
        <f t="shared" si="35"/>
        <v>21.220483854366901</v>
      </c>
      <c r="AC149" s="214">
        <f t="shared" si="28"/>
        <v>18.033511159828318</v>
      </c>
      <c r="AD149" s="214">
        <f t="shared" si="29"/>
        <v>21.220483854366901</v>
      </c>
      <c r="AG149" s="29">
        <f t="shared" si="38"/>
        <v>9.7947846173939204E+19</v>
      </c>
      <c r="AI149" s="26"/>
      <c r="AJ149" s="54">
        <f t="shared" si="30"/>
        <v>9.386852524367439E-4</v>
      </c>
      <c r="AQ149" s="38">
        <f t="shared" si="36"/>
        <v>5.8163011080033584E-2</v>
      </c>
      <c r="AR149" s="38">
        <f t="shared" si="31"/>
        <v>5.4966021748074939E-2</v>
      </c>
      <c r="AS149" s="54">
        <f t="shared" si="39"/>
        <v>1.6667759352679922E-4</v>
      </c>
    </row>
    <row r="150" spans="24:45" x14ac:dyDescent="0.25">
      <c r="X150">
        <f t="shared" si="37"/>
        <v>433</v>
      </c>
      <c r="Y150" s="55">
        <f t="shared" si="32"/>
        <v>262.92859271029687</v>
      </c>
      <c r="Z150" s="55">
        <f t="shared" si="33"/>
        <v>3.1421170443161071</v>
      </c>
      <c r="AA150" s="55">
        <f t="shared" si="34"/>
        <v>18.033511159828318</v>
      </c>
      <c r="AB150" s="102">
        <f t="shared" si="35"/>
        <v>21.220483854366901</v>
      </c>
      <c r="AC150" s="214">
        <f t="shared" si="28"/>
        <v>18.033511159828318</v>
      </c>
      <c r="AD150" s="214">
        <f t="shared" si="29"/>
        <v>21.220483854366901</v>
      </c>
      <c r="AG150" s="29">
        <f t="shared" si="38"/>
        <v>9.7038280086174826E+19</v>
      </c>
      <c r="AI150" s="26"/>
      <c r="AJ150" s="54">
        <f t="shared" si="30"/>
        <v>9.2963055949487933E-4</v>
      </c>
      <c r="AQ150" s="38">
        <f t="shared" si="36"/>
        <v>5.8056751801270706E-2</v>
      </c>
      <c r="AR150" s="38">
        <f t="shared" si="31"/>
        <v>5.4871113201095292E-2</v>
      </c>
      <c r="AS150" s="54">
        <f t="shared" si="39"/>
        <v>1.6690523278993974E-4</v>
      </c>
    </row>
    <row r="151" spans="24:45" x14ac:dyDescent="0.25">
      <c r="X151">
        <f t="shared" si="37"/>
        <v>436</v>
      </c>
      <c r="Y151" s="55">
        <f t="shared" si="32"/>
        <v>262.20965571990615</v>
      </c>
      <c r="Z151" s="55">
        <f t="shared" si="33"/>
        <v>3.1030971397688578</v>
      </c>
      <c r="AA151" s="55">
        <f t="shared" si="34"/>
        <v>17.984201352531286</v>
      </c>
      <c r="AB151" s="102">
        <f t="shared" si="35"/>
        <v>20.956960490098318</v>
      </c>
      <c r="AC151" s="214">
        <f t="shared" si="28"/>
        <v>17.984201352531286</v>
      </c>
      <c r="AD151" s="214">
        <f t="shared" si="29"/>
        <v>20.956960490098318</v>
      </c>
      <c r="AG151" s="29">
        <f t="shared" si="38"/>
        <v>9.7038280086174826E+19</v>
      </c>
      <c r="AI151" s="26"/>
      <c r="AJ151" s="54">
        <f t="shared" si="30"/>
        <v>9.2963055949487933E-4</v>
      </c>
      <c r="AQ151" s="38">
        <f t="shared" si="36"/>
        <v>5.8056751801270706E-2</v>
      </c>
      <c r="AR151" s="38">
        <f t="shared" si="31"/>
        <v>5.4871113201095292E-2</v>
      </c>
      <c r="AS151" s="54">
        <f t="shared" si="39"/>
        <v>1.6690523278993974E-4</v>
      </c>
    </row>
    <row r="152" spans="24:45" x14ac:dyDescent="0.25">
      <c r="X152">
        <f t="shared" si="37"/>
        <v>439</v>
      </c>
      <c r="Y152" s="55">
        <f t="shared" si="32"/>
        <v>262.12737738359425</v>
      </c>
      <c r="Z152" s="55">
        <f t="shared" si="33"/>
        <v>3.0986178793813099</v>
      </c>
      <c r="AA152" s="55">
        <f t="shared" si="34"/>
        <v>17.978558119588083</v>
      </c>
      <c r="AB152" s="102">
        <f t="shared" si="35"/>
        <v>20.926709525098332</v>
      </c>
      <c r="AC152" s="214">
        <f t="shared" si="28"/>
        <v>17.978558119588083</v>
      </c>
      <c r="AD152" s="214">
        <f t="shared" si="29"/>
        <v>20.926709525098332</v>
      </c>
      <c r="AG152" s="29">
        <f t="shared" si="38"/>
        <v>9.644495570869656E+19</v>
      </c>
      <c r="AI152" s="26"/>
      <c r="AJ152" s="54">
        <f t="shared" si="30"/>
        <v>9.2371856388911533E-4</v>
      </c>
      <c r="AQ152" s="38">
        <f t="shared" si="36"/>
        <v>5.7986999201915593E-2</v>
      </c>
      <c r="AR152" s="38">
        <f t="shared" si="31"/>
        <v>5.4808801285514519E-2</v>
      </c>
      <c r="AS152" s="54">
        <f t="shared" si="39"/>
        <v>1.6705376672295372E-4</v>
      </c>
    </row>
    <row r="153" spans="24:45" x14ac:dyDescent="0.25">
      <c r="X153">
        <f t="shared" si="37"/>
        <v>442</v>
      </c>
      <c r="Y153" s="55">
        <f t="shared" si="32"/>
        <v>261.08234959243305</v>
      </c>
      <c r="Z153" s="55">
        <f t="shared" si="33"/>
        <v>3.0414805659930053</v>
      </c>
      <c r="AA153" s="55">
        <f t="shared" si="34"/>
        <v>17.906882688095546</v>
      </c>
      <c r="AB153" s="102">
        <f t="shared" si="35"/>
        <v>20.540829107807152</v>
      </c>
      <c r="AC153" s="214">
        <f t="shared" si="28"/>
        <v>17.906882688095546</v>
      </c>
      <c r="AD153" s="214">
        <f t="shared" si="29"/>
        <v>20.540829107807152</v>
      </c>
      <c r="AG153" s="29">
        <f t="shared" si="38"/>
        <v>9.6377034377486139E+19</v>
      </c>
      <c r="AI153" s="26"/>
      <c r="AJ153" s="54">
        <f t="shared" si="30"/>
        <v>9.230415113104227E-4</v>
      </c>
      <c r="AQ153" s="38">
        <f t="shared" si="36"/>
        <v>5.7978992005105534E-2</v>
      </c>
      <c r="AR153" s="38">
        <f t="shared" si="31"/>
        <v>5.4801647710624624E-2</v>
      </c>
      <c r="AS153" s="54">
        <f t="shared" si="39"/>
        <v>1.6707077235219258E-4</v>
      </c>
    </row>
    <row r="154" spans="24:45" x14ac:dyDescent="0.25">
      <c r="X154">
        <f t="shared" si="37"/>
        <v>445</v>
      </c>
      <c r="Y154" s="55">
        <f t="shared" si="32"/>
        <v>261.08234959243305</v>
      </c>
      <c r="Z154" s="55">
        <f t="shared" si="33"/>
        <v>3.0414805659930053</v>
      </c>
      <c r="AA154" s="55">
        <f t="shared" si="34"/>
        <v>17.906882688095546</v>
      </c>
      <c r="AB154" s="102">
        <f t="shared" si="35"/>
        <v>20.540829107807152</v>
      </c>
      <c r="AC154" s="214">
        <f t="shared" si="28"/>
        <v>17.906882688095546</v>
      </c>
      <c r="AD154" s="214">
        <f t="shared" si="29"/>
        <v>20.540829107807152</v>
      </c>
      <c r="AG154" s="29">
        <f t="shared" si="38"/>
        <v>9.5514023176778809E+19</v>
      </c>
      <c r="AI154" s="26"/>
      <c r="AJ154" s="54">
        <f t="shared" si="30"/>
        <v>9.1443406660006573E-4</v>
      </c>
      <c r="AQ154" s="38">
        <f t="shared" si="36"/>
        <v>5.7876852438767654E-2</v>
      </c>
      <c r="AR154" s="38">
        <f t="shared" si="31"/>
        <v>5.4710387419236686E-2</v>
      </c>
      <c r="AS154" s="54">
        <f t="shared" si="39"/>
        <v>1.6728688370245233E-4</v>
      </c>
    </row>
    <row r="155" spans="24:45" x14ac:dyDescent="0.25">
      <c r="X155">
        <f t="shared" si="37"/>
        <v>448</v>
      </c>
      <c r="Y155" s="55">
        <f t="shared" si="32"/>
        <v>260.37742695892177</v>
      </c>
      <c r="Z155" s="55">
        <f t="shared" si="33"/>
        <v>3.0026796049854063</v>
      </c>
      <c r="AA155" s="55">
        <f t="shared" si="34"/>
        <v>17.85853408497406</v>
      </c>
      <c r="AB155" s="102">
        <f t="shared" si="35"/>
        <v>20.278784392418491</v>
      </c>
      <c r="AC155" s="214">
        <f t="shared" si="28"/>
        <v>17.85853408497406</v>
      </c>
      <c r="AD155" s="214">
        <f t="shared" si="29"/>
        <v>20.278784392418491</v>
      </c>
      <c r="AG155" s="29">
        <f t="shared" si="38"/>
        <v>9.5514023176778809E+19</v>
      </c>
      <c r="AI155" s="26"/>
      <c r="AJ155" s="54">
        <f t="shared" si="30"/>
        <v>9.1443406660006573E-4</v>
      </c>
      <c r="AQ155" s="38">
        <f t="shared" si="36"/>
        <v>5.7876852438767654E-2</v>
      </c>
      <c r="AR155" s="38">
        <f t="shared" si="31"/>
        <v>5.4710387419236686E-2</v>
      </c>
      <c r="AS155" s="54">
        <f t="shared" si="39"/>
        <v>1.6728688370245233E-4</v>
      </c>
    </row>
    <row r="156" spans="24:45" x14ac:dyDescent="0.25">
      <c r="X156">
        <f t="shared" si="37"/>
        <v>451</v>
      </c>
      <c r="Y156" s="55">
        <f t="shared" si="32"/>
        <v>260.32694073508952</v>
      </c>
      <c r="Z156" s="55">
        <f t="shared" si="33"/>
        <v>2.999892634860668</v>
      </c>
      <c r="AA156" s="55">
        <f t="shared" si="34"/>
        <v>17.855071381007512</v>
      </c>
      <c r="AB156" s="102">
        <f t="shared" si="35"/>
        <v>20.259962415483677</v>
      </c>
      <c r="AC156" s="214">
        <f t="shared" si="28"/>
        <v>17.855071381007512</v>
      </c>
      <c r="AD156" s="214">
        <f t="shared" si="29"/>
        <v>20.259962415483677</v>
      </c>
      <c r="AG156" s="29">
        <f t="shared" si="38"/>
        <v>9.4931530229935768E+19</v>
      </c>
      <c r="AI156" s="26"/>
      <c r="AJ156" s="54">
        <f t="shared" si="30"/>
        <v>9.0861949578593352E-4</v>
      </c>
      <c r="AQ156" s="38">
        <f t="shared" si="36"/>
        <v>5.78074912263516E-2</v>
      </c>
      <c r="AR156" s="38">
        <f t="shared" si="31"/>
        <v>5.4648404086582378E-2</v>
      </c>
      <c r="AS156" s="54">
        <f t="shared" si="39"/>
        <v>1.6743278785111268E-4</v>
      </c>
    </row>
    <row r="157" spans="24:45" x14ac:dyDescent="0.25">
      <c r="X157">
        <f t="shared" si="37"/>
        <v>454</v>
      </c>
      <c r="Y157" s="55">
        <f t="shared" si="32"/>
        <v>259.27381569423443</v>
      </c>
      <c r="Z157" s="55">
        <f t="shared" si="33"/>
        <v>2.9415099536376825</v>
      </c>
      <c r="AA157" s="55">
        <f t="shared" si="34"/>
        <v>17.782840582594954</v>
      </c>
      <c r="AB157" s="102">
        <f t="shared" si="35"/>
        <v>19.865671328680232</v>
      </c>
      <c r="AC157" s="214">
        <f t="shared" si="28"/>
        <v>17.782840582594954</v>
      </c>
      <c r="AD157" s="214">
        <f t="shared" si="29"/>
        <v>19.865671328680232</v>
      </c>
      <c r="AG157" s="29">
        <f t="shared" si="38"/>
        <v>9.4889801553767301E+19</v>
      </c>
      <c r="AI157" s="26"/>
      <c r="AJ157" s="54">
        <f t="shared" si="30"/>
        <v>9.0820280058792548E-4</v>
      </c>
      <c r="AQ157" s="38">
        <f t="shared" si="36"/>
        <v>5.7802509194417352E-2</v>
      </c>
      <c r="AR157" s="38">
        <f t="shared" si="31"/>
        <v>5.464395167528726E-2</v>
      </c>
      <c r="AS157" s="54">
        <f t="shared" si="39"/>
        <v>1.6744324134750028E-4</v>
      </c>
    </row>
    <row r="158" spans="24:45" x14ac:dyDescent="0.25">
      <c r="X158">
        <f t="shared" si="37"/>
        <v>457</v>
      </c>
      <c r="Y158" s="55">
        <f t="shared" si="32"/>
        <v>259.27381569423443</v>
      </c>
      <c r="Z158" s="55">
        <f t="shared" si="33"/>
        <v>2.9415099536376825</v>
      </c>
      <c r="AA158" s="55">
        <f t="shared" si="34"/>
        <v>17.782840582594954</v>
      </c>
      <c r="AB158" s="102">
        <f t="shared" si="35"/>
        <v>19.865671328680232</v>
      </c>
      <c r="AC158" s="214">
        <f t="shared" si="28"/>
        <v>17.782840582594954</v>
      </c>
      <c r="AD158" s="214">
        <f t="shared" si="29"/>
        <v>19.865671328680232</v>
      </c>
      <c r="AG158" s="29">
        <f t="shared" si="38"/>
        <v>9.4019026389610791E+19</v>
      </c>
      <c r="AI158" s="26"/>
      <c r="AJ158" s="54">
        <f t="shared" si="30"/>
        <v>8.995028745586893E-4</v>
      </c>
      <c r="AQ158" s="38">
        <f t="shared" si="36"/>
        <v>5.7698143388814412E-2</v>
      </c>
      <c r="AR158" s="38">
        <f t="shared" si="31"/>
        <v>5.4550670954146056E-2</v>
      </c>
      <c r="AS158" s="54">
        <f t="shared" si="39"/>
        <v>1.6766141688748275E-4</v>
      </c>
    </row>
    <row r="159" spans="24:45" x14ac:dyDescent="0.25">
      <c r="X159">
        <f t="shared" si="37"/>
        <v>460</v>
      </c>
      <c r="Y159" s="55">
        <f t="shared" si="32"/>
        <v>258.67797054481701</v>
      </c>
      <c r="Z159" s="55">
        <f t="shared" si="33"/>
        <v>2.9082671859488087</v>
      </c>
      <c r="AA159" s="55">
        <f t="shared" si="34"/>
        <v>17.741973288396228</v>
      </c>
      <c r="AB159" s="102">
        <f t="shared" si="35"/>
        <v>19.641164219280128</v>
      </c>
      <c r="AC159" s="214">
        <f t="shared" si="28"/>
        <v>17.741973288396228</v>
      </c>
      <c r="AD159" s="214">
        <f t="shared" si="29"/>
        <v>19.641164219280128</v>
      </c>
      <c r="AG159" s="29">
        <f t="shared" si="38"/>
        <v>9.4019026389610791E+19</v>
      </c>
      <c r="AI159" s="26"/>
      <c r="AJ159" s="54">
        <f t="shared" si="30"/>
        <v>8.995028745586893E-4</v>
      </c>
      <c r="AQ159" s="38">
        <f t="shared" si="36"/>
        <v>5.7698143388814412E-2</v>
      </c>
      <c r="AR159" s="38">
        <f t="shared" si="31"/>
        <v>5.4550670954146056E-2</v>
      </c>
      <c r="AS159" s="54">
        <f t="shared" si="39"/>
        <v>1.6766141688748275E-4</v>
      </c>
    </row>
    <row r="160" spans="24:45" x14ac:dyDescent="0.25">
      <c r="X160">
        <f t="shared" si="37"/>
        <v>463</v>
      </c>
      <c r="Y160" s="55">
        <f t="shared" si="32"/>
        <v>258.50718230258826</v>
      </c>
      <c r="Z160" s="55">
        <f t="shared" si="33"/>
        <v>2.8987104897482947</v>
      </c>
      <c r="AA160" s="55">
        <f t="shared" si="34"/>
        <v>17.730259417187124</v>
      </c>
      <c r="AB160" s="102">
        <f t="shared" si="35"/>
        <v>19.576622474156107</v>
      </c>
      <c r="AC160" s="214">
        <f t="shared" si="28"/>
        <v>17.730259417187124</v>
      </c>
      <c r="AD160" s="214">
        <f t="shared" si="29"/>
        <v>19.576622474156107</v>
      </c>
      <c r="AG160" s="29">
        <f t="shared" si="38"/>
        <v>9.3526073875828572E+19</v>
      </c>
      <c r="AI160" s="26"/>
      <c r="AJ160" s="54">
        <f t="shared" si="30"/>
        <v>8.9457401453148461E-4</v>
      </c>
      <c r="AQ160" s="38">
        <f t="shared" si="36"/>
        <v>5.7638718090804036E-2</v>
      </c>
      <c r="AR160" s="38">
        <f t="shared" si="31"/>
        <v>5.4497549214963061E-2</v>
      </c>
      <c r="AS160" s="54">
        <f t="shared" si="39"/>
        <v>1.6778495878035777E-4</v>
      </c>
    </row>
    <row r="161" spans="23:45" x14ac:dyDescent="0.25">
      <c r="X161">
        <f t="shared" si="37"/>
        <v>466</v>
      </c>
      <c r="Y161" s="55">
        <f t="shared" si="32"/>
        <v>257.68093528719697</v>
      </c>
      <c r="Z161" s="55">
        <f t="shared" si="33"/>
        <v>2.8522977856294141</v>
      </c>
      <c r="AA161" s="55">
        <f t="shared" si="34"/>
        <v>17.673589525870849</v>
      </c>
      <c r="AB161" s="102">
        <f t="shared" si="35"/>
        <v>19.263171375899333</v>
      </c>
      <c r="AC161" s="214">
        <f t="shared" si="28"/>
        <v>17.673589525870849</v>
      </c>
      <c r="AD161" s="214">
        <f t="shared" si="29"/>
        <v>19.263171375899333</v>
      </c>
      <c r="AG161" s="29">
        <f t="shared" si="38"/>
        <v>9.3384740796325167E+19</v>
      </c>
      <c r="AI161" s="26"/>
      <c r="AJ161" s="54">
        <f t="shared" si="30"/>
        <v>8.931603807190864E-4</v>
      </c>
      <c r="AQ161" s="38">
        <f t="shared" si="36"/>
        <v>5.7621634389319693E-2</v>
      </c>
      <c r="AR161" s="38">
        <f t="shared" si="31"/>
        <v>5.4482276568208581E-2</v>
      </c>
      <c r="AS161" s="54">
        <f t="shared" si="39"/>
        <v>1.6782038328031854E-4</v>
      </c>
    </row>
    <row r="162" spans="23:45" x14ac:dyDescent="0.25">
      <c r="X162">
        <f t="shared" si="37"/>
        <v>469</v>
      </c>
      <c r="Y162" s="55">
        <f t="shared" si="32"/>
        <v>257.68093528719697</v>
      </c>
      <c r="Z162" s="55">
        <f t="shared" si="33"/>
        <v>2.8522977856294141</v>
      </c>
      <c r="AA162" s="55">
        <f t="shared" si="34"/>
        <v>17.673589525870849</v>
      </c>
      <c r="AB162" s="102">
        <f t="shared" si="35"/>
        <v>19.263171375899333</v>
      </c>
      <c r="AC162" s="214">
        <f t="shared" si="28"/>
        <v>17.673589525870849</v>
      </c>
      <c r="AD162" s="214">
        <f t="shared" si="29"/>
        <v>19.263171375899333</v>
      </c>
      <c r="AG162" s="29">
        <f t="shared" si="38"/>
        <v>9.2700759452891742E+19</v>
      </c>
      <c r="AI162" s="26"/>
      <c r="AJ162" s="54">
        <f t="shared" si="30"/>
        <v>8.8631603851913141E-4</v>
      </c>
      <c r="AQ162" s="38">
        <f t="shared" si="36"/>
        <v>5.7538666304365216E-2</v>
      </c>
      <c r="AR162" s="38">
        <f t="shared" si="31"/>
        <v>5.4408096968631588E-2</v>
      </c>
      <c r="AS162" s="54">
        <f t="shared" si="39"/>
        <v>1.6799184617973645E-4</v>
      </c>
    </row>
    <row r="163" spans="23:45" x14ac:dyDescent="0.25">
      <c r="X163">
        <f t="shared" si="37"/>
        <v>472</v>
      </c>
      <c r="Y163" s="55">
        <f t="shared" si="32"/>
        <v>256.81993014443293</v>
      </c>
      <c r="Z163" s="55">
        <f t="shared" si="33"/>
        <v>2.8036148672977106</v>
      </c>
      <c r="AA163" s="55">
        <f t="shared" si="34"/>
        <v>17.614535675201161</v>
      </c>
      <c r="AB163" s="102">
        <f t="shared" si="35"/>
        <v>18.934388244058287</v>
      </c>
      <c r="AC163" s="214">
        <f t="shared" si="28"/>
        <v>17.614535675201161</v>
      </c>
      <c r="AD163" s="214">
        <f t="shared" si="29"/>
        <v>18.934388244058287</v>
      </c>
      <c r="AG163" s="29">
        <f t="shared" si="38"/>
        <v>9.2700759452891742E+19</v>
      </c>
      <c r="AI163" s="26"/>
      <c r="AJ163" s="54">
        <f t="shared" si="30"/>
        <v>8.8631603851913141E-4</v>
      </c>
      <c r="AQ163" s="38">
        <f t="shared" si="36"/>
        <v>5.7538666304365216E-2</v>
      </c>
      <c r="AR163" s="38">
        <f t="shared" si="31"/>
        <v>5.4408096968631588E-2</v>
      </c>
      <c r="AS163" s="54">
        <f t="shared" si="39"/>
        <v>1.6799184617973645E-4</v>
      </c>
    </row>
    <row r="164" spans="23:45" x14ac:dyDescent="0.25">
      <c r="X164">
        <f t="shared" si="37"/>
        <v>475</v>
      </c>
      <c r="Y164" s="55">
        <f t="shared" si="32"/>
        <v>256.81993014443293</v>
      </c>
      <c r="Z164" s="55">
        <f t="shared" si="33"/>
        <v>2.8036148672977106</v>
      </c>
      <c r="AA164" s="55">
        <f t="shared" si="34"/>
        <v>17.614535675201161</v>
      </c>
      <c r="AB164" s="102">
        <f t="shared" si="35"/>
        <v>18.934388244058287</v>
      </c>
      <c r="AC164" s="214">
        <f t="shared" si="28"/>
        <v>17.614535675201161</v>
      </c>
      <c r="AD164" s="214">
        <f t="shared" si="29"/>
        <v>18.934388244058287</v>
      </c>
      <c r="AG164" s="29">
        <f t="shared" si="38"/>
        <v>9.1987592206608237E+19</v>
      </c>
      <c r="AI164" s="26"/>
      <c r="AJ164" s="54">
        <f t="shared" si="30"/>
        <v>8.7917433562046136E-4</v>
      </c>
      <c r="AQ164" s="38">
        <f t="shared" si="36"/>
        <v>5.7451639948528893E-2</v>
      </c>
      <c r="AR164" s="38">
        <f t="shared" si="31"/>
        <v>5.4330276466662178E-2</v>
      </c>
      <c r="AS164" s="54">
        <f t="shared" si="39"/>
        <v>1.6817067148612385E-4</v>
      </c>
    </row>
    <row r="165" spans="23:45" x14ac:dyDescent="0.25">
      <c r="X165">
        <f t="shared" si="37"/>
        <v>478</v>
      </c>
      <c r="Y165" s="55">
        <f t="shared" si="32"/>
        <v>256.05604717973159</v>
      </c>
      <c r="Z165" s="55">
        <f t="shared" si="33"/>
        <v>2.7601493417426042</v>
      </c>
      <c r="AA165" s="55">
        <f t="shared" si="34"/>
        <v>17.562143153616706</v>
      </c>
      <c r="AB165" s="102">
        <f t="shared" si="35"/>
        <v>18.640841100443062</v>
      </c>
      <c r="AC165" s="214">
        <f t="shared" si="28"/>
        <v>17.562143153616706</v>
      </c>
      <c r="AD165" s="214">
        <f t="shared" si="29"/>
        <v>18.640841100443062</v>
      </c>
      <c r="AG165" s="29">
        <f t="shared" si="38"/>
        <v>9.1987592206608237E+19</v>
      </c>
      <c r="AI165" s="26"/>
      <c r="AJ165" s="54">
        <f t="shared" si="30"/>
        <v>8.7917433562046136E-4</v>
      </c>
      <c r="AQ165" s="38">
        <f t="shared" si="36"/>
        <v>5.7451639948528893E-2</v>
      </c>
      <c r="AR165" s="38">
        <f t="shared" si="31"/>
        <v>5.4330276466662178E-2</v>
      </c>
      <c r="AS165" s="54">
        <f t="shared" si="39"/>
        <v>1.6817067148612385E-4</v>
      </c>
    </row>
    <row r="166" spans="23:45" x14ac:dyDescent="0.25">
      <c r="X166">
        <f t="shared" si="37"/>
        <v>481</v>
      </c>
      <c r="Y166" s="55">
        <f t="shared" si="32"/>
        <v>256.05604717973159</v>
      </c>
      <c r="Z166" s="55">
        <f t="shared" si="33"/>
        <v>2.7601493417426042</v>
      </c>
      <c r="AA166" s="55">
        <f t="shared" si="34"/>
        <v>17.562143153616706</v>
      </c>
      <c r="AB166" s="102">
        <f t="shared" si="35"/>
        <v>18.640841100443062</v>
      </c>
      <c r="AC166" s="214">
        <f t="shared" ref="AC166:AC173" si="40">IF(OR(C$5&gt;40, C$5&lt;0, C$4&gt;80,C$4&lt;10), 0, AA166)</f>
        <v>17.562143153616706</v>
      </c>
      <c r="AD166" s="214">
        <f t="shared" ref="AD166:AD173" si="41">IF(OR(C$5&gt;40, C$5&lt;0, C$4&gt;80,C$4&lt;10), 0, AB166)</f>
        <v>18.640841100443062</v>
      </c>
      <c r="AG166" s="29">
        <f t="shared" si="38"/>
        <v>9.1354518217880502E+19</v>
      </c>
      <c r="AI166" s="26"/>
      <c r="AJ166" s="54">
        <f t="shared" si="30"/>
        <v>8.7283026168779167E-4</v>
      </c>
      <c r="AQ166" s="38">
        <f t="shared" si="36"/>
        <v>5.7373940286651631E-2</v>
      </c>
      <c r="AR166" s="38">
        <f t="shared" si="31"/>
        <v>5.4260785234689718E-2</v>
      </c>
      <c r="AS166" s="54">
        <f t="shared" si="39"/>
        <v>1.6832945287996632E-4</v>
      </c>
    </row>
    <row r="167" spans="23:45" x14ac:dyDescent="0.25">
      <c r="X167">
        <f t="shared" si="37"/>
        <v>484</v>
      </c>
      <c r="Y167" s="55">
        <f t="shared" si="32"/>
        <v>255.17912704885455</v>
      </c>
      <c r="Z167" s="55">
        <f t="shared" si="33"/>
        <v>2.7099310741751133</v>
      </c>
      <c r="AA167" s="55">
        <f t="shared" si="34"/>
        <v>17.501997739976307</v>
      </c>
      <c r="AB167" s="102">
        <f t="shared" si="35"/>
        <v>18.301688891572319</v>
      </c>
      <c r="AC167" s="214">
        <f t="shared" si="40"/>
        <v>17.501997739976307</v>
      </c>
      <c r="AD167" s="214">
        <f t="shared" si="41"/>
        <v>18.301688891572319</v>
      </c>
      <c r="AG167" s="29">
        <f t="shared" si="38"/>
        <v>9.1354518217880502E+19</v>
      </c>
      <c r="AI167" s="26"/>
      <c r="AJ167" s="54">
        <f t="shared" si="30"/>
        <v>8.7283026168779167E-4</v>
      </c>
      <c r="AQ167" s="38">
        <f t="shared" si="36"/>
        <v>5.7373940286651631E-2</v>
      </c>
      <c r="AR167" s="38">
        <f t="shared" si="31"/>
        <v>5.4260785234689718E-2</v>
      </c>
      <c r="AS167" s="54">
        <f t="shared" si="39"/>
        <v>1.6832945287996632E-4</v>
      </c>
    </row>
    <row r="168" spans="23:45" x14ac:dyDescent="0.25">
      <c r="X168">
        <f t="shared" si="37"/>
        <v>487</v>
      </c>
      <c r="Y168" s="55">
        <f t="shared" si="32"/>
        <v>255.17912704885455</v>
      </c>
      <c r="Z168" s="55">
        <f t="shared" si="33"/>
        <v>2.7099310741751133</v>
      </c>
      <c r="AA168" s="55">
        <f t="shared" si="34"/>
        <v>17.501997739976307</v>
      </c>
      <c r="AB168" s="102">
        <f t="shared" si="35"/>
        <v>18.301688891572319</v>
      </c>
      <c r="AC168" s="214">
        <f t="shared" si="40"/>
        <v>17.501997739976307</v>
      </c>
      <c r="AD168" s="214">
        <f t="shared" si="41"/>
        <v>18.301688891572319</v>
      </c>
      <c r="AG168" s="29">
        <f t="shared" si="38"/>
        <v>9.0627354737595908E+19</v>
      </c>
      <c r="AI168" s="26"/>
      <c r="AJ168" s="54">
        <f t="shared" si="30"/>
        <v>8.6553830231065492E-4</v>
      </c>
      <c r="AQ168" s="38">
        <f t="shared" si="36"/>
        <v>5.7284169316204968E-2</v>
      </c>
      <c r="AR168" s="38">
        <f t="shared" si="31"/>
        <v>5.418048522683671E-2</v>
      </c>
      <c r="AS168" s="54">
        <f t="shared" si="39"/>
        <v>1.6851187849017409E-4</v>
      </c>
    </row>
    <row r="169" spans="23:45" x14ac:dyDescent="0.25">
      <c r="X169">
        <f t="shared" si="37"/>
        <v>490</v>
      </c>
      <c r="Y169" s="55">
        <f t="shared" si="32"/>
        <v>254.52248148542552</v>
      </c>
      <c r="Z169" s="55">
        <f t="shared" si="33"/>
        <v>2.672100617083748</v>
      </c>
      <c r="AA169" s="55">
        <f t="shared" si="34"/>
        <v>17.456960321359777</v>
      </c>
      <c r="AB169" s="102">
        <f t="shared" si="35"/>
        <v>18.046198535042532</v>
      </c>
      <c r="AC169" s="214">
        <f t="shared" si="40"/>
        <v>17.456960321359777</v>
      </c>
      <c r="AD169" s="214">
        <f t="shared" si="41"/>
        <v>18.046198535042532</v>
      </c>
      <c r="AG169" s="29">
        <f t="shared" si="38"/>
        <v>9.0627354737595908E+19</v>
      </c>
      <c r="AI169" s="26"/>
      <c r="AJ169" s="54">
        <f t="shared" si="30"/>
        <v>8.6553830231065492E-4</v>
      </c>
      <c r="AQ169" s="38">
        <f t="shared" si="36"/>
        <v>5.7284169316204968E-2</v>
      </c>
      <c r="AR169" s="38">
        <f t="shared" si="31"/>
        <v>5.418048522683671E-2</v>
      </c>
      <c r="AS169" s="54">
        <f t="shared" si="39"/>
        <v>1.6851187849017409E-4</v>
      </c>
    </row>
    <row r="170" spans="23:45" x14ac:dyDescent="0.25">
      <c r="X170">
        <f t="shared" si="37"/>
        <v>493</v>
      </c>
      <c r="Y170" s="55">
        <f t="shared" si="32"/>
        <v>254.52248148542552</v>
      </c>
      <c r="Z170" s="55">
        <f t="shared" si="33"/>
        <v>2.672100617083748</v>
      </c>
      <c r="AA170" s="55">
        <f t="shared" si="34"/>
        <v>17.456960321359777</v>
      </c>
      <c r="AB170" s="102">
        <f t="shared" si="35"/>
        <v>18.046198535042532</v>
      </c>
      <c r="AC170" s="214">
        <f t="shared" si="40"/>
        <v>17.456960321359777</v>
      </c>
      <c r="AD170" s="214">
        <f t="shared" si="41"/>
        <v>18.046198535042532</v>
      </c>
      <c r="AG170" s="29">
        <f t="shared" si="38"/>
        <v>9.0082561845595996E+19</v>
      </c>
      <c r="AI170" s="26"/>
      <c r="AJ170" s="54">
        <f t="shared" si="30"/>
        <v>8.6007172354567087E-4</v>
      </c>
      <c r="AQ170" s="38">
        <f t="shared" si="36"/>
        <v>5.7216542991960148E-2</v>
      </c>
      <c r="AR170" s="38">
        <f t="shared" si="31"/>
        <v>5.4119984568190074E-2</v>
      </c>
      <c r="AS170" s="54">
        <f t="shared" si="39"/>
        <v>1.6864858420989682E-4</v>
      </c>
    </row>
    <row r="171" spans="23:45" x14ac:dyDescent="0.25">
      <c r="X171">
        <f t="shared" si="37"/>
        <v>496</v>
      </c>
      <c r="Y171" s="55">
        <f t="shared" si="32"/>
        <v>253.55133057283285</v>
      </c>
      <c r="Z171" s="55">
        <f t="shared" si="33"/>
        <v>2.6157917810000963</v>
      </c>
      <c r="AA171" s="55">
        <f t="shared" si="34"/>
        <v>17.390351891140799</v>
      </c>
      <c r="AB171" s="102">
        <f t="shared" si="35"/>
        <v>17.665913291011659</v>
      </c>
      <c r="AC171" s="214">
        <f t="shared" si="40"/>
        <v>17.390351891140799</v>
      </c>
      <c r="AD171" s="214">
        <f t="shared" si="41"/>
        <v>17.665913291011659</v>
      </c>
      <c r="AG171" s="29">
        <f t="shared" si="38"/>
        <v>9.0082561845595996E+19</v>
      </c>
      <c r="AI171" s="26"/>
      <c r="AJ171" s="54">
        <f t="shared" si="30"/>
        <v>8.6007172354567087E-4</v>
      </c>
      <c r="AQ171" s="38">
        <f t="shared" si="36"/>
        <v>5.7216542991960148E-2</v>
      </c>
      <c r="AR171" s="38">
        <f t="shared" si="31"/>
        <v>5.4119984568190074E-2</v>
      </c>
      <c r="AS171" s="54">
        <f t="shared" si="39"/>
        <v>1.6864858420989682E-4</v>
      </c>
    </row>
    <row r="172" spans="23:45" x14ac:dyDescent="0.25">
      <c r="W172" s="45" t="s">
        <v>36</v>
      </c>
      <c r="X172">
        <v>500</v>
      </c>
      <c r="Y172" s="55">
        <f t="shared" si="32"/>
        <v>253.55133057283285</v>
      </c>
      <c r="Z172" s="55">
        <f t="shared" si="33"/>
        <v>2.6157917810000963</v>
      </c>
      <c r="AA172" s="55">
        <f t="shared" si="34"/>
        <v>17.390351891140799</v>
      </c>
      <c r="AB172" s="102">
        <f t="shared" si="35"/>
        <v>17.665913291011659</v>
      </c>
      <c r="AC172" s="214">
        <f t="shared" si="40"/>
        <v>17.390351891140799</v>
      </c>
      <c r="AD172" s="214">
        <f t="shared" si="41"/>
        <v>17.665913291011659</v>
      </c>
      <c r="AG172" s="29">
        <f t="shared" si="38"/>
        <v>8.9276386372488266E+19</v>
      </c>
      <c r="AI172" s="26"/>
      <c r="AJ172" s="54">
        <f t="shared" si="30"/>
        <v>8.5197714181879474E-4</v>
      </c>
      <c r="AQ172" s="38">
        <f t="shared" si="36"/>
        <v>5.7115884424773264E-2</v>
      </c>
      <c r="AR172" s="38">
        <f t="shared" si="31"/>
        <v>5.4029917879677612E-2</v>
      </c>
      <c r="AS172" s="54">
        <f t="shared" si="39"/>
        <v>1.6885092925972222E-4</v>
      </c>
    </row>
    <row r="173" spans="23:45" x14ac:dyDescent="0.25">
      <c r="X173">
        <f t="shared" si="37"/>
        <v>503</v>
      </c>
      <c r="Y173" s="55">
        <f t="shared" si="32"/>
        <v>252.795550307143</v>
      </c>
      <c r="Z173" s="55">
        <f t="shared" si="33"/>
        <v>2.5716711109679249</v>
      </c>
      <c r="AA173" s="55">
        <f t="shared" si="34"/>
        <v>17.338515110229284</v>
      </c>
      <c r="AB173" s="102">
        <f t="shared" si="35"/>
        <v>17.367941588221278</v>
      </c>
      <c r="AC173" s="214">
        <f t="shared" si="40"/>
        <v>17.338515110229284</v>
      </c>
      <c r="AD173" s="214">
        <f t="shared" si="41"/>
        <v>17.367941588221278</v>
      </c>
      <c r="AG173" s="29">
        <f t="shared" si="38"/>
        <v>8.9276386372488266E+19</v>
      </c>
      <c r="AI173" s="26"/>
      <c r="AJ173" s="54">
        <f t="shared" si="30"/>
        <v>8.5197714181879474E-4</v>
      </c>
      <c r="AQ173" s="38">
        <f t="shared" si="36"/>
        <v>5.7115884424773264E-2</v>
      </c>
      <c r="AR173" s="38">
        <f t="shared" si="31"/>
        <v>5.4029917879677612E-2</v>
      </c>
      <c r="AS173" s="54">
        <f t="shared" si="39"/>
        <v>1.6885092925972222E-4</v>
      </c>
    </row>
  </sheetData>
  <dataConsolidate/>
  <pageMargins left="0.70866141732283472" right="0.70866141732283472" top="0.74803149606299213" bottom="0.74803149606299213" header="0.31496062992125984" footer="0.31496062992125984"/>
  <pageSetup scale="55"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1D797-E152-4C0A-8DCA-5EA0C31C0BCA}">
  <dimension ref="A1:AU173"/>
  <sheetViews>
    <sheetView topLeftCell="G1" zoomScale="90" zoomScaleNormal="90" workbookViewId="0">
      <selection activeCell="AD39" sqref="AD39"/>
    </sheetView>
  </sheetViews>
  <sheetFormatPr baseColWidth="10" defaultColWidth="8.85546875" defaultRowHeight="15" x14ac:dyDescent="0.25"/>
  <cols>
    <col min="1" max="1" width="5.42578125" customWidth="1"/>
    <col min="2" max="2" width="19.5703125" customWidth="1"/>
    <col min="3" max="3" width="10" customWidth="1"/>
    <col min="4" max="4" width="12.7109375" customWidth="1"/>
    <col min="5" max="5" width="12.140625" customWidth="1"/>
    <col min="6" max="6" width="11.5703125" customWidth="1"/>
    <col min="7" max="7" width="11.28515625" customWidth="1"/>
    <col min="8" max="8" width="11.42578125" customWidth="1"/>
    <col min="9" max="9" width="12" bestFit="1" customWidth="1"/>
    <col min="12" max="12" width="11" customWidth="1"/>
    <col min="13" max="13" width="9.42578125" customWidth="1"/>
    <col min="14" max="14" width="10" customWidth="1"/>
    <col min="15" max="15" width="9" customWidth="1"/>
    <col min="16" max="16" width="9.42578125" customWidth="1"/>
    <col min="17" max="17" width="7.28515625" customWidth="1"/>
    <col min="18" max="18" width="8.140625" customWidth="1"/>
    <col min="19" max="19" width="2.85546875" customWidth="1"/>
    <col min="20" max="20" width="8.42578125" customWidth="1"/>
    <col min="21" max="21" width="8.28515625" customWidth="1"/>
    <col min="22" max="22" width="6.28515625" customWidth="1"/>
    <col min="23" max="23" width="7" customWidth="1"/>
    <col min="24" max="24" width="8.28515625" customWidth="1"/>
    <col min="31" max="31" width="7.140625" customWidth="1"/>
    <col min="32" max="32" width="8.28515625" customWidth="1"/>
    <col min="33" max="33" width="11.5703125" customWidth="1"/>
    <col min="34" max="34" width="11.7109375" customWidth="1"/>
    <col min="35" max="35" width="12.7109375" customWidth="1"/>
    <col min="36" max="36" width="13.140625" customWidth="1"/>
    <col min="38" max="38" width="6.85546875" customWidth="1"/>
    <col min="45" max="45" width="11.85546875" customWidth="1"/>
    <col min="46" max="46" width="10.42578125" customWidth="1"/>
    <col min="47" max="47" width="8" customWidth="1"/>
    <col min="48" max="48" width="5.28515625" customWidth="1"/>
  </cols>
  <sheetData>
    <row r="1" spans="2:47" ht="15.75" x14ac:dyDescent="0.25">
      <c r="B1" s="81" t="s">
        <v>49</v>
      </c>
      <c r="C1" t="s">
        <v>20</v>
      </c>
      <c r="F1" s="15" t="s">
        <v>65</v>
      </c>
      <c r="I1" s="105" t="str">
        <f>B1</f>
        <v>C4</v>
      </c>
      <c r="P1" s="41" t="s">
        <v>35</v>
      </c>
      <c r="Q1" s="41" t="s">
        <v>28</v>
      </c>
      <c r="R1" t="s">
        <v>43</v>
      </c>
      <c r="X1" s="1"/>
      <c r="Z1" s="15"/>
      <c r="AA1" s="15"/>
      <c r="AB1" s="15"/>
      <c r="AC1" s="15"/>
      <c r="AD1" s="15"/>
      <c r="AF1" s="26"/>
      <c r="AG1" s="27"/>
      <c r="AH1" s="92"/>
      <c r="AI1" s="27"/>
      <c r="AS1" s="83">
        <v>-4.1563899999999997E-5</v>
      </c>
      <c r="AT1" s="3" t="s">
        <v>38</v>
      </c>
    </row>
    <row r="2" spans="2:47" ht="16.5" thickBot="1" x14ac:dyDescent="0.3">
      <c r="B2" s="12"/>
      <c r="P2" s="31">
        <v>0</v>
      </c>
      <c r="Q2" s="31">
        <v>1458</v>
      </c>
      <c r="R2" s="23">
        <v>15.095000000000001</v>
      </c>
      <c r="T2" s="14"/>
      <c r="Y2" s="104"/>
      <c r="Z2" s="13"/>
      <c r="AA2" s="13"/>
      <c r="AB2" s="13"/>
      <c r="AC2" s="13"/>
      <c r="AD2" s="13"/>
      <c r="AP2" s="41" t="s">
        <v>32</v>
      </c>
      <c r="AQ2" s="51">
        <v>4.4999999999999997E-3</v>
      </c>
      <c r="AS2" s="84">
        <v>2.7050000000000002E-4</v>
      </c>
      <c r="AT2" s="9" t="s">
        <v>39</v>
      </c>
    </row>
    <row r="3" spans="2:47" ht="15.75" x14ac:dyDescent="0.25">
      <c r="B3" s="63" t="s">
        <v>68</v>
      </c>
      <c r="C3" s="106">
        <f>'Multiple climates'!B14</f>
        <v>90</v>
      </c>
      <c r="D3" s="42"/>
      <c r="P3" s="31">
        <v>26.839252149834728</v>
      </c>
      <c r="Q3" s="31">
        <v>738</v>
      </c>
      <c r="R3" s="23">
        <v>12.98</v>
      </c>
      <c r="Y3" s="15"/>
      <c r="AK3" t="s">
        <v>34</v>
      </c>
      <c r="AP3" s="71" t="s">
        <v>42</v>
      </c>
      <c r="AQ3" s="52">
        <v>7.7399999999999997E-2</v>
      </c>
      <c r="AS3" s="85">
        <v>1009.396</v>
      </c>
      <c r="AT3" s="9" t="s">
        <v>40</v>
      </c>
    </row>
    <row r="4" spans="2:47" ht="17.25" x14ac:dyDescent="0.25">
      <c r="B4" s="43" t="s">
        <v>15</v>
      </c>
      <c r="C4" s="107">
        <f>'Multiple climates'!D14</f>
        <v>60</v>
      </c>
      <c r="D4" s="42"/>
      <c r="P4" s="31">
        <v>63.089670637923184</v>
      </c>
      <c r="Q4" s="31">
        <v>553</v>
      </c>
      <c r="R4" s="23">
        <v>11.03</v>
      </c>
      <c r="U4" s="72"/>
      <c r="Y4" s="25" t="s">
        <v>0</v>
      </c>
      <c r="Z4" s="25"/>
      <c r="AA4" s="25"/>
      <c r="AB4" s="25"/>
      <c r="AC4" s="213" t="s">
        <v>111</v>
      </c>
      <c r="AD4" s="213"/>
      <c r="AF4" s="30" t="s">
        <v>27</v>
      </c>
      <c r="AG4" s="20" t="s">
        <v>11</v>
      </c>
      <c r="AH4" s="2" t="s">
        <v>33</v>
      </c>
      <c r="AI4" s="3"/>
      <c r="AJ4" s="8" t="s">
        <v>26</v>
      </c>
      <c r="AK4" s="10"/>
      <c r="AL4" s="6"/>
      <c r="AM4" s="2" t="s">
        <v>22</v>
      </c>
      <c r="AN4" s="2"/>
      <c r="AO4" s="2"/>
      <c r="AP4" s="3"/>
      <c r="AQ4" s="65" t="s">
        <v>30</v>
      </c>
      <c r="AR4" s="74" t="s">
        <v>31</v>
      </c>
      <c r="AS4" s="86" t="s">
        <v>29</v>
      </c>
      <c r="AT4" s="88" t="s">
        <v>41</v>
      </c>
      <c r="AU4" s="16"/>
    </row>
    <row r="5" spans="2:47" ht="16.5" thickBot="1" x14ac:dyDescent="0.3">
      <c r="B5" s="44" t="s">
        <v>16</v>
      </c>
      <c r="C5" s="108">
        <f>'Multiple climates'!C14</f>
        <v>25</v>
      </c>
      <c r="D5" s="42"/>
      <c r="P5" s="31">
        <v>80.169194733272548</v>
      </c>
      <c r="Q5" s="31">
        <v>470</v>
      </c>
      <c r="R5" s="23">
        <v>10.09</v>
      </c>
      <c r="T5" s="64" t="s">
        <v>50</v>
      </c>
      <c r="U5" s="64" t="s">
        <v>51</v>
      </c>
      <c r="V5" s="16" t="s">
        <v>7</v>
      </c>
      <c r="W5" s="16" t="s">
        <v>5</v>
      </c>
      <c r="X5" s="65" t="s">
        <v>6</v>
      </c>
      <c r="Y5" s="66" t="s">
        <v>1</v>
      </c>
      <c r="Z5" s="16" t="s">
        <v>43</v>
      </c>
      <c r="AA5" s="16" t="s">
        <v>59</v>
      </c>
      <c r="AB5" s="16" t="s">
        <v>60</v>
      </c>
      <c r="AC5" s="93" t="s">
        <v>14</v>
      </c>
      <c r="AD5" s="93" t="s">
        <v>110</v>
      </c>
      <c r="AE5" s="16" t="s">
        <v>21</v>
      </c>
      <c r="AF5" s="16" t="s">
        <v>3</v>
      </c>
      <c r="AG5" s="77" t="s">
        <v>25</v>
      </c>
      <c r="AH5" s="16" t="s">
        <v>12</v>
      </c>
      <c r="AI5" s="69" t="s">
        <v>13</v>
      </c>
      <c r="AJ5" s="67" t="s">
        <v>2</v>
      </c>
      <c r="AK5" s="68" t="s">
        <v>4</v>
      </c>
      <c r="AL5" s="16" t="s">
        <v>7</v>
      </c>
      <c r="AM5" s="16" t="s">
        <v>8</v>
      </c>
      <c r="AN5" s="16" t="s">
        <v>9</v>
      </c>
      <c r="AO5" s="16" t="s">
        <v>10</v>
      </c>
      <c r="AP5" s="69" t="s">
        <v>18</v>
      </c>
      <c r="AQ5" s="68" t="s">
        <v>23</v>
      </c>
      <c r="AR5" s="69" t="s">
        <v>17</v>
      </c>
      <c r="AS5" s="87" t="s">
        <v>19</v>
      </c>
      <c r="AT5" s="82"/>
      <c r="AU5" s="16"/>
    </row>
    <row r="6" spans="2:47" ht="16.5" thickBot="1" x14ac:dyDescent="0.3">
      <c r="B6" s="42"/>
      <c r="C6" s="42"/>
      <c r="D6" s="42"/>
      <c r="P6" s="31">
        <v>127</v>
      </c>
      <c r="Q6" s="31">
        <v>414</v>
      </c>
      <c r="R6" s="23">
        <v>8.39</v>
      </c>
      <c r="T6" s="89">
        <f>Q2</f>
        <v>1458</v>
      </c>
      <c r="U6" s="53">
        <f>C8</f>
        <v>1312.2</v>
      </c>
      <c r="V6" s="53">
        <f>$C$4</f>
        <v>60</v>
      </c>
      <c r="W6" s="53">
        <f>$C$5</f>
        <v>25</v>
      </c>
      <c r="X6" s="4">
        <v>0</v>
      </c>
      <c r="Y6" s="55">
        <f>U6</f>
        <v>1312.2</v>
      </c>
      <c r="Z6" s="55">
        <f>-2.5664*(T$6/Y6 - 1)+14.807</f>
        <v>14.521844444444445</v>
      </c>
      <c r="AA6" s="102">
        <f>100*Y6/1458</f>
        <v>90</v>
      </c>
      <c r="AB6" s="102">
        <f>100*Z6/14.807</f>
        <v>98.074184132129702</v>
      </c>
      <c r="AC6" s="214">
        <f t="shared" ref="AC6:AC37" si="0">IF(OR(C$5&gt;40, C$5&lt;0, C$4&gt;80,C$4&lt;10), 0, AA6)</f>
        <v>90</v>
      </c>
      <c r="AD6" s="214">
        <f t="shared" ref="AD6:AD37" si="1">IF(OR(C$5&gt;40, C$5&lt;0, C$4&gt;80,C$4&lt;10), 0, AB6)</f>
        <v>98.074184132129702</v>
      </c>
      <c r="AE6" s="50">
        <v>100</v>
      </c>
      <c r="AF6" s="95">
        <v>101.25</v>
      </c>
      <c r="AG6" s="78">
        <f>AH$6-AI$6*EXP((T$6-U6)/T$6)</f>
        <v>7.1425941341990683E+20</v>
      </c>
      <c r="AH6" s="79">
        <f>F31</f>
        <v>1.3E+21</v>
      </c>
      <c r="AI6" s="80">
        <f>G31</f>
        <v>5.3E+20</v>
      </c>
      <c r="AJ6" s="54">
        <f t="shared" ref="AJ6:AJ69" si="2">AG6*AR6*AS6*EXP(-AF$6/(0.008314*AK$6))</f>
        <v>3.4660837054238292E-3</v>
      </c>
      <c r="AK6" s="48">
        <f>W6+273.15</f>
        <v>298.14999999999998</v>
      </c>
      <c r="AL6" s="49">
        <f>V6/100</f>
        <v>0.6</v>
      </c>
      <c r="AM6" s="93">
        <f>-0.002015*AK6^2 + 0.961983*AK6 - 99.902979</f>
        <v>7.7920061125000331</v>
      </c>
      <c r="AN6" s="93">
        <f>-0.00022798*AK6^2 + 0.13269*AK6 - 18.526</f>
        <v>0.76960103845000205</v>
      </c>
      <c r="AO6" s="52">
        <f>0.00001709*AK6^2 - 0.01028*AK6 + 1.602</f>
        <v>5.6206590525000211E-2</v>
      </c>
      <c r="AP6" s="11">
        <f>(AO6*AN6*AM6*AL6)/((1-AN6*AL6) *(1-AN6*AL6 + AM6*AN6*AL6))</f>
        <v>9.0838075043486524E-2</v>
      </c>
      <c r="AQ6" s="75">
        <f>AP$6*(((AQ$3-AQ$2*((T$6/U6)-1))/AQ$3))</f>
        <v>9.0251265773179767E-2</v>
      </c>
      <c r="AR6" s="76">
        <f t="shared" ref="AR6:AR69" si="3">AQ6/(AQ6+1)</f>
        <v>8.2780243973553894E-2</v>
      </c>
      <c r="AS6" s="54">
        <f>AS$1+AS$2*EXP(-$U6/AS$3)</f>
        <v>3.2157030921290394E-5</v>
      </c>
      <c r="AT6" s="90">
        <f>-LOG(AS6)</f>
        <v>4.492724056752758</v>
      </c>
      <c r="AU6" s="28" t="s">
        <v>47</v>
      </c>
    </row>
    <row r="7" spans="2:47" ht="15.75" x14ac:dyDescent="0.25">
      <c r="B7" s="111" t="s">
        <v>66</v>
      </c>
      <c r="C7" s="112">
        <f>T6</f>
        <v>1458</v>
      </c>
      <c r="D7" s="109"/>
      <c r="P7" s="31">
        <v>28.31914851899997</v>
      </c>
      <c r="Q7" s="31">
        <v>753</v>
      </c>
      <c r="R7" s="23">
        <v>11.622999999999999</v>
      </c>
      <c r="T7" s="1"/>
      <c r="V7" s="17"/>
      <c r="W7" s="17"/>
      <c r="X7">
        <f>X6+3</f>
        <v>3</v>
      </c>
      <c r="Y7" s="55">
        <f t="shared" ref="Y7:Y70" si="4">IF(U$6/(((U$6/AE$6)-1)*(1-EXP(-AJ7*X7))+1)&gt;Y6,Y6,(U$6/(((U$6/AE$6)-1)*(1-EXP(-AJ7*X7))+1)))</f>
        <v>1165.9910964639232</v>
      </c>
      <c r="Z7" s="55">
        <f t="shared" ref="Z7:Z70" si="5">-2.5664*(T$6/Y7 - 1)+14.807</f>
        <v>14.164274980651472</v>
      </c>
      <c r="AA7" s="55">
        <f t="shared" ref="AA7:AA70" si="6">100*Y7/1458</f>
        <v>79.971954489981016</v>
      </c>
      <c r="AB7" s="102">
        <f t="shared" ref="AB7:AB70" si="7">100*Z7/14.807</f>
        <v>95.659316408803065</v>
      </c>
      <c r="AC7" s="214">
        <f t="shared" si="0"/>
        <v>79.971954489981016</v>
      </c>
      <c r="AD7" s="214">
        <f t="shared" si="1"/>
        <v>95.659316408803065</v>
      </c>
      <c r="AE7" s="15"/>
      <c r="AF7" t="s">
        <v>0</v>
      </c>
      <c r="AG7" s="62">
        <f>AH$6-AI$6*EXP((T$6-Y6)/T$6)</f>
        <v>7.1425941341990683E+20</v>
      </c>
      <c r="AH7" s="1"/>
      <c r="AI7" s="26"/>
      <c r="AJ7" s="54">
        <f t="shared" si="2"/>
        <v>3.4660837054238292E-3</v>
      </c>
      <c r="AP7" s="18"/>
      <c r="AQ7" s="38">
        <f t="shared" ref="AQ7:AQ70" si="8">AP$6*(((AQ$3-AQ$2*((T$6/Y6)-1))/AQ$3))</f>
        <v>9.0251265773179767E-2</v>
      </c>
      <c r="AR7" s="38">
        <f t="shared" si="3"/>
        <v>8.2780243973553894E-2</v>
      </c>
      <c r="AS7" s="54">
        <f>AS$1+AS$2*EXP(-$Y6/AS$3)</f>
        <v>3.2157030921290394E-5</v>
      </c>
      <c r="AT7" s="23">
        <v>4.6500000000000004</v>
      </c>
      <c r="AU7" s="28" t="s">
        <v>48</v>
      </c>
    </row>
    <row r="8" spans="2:47" ht="16.5" thickBot="1" x14ac:dyDescent="0.3">
      <c r="B8" s="44" t="s">
        <v>67</v>
      </c>
      <c r="C8" s="117">
        <f>C7*C3/100</f>
        <v>1312.2</v>
      </c>
      <c r="D8" s="109"/>
      <c r="E8">
        <v>22</v>
      </c>
      <c r="P8" s="31">
        <v>62.706686006357089</v>
      </c>
      <c r="Q8" s="31">
        <v>567</v>
      </c>
      <c r="R8" s="23">
        <v>10.711</v>
      </c>
      <c r="V8" s="17"/>
      <c r="W8" s="17"/>
      <c r="X8">
        <f t="shared" ref="X8:X71" si="9">X7+3</f>
        <v>6</v>
      </c>
      <c r="Y8" s="55">
        <f t="shared" si="4"/>
        <v>1004.5161913707435</v>
      </c>
      <c r="Z8" s="55">
        <f t="shared" si="5"/>
        <v>13.648411560645931</v>
      </c>
      <c r="AA8" s="55">
        <f t="shared" si="6"/>
        <v>68.896858118706689</v>
      </c>
      <c r="AB8" s="102">
        <f t="shared" si="7"/>
        <v>92.175400558154465</v>
      </c>
      <c r="AC8" s="214">
        <f t="shared" si="0"/>
        <v>68.896858118706689</v>
      </c>
      <c r="AD8" s="214">
        <f t="shared" si="1"/>
        <v>92.175400558154465</v>
      </c>
      <c r="AG8" s="29">
        <f t="shared" ref="AG8:AG71" si="10">AH$6-AI$6*EXP((T$6-Y7)/T$6)</f>
        <v>6.5247496193886598E+20</v>
      </c>
      <c r="AI8" s="26"/>
      <c r="AJ8" s="54">
        <f t="shared" si="2"/>
        <v>4.2654783308234134E-3</v>
      </c>
      <c r="AP8" s="18"/>
      <c r="AQ8" s="38">
        <f t="shared" si="8"/>
        <v>8.9515439056693236E-2</v>
      </c>
      <c r="AR8" s="38">
        <f t="shared" si="3"/>
        <v>8.2160780699166644E-2</v>
      </c>
      <c r="AS8" s="54">
        <f t="shared" ref="AS8:AS71" si="11">AS$1+AS$2*EXP(-$Y7/AS$3)</f>
        <v>4.3647452739092897E-5</v>
      </c>
      <c r="AT8" s="28"/>
      <c r="AU8" s="28"/>
    </row>
    <row r="9" spans="2:47" ht="15.75" x14ac:dyDescent="0.25">
      <c r="B9" s="42"/>
      <c r="C9" s="42"/>
      <c r="D9" s="109"/>
      <c r="P9" s="31">
        <v>121.36777936714273</v>
      </c>
      <c r="Q9" s="31">
        <v>428</v>
      </c>
      <c r="R9" s="23">
        <v>7.9580000000000002</v>
      </c>
      <c r="V9" s="17"/>
      <c r="X9">
        <f t="shared" si="9"/>
        <v>9</v>
      </c>
      <c r="Y9" s="55">
        <f t="shared" si="4"/>
        <v>856.24527785650025</v>
      </c>
      <c r="Z9" s="55">
        <f t="shared" si="5"/>
        <v>13.003377417957688</v>
      </c>
      <c r="AA9" s="55">
        <f t="shared" si="6"/>
        <v>58.727385312517157</v>
      </c>
      <c r="AB9" s="102">
        <f t="shared" si="7"/>
        <v>87.819122158152823</v>
      </c>
      <c r="AC9" s="214">
        <f t="shared" si="0"/>
        <v>58.727385312517157</v>
      </c>
      <c r="AD9" s="214">
        <f t="shared" si="1"/>
        <v>87.819122158152823</v>
      </c>
      <c r="AG9" s="29">
        <f t="shared" si="10"/>
        <v>5.7663898598397824E+20</v>
      </c>
      <c r="AH9" s="27"/>
      <c r="AI9" s="26"/>
      <c r="AJ9" s="54">
        <f t="shared" si="2"/>
        <v>4.991431342961824E-3</v>
      </c>
      <c r="AK9" s="15"/>
      <c r="AN9" s="24"/>
      <c r="AP9" s="18"/>
      <c r="AQ9" s="38">
        <f t="shared" si="8"/>
        <v>8.8453866061975889E-2</v>
      </c>
      <c r="AR9" s="38">
        <f t="shared" si="3"/>
        <v>8.1265608786894955E-2</v>
      </c>
      <c r="AS9" s="54">
        <f t="shared" si="11"/>
        <v>5.8429729907757891E-5</v>
      </c>
      <c r="AT9" s="28"/>
      <c r="AU9" s="28"/>
    </row>
    <row r="10" spans="2:47" ht="19.5" customHeight="1" x14ac:dyDescent="0.25">
      <c r="B10" s="203"/>
      <c r="C10" s="114"/>
      <c r="D10" s="114"/>
      <c r="P10" s="31">
        <v>198.23403963299981</v>
      </c>
      <c r="Q10" s="31">
        <v>378</v>
      </c>
      <c r="R10" s="23">
        <v>6.23</v>
      </c>
      <c r="V10" s="17"/>
      <c r="X10">
        <f t="shared" si="9"/>
        <v>12</v>
      </c>
      <c r="Y10" s="55">
        <f t="shared" si="4"/>
        <v>744.42432443031839</v>
      </c>
      <c r="Z10" s="55">
        <f t="shared" si="5"/>
        <v>12.346950598493036</v>
      </c>
      <c r="AA10" s="55">
        <f t="shared" si="6"/>
        <v>51.057909768883292</v>
      </c>
      <c r="AB10" s="102">
        <f t="shared" si="7"/>
        <v>83.385902603451314</v>
      </c>
      <c r="AC10" s="214">
        <f t="shared" si="0"/>
        <v>51.057909768883292</v>
      </c>
      <c r="AD10" s="214">
        <f t="shared" si="1"/>
        <v>83.385902603451314</v>
      </c>
      <c r="AG10" s="29">
        <f t="shared" si="10"/>
        <v>4.9920646609757038E+20</v>
      </c>
      <c r="AI10" s="26"/>
      <c r="AJ10" s="54">
        <f t="shared" si="2"/>
        <v>5.415464616668835E-3</v>
      </c>
      <c r="AN10" s="24"/>
      <c r="AP10" s="18"/>
      <c r="AQ10" s="38">
        <f t="shared" si="8"/>
        <v>8.7126478230248744E-2</v>
      </c>
      <c r="AR10" s="38">
        <f t="shared" si="3"/>
        <v>8.0143828685033391E-2</v>
      </c>
      <c r="AS10" s="54">
        <f t="shared" si="11"/>
        <v>7.4251461440598681E-5</v>
      </c>
      <c r="AT10" s="28"/>
      <c r="AU10" s="28"/>
    </row>
    <row r="11" spans="2:47" ht="15.75" x14ac:dyDescent="0.25">
      <c r="B11" s="109"/>
      <c r="C11" s="110"/>
      <c r="D11" s="115"/>
      <c r="P11" s="31">
        <v>38.680472031989524</v>
      </c>
      <c r="Q11" s="31">
        <v>641</v>
      </c>
      <c r="R11" s="23">
        <v>11.638999999999999</v>
      </c>
      <c r="X11">
        <f t="shared" si="9"/>
        <v>15</v>
      </c>
      <c r="Y11" s="55">
        <f t="shared" si="4"/>
        <v>669.15908300696992</v>
      </c>
      <c r="Z11" s="55">
        <f t="shared" si="5"/>
        <v>11.781588882103204</v>
      </c>
      <c r="AA11" s="55">
        <f t="shared" si="6"/>
        <v>45.895684705553492</v>
      </c>
      <c r="AB11" s="102">
        <f t="shared" si="7"/>
        <v>79.56769691431893</v>
      </c>
      <c r="AC11" s="214">
        <f t="shared" si="0"/>
        <v>45.895684705553492</v>
      </c>
      <c r="AD11" s="214">
        <f t="shared" si="1"/>
        <v>79.56769691431893</v>
      </c>
      <c r="AG11" s="29">
        <f t="shared" si="10"/>
        <v>4.3537325178131212E+20</v>
      </c>
      <c r="AI11" s="26"/>
      <c r="AJ11" s="54">
        <f t="shared" si="2"/>
        <v>5.5062412107985377E-3</v>
      </c>
      <c r="AN11" s="19"/>
      <c r="AO11" s="19"/>
      <c r="AP11" s="18"/>
      <c r="AQ11" s="38">
        <f t="shared" si="8"/>
        <v>8.5775645902295763E-2</v>
      </c>
      <c r="AR11" s="38">
        <f t="shared" si="3"/>
        <v>7.8999419655443562E-2</v>
      </c>
      <c r="AS11" s="54">
        <f t="shared" si="11"/>
        <v>8.7819135885303112E-5</v>
      </c>
      <c r="AT11" s="28"/>
      <c r="AU11" s="28"/>
    </row>
    <row r="12" spans="2:47" ht="15.75" x14ac:dyDescent="0.25">
      <c r="B12" s="94"/>
      <c r="C12" s="109"/>
      <c r="D12" s="110"/>
      <c r="P12" s="31">
        <v>82.886725782834702</v>
      </c>
      <c r="Q12" s="31">
        <v>445</v>
      </c>
      <c r="R12" s="23">
        <v>9.1980000000000004</v>
      </c>
      <c r="V12" s="17"/>
      <c r="X12">
        <f t="shared" si="9"/>
        <v>18</v>
      </c>
      <c r="Y12" s="55">
        <f t="shared" si="4"/>
        <v>616.98069546823785</v>
      </c>
      <c r="Z12" s="55">
        <f t="shared" si="5"/>
        <v>11.308686423896503</v>
      </c>
      <c r="AA12" s="55">
        <f t="shared" si="6"/>
        <v>42.316920128137028</v>
      </c>
      <c r="AB12" s="102">
        <f t="shared" si="7"/>
        <v>76.373920604420235</v>
      </c>
      <c r="AC12" s="214">
        <f t="shared" si="0"/>
        <v>42.316920128137028</v>
      </c>
      <c r="AD12" s="214">
        <f t="shared" si="1"/>
        <v>76.373920604420235</v>
      </c>
      <c r="AG12" s="29">
        <f t="shared" si="10"/>
        <v>3.8956713750055656E+20</v>
      </c>
      <c r="AI12" s="26"/>
      <c r="AJ12" s="54">
        <f t="shared" si="2"/>
        <v>5.4202207776149558E-3</v>
      </c>
      <c r="AM12" s="28"/>
      <c r="AP12" s="18"/>
      <c r="AQ12" s="38">
        <f t="shared" si="8"/>
        <v>8.4612212506766274E-2</v>
      </c>
      <c r="AR12" s="38">
        <f t="shared" si="3"/>
        <v>7.8011487913463282E-2</v>
      </c>
      <c r="AS12" s="54">
        <f t="shared" si="11"/>
        <v>9.7835320620563303E-5</v>
      </c>
      <c r="AT12" s="28"/>
      <c r="AU12" s="28"/>
    </row>
    <row r="13" spans="2:47" ht="15" customHeight="1" x14ac:dyDescent="0.25">
      <c r="B13" s="199"/>
      <c r="C13" s="114"/>
      <c r="D13" s="114"/>
      <c r="P13" s="31">
        <v>157.48477898738597</v>
      </c>
      <c r="Q13" s="31">
        <v>347</v>
      </c>
      <c r="R13" s="23">
        <v>6.3849999999999998</v>
      </c>
      <c r="V13" s="17"/>
      <c r="W13" s="17"/>
      <c r="X13">
        <f t="shared" si="9"/>
        <v>21</v>
      </c>
      <c r="Y13" s="55">
        <f t="shared" si="4"/>
        <v>577.66867149292011</v>
      </c>
      <c r="Z13" s="55">
        <f t="shared" si="5"/>
        <v>10.895965123135886</v>
      </c>
      <c r="AA13" s="55">
        <f t="shared" si="6"/>
        <v>39.620622187443082</v>
      </c>
      <c r="AB13" s="102">
        <f t="shared" si="7"/>
        <v>73.586581502910022</v>
      </c>
      <c r="AC13" s="214">
        <f t="shared" si="0"/>
        <v>39.620622187443082</v>
      </c>
      <c r="AD13" s="214">
        <f t="shared" si="1"/>
        <v>73.586581502910022</v>
      </c>
      <c r="AG13" s="29">
        <f t="shared" si="10"/>
        <v>3.563948500707132E+20</v>
      </c>
      <c r="AI13" s="26"/>
      <c r="AJ13" s="54">
        <f t="shared" si="2"/>
        <v>5.2769003776946344E-3</v>
      </c>
      <c r="AM13" s="19"/>
      <c r="AP13" s="18"/>
      <c r="AQ13" s="38">
        <f t="shared" si="8"/>
        <v>8.3639047015089646E-2</v>
      </c>
      <c r="AR13" s="38">
        <f t="shared" si="3"/>
        <v>7.7183493198658221E-2</v>
      </c>
      <c r="AS13" s="54">
        <f t="shared" si="11"/>
        <v>1.0523073811952537E-4</v>
      </c>
      <c r="AT13" s="28"/>
      <c r="AU13" s="28"/>
    </row>
    <row r="14" spans="2:47" ht="15.75" x14ac:dyDescent="0.25">
      <c r="B14" s="109"/>
      <c r="C14" s="110"/>
      <c r="D14" s="115"/>
      <c r="P14" s="31">
        <v>276.28908594278232</v>
      </c>
      <c r="Q14" s="31">
        <v>281</v>
      </c>
      <c r="R14" s="23">
        <v>4.7549999999999999</v>
      </c>
      <c r="V14" s="17"/>
      <c r="W14" s="17"/>
      <c r="X14">
        <f t="shared" si="9"/>
        <v>24</v>
      </c>
      <c r="Y14" s="55">
        <f t="shared" si="4"/>
        <v>546.49828936918698</v>
      </c>
      <c r="Z14" s="55">
        <f t="shared" si="5"/>
        <v>10.526514524257514</v>
      </c>
      <c r="AA14" s="55">
        <f t="shared" si="6"/>
        <v>37.482735896377704</v>
      </c>
      <c r="AB14" s="102">
        <f t="shared" si="7"/>
        <v>71.091473791163054</v>
      </c>
      <c r="AC14" s="214">
        <f t="shared" si="0"/>
        <v>37.482735896377704</v>
      </c>
      <c r="AD14" s="214">
        <f t="shared" si="1"/>
        <v>71.091473791163054</v>
      </c>
      <c r="AG14" s="29">
        <f t="shared" si="10"/>
        <v>3.3060633863338551E+20</v>
      </c>
      <c r="AI14" s="26"/>
      <c r="AJ14" s="54">
        <f t="shared" si="2"/>
        <v>5.117807539662224E-3</v>
      </c>
      <c r="AP14" s="18"/>
      <c r="AQ14" s="38">
        <f t="shared" si="8"/>
        <v>8.2789725721427482E-2</v>
      </c>
      <c r="AR14" s="38">
        <f t="shared" si="3"/>
        <v>7.6459652095671113E-2</v>
      </c>
      <c r="AS14" s="54">
        <f t="shared" si="11"/>
        <v>1.1106060313886165E-4</v>
      </c>
      <c r="AT14" s="28"/>
      <c r="AU14" s="28"/>
    </row>
    <row r="15" spans="2:47" ht="15.75" x14ac:dyDescent="0.25">
      <c r="B15" s="42"/>
      <c r="C15" s="42"/>
      <c r="D15" s="42"/>
      <c r="P15" s="31">
        <v>42.846969932626145</v>
      </c>
      <c r="Q15" s="31">
        <v>565</v>
      </c>
      <c r="R15" s="23">
        <v>11.382999999999999</v>
      </c>
      <c r="V15" s="17"/>
      <c r="W15" s="17"/>
      <c r="X15">
        <f t="shared" si="9"/>
        <v>27</v>
      </c>
      <c r="Y15" s="55">
        <f t="shared" si="4"/>
        <v>520.98061472348297</v>
      </c>
      <c r="Z15" s="55">
        <f t="shared" si="5"/>
        <v>10.191153493599732</v>
      </c>
      <c r="AA15" s="55">
        <f t="shared" si="6"/>
        <v>35.732552450170296</v>
      </c>
      <c r="AB15" s="102">
        <f t="shared" si="7"/>
        <v>68.82659210913576</v>
      </c>
      <c r="AC15" s="214">
        <f t="shared" si="0"/>
        <v>35.732552450170296</v>
      </c>
      <c r="AD15" s="214">
        <f t="shared" si="1"/>
        <v>68.82659210913576</v>
      </c>
      <c r="AG15" s="29">
        <f t="shared" si="10"/>
        <v>3.0965868376754959E+20</v>
      </c>
      <c r="AI15" s="26"/>
      <c r="AJ15" s="54">
        <f t="shared" si="2"/>
        <v>4.9576970003091482E-3</v>
      </c>
      <c r="AP15" s="18"/>
      <c r="AQ15" s="38">
        <f t="shared" si="8"/>
        <v>8.2029449331511697E-2</v>
      </c>
      <c r="AR15" s="38">
        <f t="shared" si="3"/>
        <v>7.5810736373386409E-2</v>
      </c>
      <c r="AS15" s="54">
        <f t="shared" si="11"/>
        <v>1.1584720849933052E-4</v>
      </c>
      <c r="AT15" s="28"/>
      <c r="AU15" s="28"/>
    </row>
    <row r="16" spans="2:47" x14ac:dyDescent="0.25">
      <c r="P16" s="31">
        <v>85.69393986525229</v>
      </c>
      <c r="Q16" s="31">
        <v>425</v>
      </c>
      <c r="R16" s="23">
        <v>8.9779999999999998</v>
      </c>
      <c r="V16" s="17"/>
      <c r="W16" s="17"/>
      <c r="X16">
        <f t="shared" si="9"/>
        <v>30</v>
      </c>
      <c r="Y16" s="55">
        <f t="shared" si="4"/>
        <v>499.58168466195167</v>
      </c>
      <c r="Z16" s="55">
        <f t="shared" si="5"/>
        <v>9.88351132937761</v>
      </c>
      <c r="AA16" s="55">
        <f t="shared" si="6"/>
        <v>34.264861773796412</v>
      </c>
      <c r="AB16" s="102">
        <f t="shared" si="7"/>
        <v>66.748911524127848</v>
      </c>
      <c r="AC16" s="214">
        <f t="shared" si="0"/>
        <v>34.264861773796412</v>
      </c>
      <c r="AD16" s="214">
        <f t="shared" si="1"/>
        <v>66.748911524127848</v>
      </c>
      <c r="AG16" s="29">
        <f t="shared" si="10"/>
        <v>2.9217332741585502E+20</v>
      </c>
      <c r="AI16" s="26"/>
      <c r="AJ16" s="54">
        <f t="shared" si="2"/>
        <v>4.8028226212351857E-3</v>
      </c>
      <c r="AM16" s="19"/>
      <c r="AP16" s="18"/>
      <c r="AQ16" s="38">
        <f t="shared" si="8"/>
        <v>8.1339324387930595E-2</v>
      </c>
      <c r="AR16" s="38">
        <f t="shared" si="3"/>
        <v>7.5220906660331627E-2</v>
      </c>
      <c r="AS16" s="54">
        <f t="shared" si="11"/>
        <v>1.1987730988095865E-4</v>
      </c>
      <c r="AT16" s="28"/>
      <c r="AU16" s="28"/>
    </row>
    <row r="17" spans="5:47" x14ac:dyDescent="0.25">
      <c r="E17" s="7"/>
      <c r="P17" s="31">
        <v>142.82323310875378</v>
      </c>
      <c r="Q17" s="31">
        <v>384</v>
      </c>
      <c r="R17" s="23">
        <v>6.7960000000000003</v>
      </c>
      <c r="W17" s="17"/>
      <c r="X17">
        <f t="shared" si="9"/>
        <v>33</v>
      </c>
      <c r="Y17" s="55">
        <f t="shared" si="4"/>
        <v>481.30099406801196</v>
      </c>
      <c r="Z17" s="55">
        <f t="shared" si="5"/>
        <v>9.5990316813855365</v>
      </c>
      <c r="AA17" s="55">
        <f t="shared" si="6"/>
        <v>33.011042117147596</v>
      </c>
      <c r="AB17" s="102">
        <f t="shared" si="7"/>
        <v>64.827660440234595</v>
      </c>
      <c r="AC17" s="214">
        <f t="shared" si="0"/>
        <v>33.011042117147596</v>
      </c>
      <c r="AD17" s="214">
        <f t="shared" si="1"/>
        <v>64.827660440234595</v>
      </c>
      <c r="AG17" s="29">
        <f t="shared" si="10"/>
        <v>2.772724675265499E+20</v>
      </c>
      <c r="AI17" s="26"/>
      <c r="AJ17" s="54">
        <f t="shared" si="2"/>
        <v>4.6556224359061774E-3</v>
      </c>
      <c r="AQ17" s="38">
        <f t="shared" si="8"/>
        <v>8.0706240899337631E-2</v>
      </c>
      <c r="AR17" s="38">
        <f t="shared" si="3"/>
        <v>7.4679166127675778E-2</v>
      </c>
      <c r="AS17" s="54">
        <f t="shared" si="11"/>
        <v>1.2333635702133344E-4</v>
      </c>
      <c r="AT17" s="28"/>
      <c r="AU17" s="28"/>
    </row>
    <row r="18" spans="5:47" x14ac:dyDescent="0.25">
      <c r="P18" s="31">
        <v>249.94065794031914</v>
      </c>
      <c r="Q18" s="31">
        <v>289</v>
      </c>
      <c r="R18" s="23">
        <v>5.1669999999999998</v>
      </c>
      <c r="W18" s="17"/>
      <c r="X18">
        <f t="shared" si="9"/>
        <v>36</v>
      </c>
      <c r="Y18" s="55">
        <f t="shared" si="4"/>
        <v>465.44880897716899</v>
      </c>
      <c r="Z18" s="55">
        <f t="shared" si="5"/>
        <v>9.3342534218345357</v>
      </c>
      <c r="AA18" s="55">
        <f t="shared" si="6"/>
        <v>31.923786623948494</v>
      </c>
      <c r="AB18" s="102">
        <f t="shared" si="7"/>
        <v>63.039463914598066</v>
      </c>
      <c r="AC18" s="214">
        <f t="shared" si="0"/>
        <v>31.923786623948494</v>
      </c>
      <c r="AD18" s="214">
        <f t="shared" si="1"/>
        <v>63.039463914598066</v>
      </c>
      <c r="AG18" s="29">
        <f t="shared" si="10"/>
        <v>2.6436858201121764E+20</v>
      </c>
      <c r="AI18" s="26"/>
      <c r="AJ18" s="54">
        <f t="shared" si="2"/>
        <v>4.516880039990903E-3</v>
      </c>
      <c r="AQ18" s="38">
        <f t="shared" si="8"/>
        <v>8.0120822549938395E-2</v>
      </c>
      <c r="AR18" s="38">
        <f t="shared" si="3"/>
        <v>7.4177648349367034E-2</v>
      </c>
      <c r="AS18" s="54">
        <f t="shared" si="11"/>
        <v>1.2634999400432996E-4</v>
      </c>
      <c r="AT18" s="28"/>
      <c r="AU18" s="28"/>
    </row>
    <row r="19" spans="5:47" x14ac:dyDescent="0.25">
      <c r="P19" s="31">
        <v>35.083265325824122</v>
      </c>
      <c r="Q19" s="31">
        <v>680</v>
      </c>
      <c r="R19" s="23">
        <v>11.733000000000001</v>
      </c>
      <c r="W19" s="17"/>
      <c r="X19">
        <f t="shared" si="9"/>
        <v>39</v>
      </c>
      <c r="Y19" s="55">
        <f t="shared" si="4"/>
        <v>451.53266714307995</v>
      </c>
      <c r="Z19" s="55">
        <f t="shared" si="5"/>
        <v>9.0864886151049866</v>
      </c>
      <c r="AA19" s="55">
        <f t="shared" si="6"/>
        <v>30.969318734093275</v>
      </c>
      <c r="AB19" s="102">
        <f t="shared" si="7"/>
        <v>61.366168806003827</v>
      </c>
      <c r="AC19" s="214">
        <f t="shared" si="0"/>
        <v>30.969318734093275</v>
      </c>
      <c r="AD19" s="214">
        <f t="shared" si="1"/>
        <v>61.366168806003827</v>
      </c>
      <c r="AG19" s="29">
        <f t="shared" si="10"/>
        <v>2.5304718781695669E+20</v>
      </c>
      <c r="AI19" s="26"/>
      <c r="AJ19" s="54">
        <f t="shared" si="2"/>
        <v>4.3865859485750051E-3</v>
      </c>
      <c r="AQ19" s="38">
        <f t="shared" si="8"/>
        <v>7.9575946834725658E-2</v>
      </c>
      <c r="AR19" s="38">
        <f t="shared" si="3"/>
        <v>7.371037402976531E-2</v>
      </c>
      <c r="AS19" s="54">
        <f t="shared" si="11"/>
        <v>1.2900783421281305E-4</v>
      </c>
      <c r="AT19" s="28"/>
      <c r="AU19" s="28"/>
    </row>
    <row r="20" spans="5:47" ht="18" customHeight="1" x14ac:dyDescent="0.25">
      <c r="P20" s="31">
        <v>70.166530651648245</v>
      </c>
      <c r="Q20" s="31">
        <v>473</v>
      </c>
      <c r="R20" s="23">
        <v>9.7129999999999992</v>
      </c>
      <c r="W20" s="17"/>
      <c r="X20">
        <f t="shared" si="9"/>
        <v>42</v>
      </c>
      <c r="Y20" s="55">
        <f t="shared" si="4"/>
        <v>439.18942293288336</v>
      </c>
      <c r="Z20" s="55">
        <f t="shared" si="5"/>
        <v>8.8535882636143981</v>
      </c>
      <c r="AA20" s="55">
        <f t="shared" si="6"/>
        <v>30.122731339703936</v>
      </c>
      <c r="AB20" s="102">
        <f t="shared" si="7"/>
        <v>59.793261724957098</v>
      </c>
      <c r="AC20" s="214">
        <f t="shared" si="0"/>
        <v>30.122731339703936</v>
      </c>
      <c r="AD20" s="214">
        <f t="shared" si="1"/>
        <v>59.793261724957098</v>
      </c>
      <c r="AG20" s="29">
        <f t="shared" si="10"/>
        <v>2.4300651814481035E+20</v>
      </c>
      <c r="AI20" s="26"/>
      <c r="AJ20" s="54">
        <f t="shared" si="2"/>
        <v>4.2643775927626885E-3</v>
      </c>
      <c r="AQ20" s="38">
        <f t="shared" si="8"/>
        <v>7.9066082367377652E-2</v>
      </c>
      <c r="AR20" s="38">
        <f t="shared" si="3"/>
        <v>7.3272697251231825E-2</v>
      </c>
      <c r="AS20" s="54">
        <f t="shared" si="11"/>
        <v>1.3137572405373039E-4</v>
      </c>
      <c r="AT20" s="28"/>
      <c r="AU20" s="28"/>
    </row>
    <row r="21" spans="5:47" x14ac:dyDescent="0.25">
      <c r="P21" s="31">
        <v>122.79142864038442</v>
      </c>
      <c r="Q21" s="31">
        <v>434</v>
      </c>
      <c r="R21" s="23">
        <v>7.49</v>
      </c>
      <c r="X21">
        <f t="shared" si="9"/>
        <v>45</v>
      </c>
      <c r="Y21" s="55">
        <f t="shared" si="4"/>
        <v>428.14478775123979</v>
      </c>
      <c r="Z21" s="55">
        <f t="shared" si="5"/>
        <v>8.6338069766836387</v>
      </c>
      <c r="AA21" s="55">
        <f t="shared" si="6"/>
        <v>29.365211779920426</v>
      </c>
      <c r="AB21" s="102">
        <f t="shared" si="7"/>
        <v>58.308955066412089</v>
      </c>
      <c r="AC21" s="214">
        <f t="shared" si="0"/>
        <v>29.365211779920426</v>
      </c>
      <c r="AD21" s="214">
        <f t="shared" si="1"/>
        <v>58.308955066412089</v>
      </c>
      <c r="AG21" s="29">
        <f t="shared" si="10"/>
        <v>2.3402015955009628E+20</v>
      </c>
      <c r="AI21" s="26"/>
      <c r="AJ21" s="54">
        <f t="shared" si="2"/>
        <v>4.1497391792127735E-3</v>
      </c>
      <c r="AQ21" s="38">
        <f t="shared" si="8"/>
        <v>7.8586806818822685E-2</v>
      </c>
      <c r="AR21" s="38">
        <f t="shared" si="3"/>
        <v>7.2860901247815302E-2</v>
      </c>
      <c r="AS21" s="54">
        <f t="shared" si="11"/>
        <v>1.3350347263852696E-4</v>
      </c>
      <c r="AT21" s="28"/>
      <c r="AU21" s="28"/>
    </row>
    <row r="22" spans="5:47" x14ac:dyDescent="0.25">
      <c r="P22" s="31">
        <v>192.95795929203268</v>
      </c>
      <c r="Q22" s="31">
        <v>313</v>
      </c>
      <c r="R22" s="23">
        <v>5.49</v>
      </c>
      <c r="X22">
        <f t="shared" si="9"/>
        <v>48</v>
      </c>
      <c r="Y22" s="55">
        <f t="shared" si="4"/>
        <v>418.18699537964113</v>
      </c>
      <c r="Z22" s="55">
        <f t="shared" si="5"/>
        <v>8.4257013834921253</v>
      </c>
      <c r="AA22" s="55">
        <f t="shared" si="6"/>
        <v>28.682235622746308</v>
      </c>
      <c r="AB22" s="102">
        <f t="shared" si="7"/>
        <v>56.903500935315229</v>
      </c>
      <c r="AC22" s="214">
        <f t="shared" si="0"/>
        <v>28.682235622746308</v>
      </c>
      <c r="AD22" s="214">
        <f t="shared" si="1"/>
        <v>56.903500935315229</v>
      </c>
      <c r="AG22" s="29">
        <f t="shared" si="10"/>
        <v>2.2591449150588571E+20</v>
      </c>
      <c r="AI22" s="26"/>
      <c r="AJ22" s="54">
        <f t="shared" si="2"/>
        <v>4.0421086817569634E-3</v>
      </c>
      <c r="AQ22" s="38">
        <f t="shared" si="8"/>
        <v>7.8134528425159083E-2</v>
      </c>
      <c r="AR22" s="38">
        <f t="shared" si="3"/>
        <v>7.2471965571208358E-2</v>
      </c>
      <c r="AS22" s="54">
        <f t="shared" si="11"/>
        <v>1.3542954750231441E-4</v>
      </c>
      <c r="AT22" s="28"/>
      <c r="AU22" s="28"/>
    </row>
    <row r="23" spans="5:47" x14ac:dyDescent="0.25">
      <c r="P23" s="31"/>
      <c r="Q23" s="31"/>
      <c r="R23" s="23"/>
      <c r="X23">
        <v>50</v>
      </c>
      <c r="Y23" s="55">
        <f t="shared" si="4"/>
        <v>414.20604311593263</v>
      </c>
      <c r="Z23" s="55">
        <f t="shared" si="5"/>
        <v>8.3397046636123093</v>
      </c>
      <c r="AA23" s="55">
        <f t="shared" si="6"/>
        <v>28.409193629350661</v>
      </c>
      <c r="AB23" s="102">
        <f t="shared" si="7"/>
        <v>56.322716712448901</v>
      </c>
      <c r="AC23" s="214">
        <f t="shared" si="0"/>
        <v>28.409193629350661</v>
      </c>
      <c r="AD23" s="214">
        <f t="shared" si="1"/>
        <v>56.322716712448901</v>
      </c>
      <c r="AG23" s="29">
        <f t="shared" si="10"/>
        <v>2.1855363574292808E+20</v>
      </c>
      <c r="AI23" s="26"/>
      <c r="AJ23" s="54">
        <f t="shared" si="2"/>
        <v>3.9409270466688627E-3</v>
      </c>
      <c r="AQ23" s="38">
        <f t="shared" si="8"/>
        <v>7.7706276936074306E-2</v>
      </c>
      <c r="AR23" s="38">
        <f t="shared" si="3"/>
        <v>7.2103390876588139E-2</v>
      </c>
      <c r="AS23" s="54">
        <f t="shared" si="11"/>
        <v>1.371842464519279E-4</v>
      </c>
      <c r="AT23" s="28"/>
      <c r="AU23" s="28"/>
    </row>
    <row r="24" spans="5:47" x14ac:dyDescent="0.25">
      <c r="P24" s="31"/>
      <c r="Q24" s="31"/>
      <c r="R24" s="23"/>
      <c r="X24">
        <f t="shared" si="9"/>
        <v>53</v>
      </c>
      <c r="Y24" s="55">
        <f t="shared" si="4"/>
        <v>402.10971265823412</v>
      </c>
      <c r="Z24" s="55">
        <f t="shared" si="5"/>
        <v>8.0679515559324866</v>
      </c>
      <c r="AA24" s="55">
        <f t="shared" si="6"/>
        <v>27.579541334583961</v>
      </c>
      <c r="AB24" s="102">
        <f t="shared" si="7"/>
        <v>54.487415114016926</v>
      </c>
      <c r="AC24" s="214">
        <f t="shared" si="0"/>
        <v>27.579541334583961</v>
      </c>
      <c r="AD24" s="214">
        <f t="shared" si="1"/>
        <v>54.487415114016926</v>
      </c>
      <c r="AG24" s="29">
        <f t="shared" si="10"/>
        <v>2.155967981653067E+20</v>
      </c>
      <c r="AI24" s="26"/>
      <c r="AJ24" s="54">
        <f t="shared" si="2"/>
        <v>3.8993679754846613E-3</v>
      </c>
      <c r="AQ24" s="38">
        <f t="shared" si="8"/>
        <v>7.7529308009962605E-2</v>
      </c>
      <c r="AR24" s="38">
        <f t="shared" si="3"/>
        <v>7.1950997001787156E-2</v>
      </c>
      <c r="AS24" s="54">
        <f t="shared" si="11"/>
        <v>1.3789060242994891E-4</v>
      </c>
      <c r="AT24" s="28"/>
      <c r="AU24" s="28"/>
    </row>
    <row r="25" spans="5:47" x14ac:dyDescent="0.25">
      <c r="P25" s="31"/>
      <c r="Q25" s="31"/>
      <c r="R25" s="23"/>
      <c r="X25">
        <f t="shared" si="9"/>
        <v>56</v>
      </c>
      <c r="Y25" s="55">
        <f t="shared" si="4"/>
        <v>396.83758095941903</v>
      </c>
      <c r="Z25" s="55">
        <f t="shared" si="5"/>
        <v>7.9443252864772385</v>
      </c>
      <c r="AA25" s="55">
        <f t="shared" si="6"/>
        <v>27.217941080892935</v>
      </c>
      <c r="AB25" s="102">
        <f t="shared" si="7"/>
        <v>53.652497376087247</v>
      </c>
      <c r="AC25" s="214">
        <f t="shared" si="0"/>
        <v>27.217941080892935</v>
      </c>
      <c r="AD25" s="214">
        <f t="shared" si="1"/>
        <v>53.652497376087247</v>
      </c>
      <c r="AG25" s="29">
        <f t="shared" si="10"/>
        <v>2.0656259771140656E+20</v>
      </c>
      <c r="AI25" s="26"/>
      <c r="AJ25" s="54">
        <f t="shared" si="2"/>
        <v>3.7691737473364907E-3</v>
      </c>
      <c r="AQ25" s="38">
        <f t="shared" si="8"/>
        <v>7.6970079056802254E-2</v>
      </c>
      <c r="AR25" s="38">
        <f t="shared" si="3"/>
        <v>7.1469097009836849E-2</v>
      </c>
      <c r="AS25" s="54">
        <f t="shared" si="11"/>
        <v>1.4005407431253957E-4</v>
      </c>
      <c r="AT25" s="28"/>
      <c r="AU25" s="28"/>
    </row>
    <row r="26" spans="5:47" x14ac:dyDescent="0.25">
      <c r="H26" t="s">
        <v>0</v>
      </c>
      <c r="N26" s="32"/>
      <c r="P26" s="31"/>
      <c r="Q26" s="31"/>
      <c r="R26" s="23"/>
      <c r="X26">
        <f t="shared" si="9"/>
        <v>59</v>
      </c>
      <c r="Y26" s="55">
        <f t="shared" si="4"/>
        <v>387.83544494981385</v>
      </c>
      <c r="Z26" s="55">
        <f t="shared" si="5"/>
        <v>7.7254649060732641</v>
      </c>
      <c r="AA26" s="55">
        <f t="shared" si="6"/>
        <v>26.600510627559249</v>
      </c>
      <c r="AB26" s="102">
        <f t="shared" si="7"/>
        <v>52.174410117331426</v>
      </c>
      <c r="AC26" s="214">
        <f t="shared" si="0"/>
        <v>26.600510627559249</v>
      </c>
      <c r="AD26" s="214">
        <f t="shared" si="1"/>
        <v>52.174410117331426</v>
      </c>
      <c r="AG26" s="29">
        <f t="shared" si="10"/>
        <v>2.0260156806017253E+20</v>
      </c>
      <c r="AI26" s="26"/>
      <c r="AJ26" s="54">
        <f t="shared" si="2"/>
        <v>3.7105756979018728E-3</v>
      </c>
      <c r="AQ26" s="38">
        <f t="shared" si="8"/>
        <v>7.6715673910009857E-2</v>
      </c>
      <c r="AR26" s="38">
        <f t="shared" si="3"/>
        <v>7.1249704791073398E-2</v>
      </c>
      <c r="AS26" s="54">
        <f t="shared" si="11"/>
        <v>1.410051567548388E-4</v>
      </c>
      <c r="AT26" s="28"/>
      <c r="AU26" s="28"/>
    </row>
    <row r="27" spans="5:47" x14ac:dyDescent="0.25">
      <c r="H27" s="7"/>
      <c r="R27" s="19"/>
      <c r="S27" s="19"/>
      <c r="X27">
        <f t="shared" si="9"/>
        <v>62</v>
      </c>
      <c r="Y27" s="55">
        <f t="shared" si="4"/>
        <v>382.59925619303687</v>
      </c>
      <c r="Z27" s="55">
        <f t="shared" si="5"/>
        <v>7.5934248969848914</v>
      </c>
      <c r="AA27" s="55">
        <f t="shared" si="6"/>
        <v>26.241375596230238</v>
      </c>
      <c r="AB27" s="102">
        <f t="shared" si="7"/>
        <v>51.282669662895188</v>
      </c>
      <c r="AC27" s="214">
        <f t="shared" si="0"/>
        <v>26.241375596230238</v>
      </c>
      <c r="AD27" s="214">
        <f t="shared" si="1"/>
        <v>51.282669662895188</v>
      </c>
      <c r="AG27" s="29">
        <f t="shared" si="10"/>
        <v>1.9580493529851009E+20</v>
      </c>
      <c r="AI27" s="26"/>
      <c r="AJ27" s="54">
        <f t="shared" si="2"/>
        <v>3.607903988579241E-3</v>
      </c>
      <c r="AQ27" s="38">
        <f t="shared" si="8"/>
        <v>7.6265290610011707E-2</v>
      </c>
      <c r="AR27" s="38">
        <f t="shared" si="3"/>
        <v>7.086105189435743E-2</v>
      </c>
      <c r="AS27" s="54">
        <f t="shared" si="11"/>
        <v>1.4264065165656311E-4</v>
      </c>
      <c r="AT27" s="28"/>
      <c r="AU27" s="28"/>
    </row>
    <row r="28" spans="5:47" ht="15.75" thickBot="1" x14ac:dyDescent="0.3">
      <c r="H28" s="24"/>
      <c r="N28" s="13"/>
      <c r="Q28" s="19"/>
      <c r="R28" s="19"/>
      <c r="S28" s="19"/>
      <c r="X28">
        <f t="shared" si="9"/>
        <v>65</v>
      </c>
      <c r="Y28" s="55">
        <f t="shared" si="4"/>
        <v>375.3651972898079</v>
      </c>
      <c r="Z28" s="55">
        <f t="shared" si="5"/>
        <v>7.4049446743160301</v>
      </c>
      <c r="AA28" s="55">
        <f t="shared" si="6"/>
        <v>25.745212434143205</v>
      </c>
      <c r="AB28" s="102">
        <f t="shared" si="7"/>
        <v>50.009756698291547</v>
      </c>
      <c r="AC28" s="214">
        <f t="shared" si="0"/>
        <v>25.745212434143205</v>
      </c>
      <c r="AD28" s="214">
        <f t="shared" si="1"/>
        <v>50.009756698291547</v>
      </c>
      <c r="AG28" s="29">
        <f t="shared" si="10"/>
        <v>1.9183225463288601E+20</v>
      </c>
      <c r="AI28" s="26"/>
      <c r="AJ28" s="54">
        <f t="shared" si="2"/>
        <v>3.5466611893930277E-3</v>
      </c>
      <c r="AQ28" s="38">
        <f t="shared" si="8"/>
        <v>7.5993571192750173E-2</v>
      </c>
      <c r="AR28" s="38">
        <f t="shared" si="3"/>
        <v>7.0626417505924785E-2</v>
      </c>
      <c r="AS28" s="54">
        <f t="shared" si="11"/>
        <v>1.4359868582517163E-4</v>
      </c>
      <c r="AT28" s="28"/>
      <c r="AU28" s="28"/>
    </row>
    <row r="29" spans="5:47" x14ac:dyDescent="0.25">
      <c r="F29" s="57" t="s">
        <v>33</v>
      </c>
      <c r="G29" s="47"/>
      <c r="H29" s="37"/>
      <c r="N29" s="13"/>
      <c r="X29">
        <f t="shared" si="9"/>
        <v>68</v>
      </c>
      <c r="Y29" s="55">
        <f t="shared" si="4"/>
        <v>370.51930058960477</v>
      </c>
      <c r="Z29" s="55">
        <f t="shared" si="5"/>
        <v>7.2745706163601147</v>
      </c>
      <c r="AA29" s="55">
        <f t="shared" si="6"/>
        <v>25.412846405322686</v>
      </c>
      <c r="AB29" s="102">
        <f t="shared" si="7"/>
        <v>49.129267348957342</v>
      </c>
      <c r="AC29" s="214">
        <f t="shared" si="0"/>
        <v>25.412846405322686</v>
      </c>
      <c r="AD29" s="214">
        <f t="shared" si="1"/>
        <v>49.129267348957342</v>
      </c>
      <c r="AG29" s="29">
        <f t="shared" si="10"/>
        <v>1.8632027159931873E+20</v>
      </c>
      <c r="AI29" s="26"/>
      <c r="AJ29" s="54">
        <f t="shared" si="2"/>
        <v>3.4602038539871005E-3</v>
      </c>
      <c r="AQ29" s="38">
        <f t="shared" si="8"/>
        <v>7.5605705903869197E-2</v>
      </c>
      <c r="AR29" s="38">
        <f t="shared" si="3"/>
        <v>7.02912837751591E-2</v>
      </c>
      <c r="AS29" s="54">
        <f t="shared" si="11"/>
        <v>1.4493046083538394E-4</v>
      </c>
      <c r="AT29" s="28"/>
      <c r="AU29" s="28"/>
    </row>
    <row r="30" spans="5:47" x14ac:dyDescent="0.25">
      <c r="F30" s="58" t="s">
        <v>12</v>
      </c>
      <c r="G30" s="59" t="s">
        <v>13</v>
      </c>
      <c r="N30" s="13"/>
      <c r="X30">
        <f t="shared" si="9"/>
        <v>71</v>
      </c>
      <c r="Y30" s="55">
        <f t="shared" si="4"/>
        <v>364.44198208913502</v>
      </c>
      <c r="Z30" s="55">
        <f t="shared" si="5"/>
        <v>7.1061657517655865</v>
      </c>
      <c r="AA30" s="55">
        <f t="shared" si="6"/>
        <v>24.996020719419413</v>
      </c>
      <c r="AB30" s="102">
        <f t="shared" si="7"/>
        <v>47.991934569903329</v>
      </c>
      <c r="AC30" s="214">
        <f t="shared" si="0"/>
        <v>24.996020719419413</v>
      </c>
      <c r="AD30" s="214">
        <f t="shared" si="1"/>
        <v>47.991934569903329</v>
      </c>
      <c r="AG30" s="29">
        <f t="shared" si="10"/>
        <v>1.8261262043890634E+20</v>
      </c>
      <c r="AI30" s="26"/>
      <c r="AJ30" s="54">
        <f t="shared" si="2"/>
        <v>3.4010882014718956E-3</v>
      </c>
      <c r="AQ30" s="38">
        <f t="shared" si="8"/>
        <v>7.5337414775306061E-2</v>
      </c>
      <c r="AR30" s="38">
        <f t="shared" si="3"/>
        <v>7.0059326254399854E-2</v>
      </c>
      <c r="AS30" s="54">
        <f t="shared" si="11"/>
        <v>1.4582793338084002E-4</v>
      </c>
      <c r="AT30" s="28"/>
      <c r="AU30" s="28"/>
    </row>
    <row r="31" spans="5:47" ht="15.75" thickBot="1" x14ac:dyDescent="0.3">
      <c r="E31" s="36"/>
      <c r="F31" s="60">
        <v>1.3E+21</v>
      </c>
      <c r="G31" s="61">
        <v>5.3E+20</v>
      </c>
      <c r="L31" s="27"/>
      <c r="M31" s="40"/>
      <c r="N31" s="13"/>
      <c r="O31" s="19"/>
      <c r="R31" s="35"/>
      <c r="S31" s="35"/>
      <c r="X31">
        <f t="shared" si="9"/>
        <v>74</v>
      </c>
      <c r="Y31" s="55">
        <f t="shared" si="4"/>
        <v>360.05675238011656</v>
      </c>
      <c r="Z31" s="55">
        <f t="shared" si="5"/>
        <v>6.9811182964486633</v>
      </c>
      <c r="AA31" s="55">
        <f t="shared" si="6"/>
        <v>24.695250506180837</v>
      </c>
      <c r="AB31" s="102">
        <f t="shared" si="7"/>
        <v>47.14741876442671</v>
      </c>
      <c r="AC31" s="214">
        <f t="shared" si="0"/>
        <v>24.695250506180837</v>
      </c>
      <c r="AD31" s="214">
        <f t="shared" si="1"/>
        <v>47.14741876442671</v>
      </c>
      <c r="AG31" s="29">
        <f t="shared" si="10"/>
        <v>1.7794534238054515E+20</v>
      </c>
      <c r="AI31" s="26"/>
      <c r="AJ31" s="54">
        <f t="shared" si="2"/>
        <v>3.3255885344704058E-3</v>
      </c>
      <c r="AQ31" s="38">
        <f t="shared" si="8"/>
        <v>7.4990861696526689E-2</v>
      </c>
      <c r="AR31" s="38">
        <f t="shared" si="3"/>
        <v>6.9759534121227582E-2</v>
      </c>
      <c r="AS31" s="54">
        <f t="shared" si="11"/>
        <v>1.4695957555123476E-4</v>
      </c>
      <c r="AT31" s="28"/>
      <c r="AU31" s="28"/>
    </row>
    <row r="32" spans="5:47" x14ac:dyDescent="0.25">
      <c r="E32" s="18"/>
      <c r="H32" s="19"/>
      <c r="I32" s="34"/>
      <c r="N32" s="13"/>
      <c r="X32">
        <f t="shared" si="9"/>
        <v>77</v>
      </c>
      <c r="Y32" s="55">
        <f t="shared" si="4"/>
        <v>354.80368003823196</v>
      </c>
      <c r="Z32" s="55">
        <f t="shared" si="5"/>
        <v>6.8272545947527954</v>
      </c>
      <c r="AA32" s="55">
        <f t="shared" si="6"/>
        <v>24.334957478616733</v>
      </c>
      <c r="AB32" s="102">
        <f t="shared" si="7"/>
        <v>46.108290637892857</v>
      </c>
      <c r="AC32" s="214">
        <f t="shared" si="0"/>
        <v>24.334957478616733</v>
      </c>
      <c r="AD32" s="214">
        <f t="shared" si="1"/>
        <v>46.108290637892857</v>
      </c>
      <c r="AG32" s="29">
        <f t="shared" si="10"/>
        <v>1.7456545589622368E+20</v>
      </c>
      <c r="AI32" s="26"/>
      <c r="AJ32" s="54">
        <f t="shared" si="2"/>
        <v>3.2701692037982971E-3</v>
      </c>
      <c r="AQ32" s="38">
        <f t="shared" si="8"/>
        <v>7.473353195288808E-2</v>
      </c>
      <c r="AR32" s="38">
        <f t="shared" si="3"/>
        <v>6.9536801198610124E-2</v>
      </c>
      <c r="AS32" s="54">
        <f t="shared" si="11"/>
        <v>1.4778038042035613E-4</v>
      </c>
      <c r="AT32" s="28"/>
      <c r="AU32" s="28"/>
    </row>
    <row r="33" spans="1:47" x14ac:dyDescent="0.25">
      <c r="E33" s="27"/>
      <c r="P33" s="36"/>
      <c r="Q33" s="13"/>
      <c r="R33" s="13"/>
      <c r="S33" s="13"/>
      <c r="X33">
        <f t="shared" si="9"/>
        <v>80</v>
      </c>
      <c r="Y33" s="55">
        <f t="shared" si="4"/>
        <v>350.86388392233948</v>
      </c>
      <c r="Z33" s="55">
        <f t="shared" si="5"/>
        <v>6.7088335642359382</v>
      </c>
      <c r="AA33" s="55">
        <f t="shared" si="6"/>
        <v>24.064738266278425</v>
      </c>
      <c r="AB33" s="102">
        <f t="shared" si="7"/>
        <v>45.308526806483002</v>
      </c>
      <c r="AC33" s="214">
        <f t="shared" si="0"/>
        <v>24.064738266278425</v>
      </c>
      <c r="AD33" s="214">
        <f t="shared" si="1"/>
        <v>45.308526806483002</v>
      </c>
      <c r="AG33" s="29">
        <f t="shared" si="10"/>
        <v>1.7050328023046816E+20</v>
      </c>
      <c r="AI33" s="26"/>
      <c r="AJ33" s="54">
        <f t="shared" si="2"/>
        <v>3.2027453607598082E-3</v>
      </c>
      <c r="AQ33" s="38">
        <f t="shared" si="8"/>
        <v>7.4416902503593466E-2</v>
      </c>
      <c r="AR33" s="38">
        <f t="shared" si="3"/>
        <v>6.9262594743426026E-2</v>
      </c>
      <c r="AS33" s="54">
        <f t="shared" si="11"/>
        <v>1.487683294867529E-4</v>
      </c>
      <c r="AT33" s="28"/>
      <c r="AU33" s="28"/>
    </row>
    <row r="34" spans="1:47" x14ac:dyDescent="0.25">
      <c r="E34" s="27"/>
      <c r="J34" s="26"/>
      <c r="P34" s="36"/>
      <c r="Q34" s="13"/>
      <c r="R34" s="13"/>
      <c r="S34" s="13"/>
      <c r="X34">
        <f t="shared" si="9"/>
        <v>83</v>
      </c>
      <c r="Y34" s="55">
        <f t="shared" si="4"/>
        <v>346.22976816912507</v>
      </c>
      <c r="Z34" s="55">
        <f t="shared" si="5"/>
        <v>6.566093569398074</v>
      </c>
      <c r="AA34" s="55">
        <f t="shared" si="6"/>
        <v>23.746897679638209</v>
      </c>
      <c r="AB34" s="102">
        <f t="shared" si="7"/>
        <v>44.344523329493306</v>
      </c>
      <c r="AC34" s="214">
        <f t="shared" si="0"/>
        <v>23.746897679638209</v>
      </c>
      <c r="AD34" s="214">
        <f t="shared" si="1"/>
        <v>44.344523329493306</v>
      </c>
      <c r="AG34" s="29">
        <f t="shared" si="10"/>
        <v>1.6744703567061608E+20</v>
      </c>
      <c r="AI34" s="26"/>
      <c r="AJ34" s="54">
        <f t="shared" si="2"/>
        <v>3.1514371103935203E-3</v>
      </c>
      <c r="AQ34" s="38">
        <f t="shared" si="8"/>
        <v>7.417320899262124E-2</v>
      </c>
      <c r="AR34" s="38">
        <f t="shared" si="3"/>
        <v>6.9051441957095727E-2</v>
      </c>
      <c r="AS34" s="54">
        <f t="shared" si="11"/>
        <v>1.4951267115426828E-4</v>
      </c>
      <c r="AT34" s="28"/>
      <c r="AU34" s="28"/>
    </row>
    <row r="35" spans="1:47" x14ac:dyDescent="0.25">
      <c r="E35" s="27"/>
      <c r="P35" s="36"/>
      <c r="Q35" s="13"/>
      <c r="R35" s="13"/>
      <c r="S35" s="13"/>
      <c r="X35">
        <f t="shared" si="9"/>
        <v>86</v>
      </c>
      <c r="Y35" s="55">
        <f t="shared" si="4"/>
        <v>342.69776914988535</v>
      </c>
      <c r="Z35" s="55">
        <f t="shared" si="5"/>
        <v>6.4547085556928518</v>
      </c>
      <c r="AA35" s="55">
        <f t="shared" si="6"/>
        <v>23.504648089841243</v>
      </c>
      <c r="AB35" s="102">
        <f t="shared" si="7"/>
        <v>43.592277677401576</v>
      </c>
      <c r="AC35" s="214">
        <f t="shared" si="0"/>
        <v>23.504648089841243</v>
      </c>
      <c r="AD35" s="214">
        <f t="shared" si="1"/>
        <v>43.592277677401576</v>
      </c>
      <c r="AG35" s="29">
        <f t="shared" si="10"/>
        <v>1.6384159594465028E+20</v>
      </c>
      <c r="AI35" s="26"/>
      <c r="AJ35" s="54">
        <f t="shared" si="2"/>
        <v>3.0902764063578288E-3</v>
      </c>
      <c r="AQ35" s="38">
        <f t="shared" si="8"/>
        <v>7.3879470538004033E-2</v>
      </c>
      <c r="AR35" s="38">
        <f t="shared" si="3"/>
        <v>6.8796799421997595E-2</v>
      </c>
      <c r="AS35" s="54">
        <f t="shared" si="11"/>
        <v>1.5039191641755598E-4</v>
      </c>
      <c r="AT35" s="28"/>
      <c r="AU35" s="28"/>
    </row>
    <row r="36" spans="1:47" x14ac:dyDescent="0.25">
      <c r="E36" s="19"/>
      <c r="P36" s="36"/>
      <c r="Q36" s="13"/>
      <c r="R36" s="13"/>
      <c r="S36" s="13"/>
      <c r="X36">
        <f t="shared" si="9"/>
        <v>89</v>
      </c>
      <c r="Y36" s="55">
        <f t="shared" si="4"/>
        <v>338.54270874005982</v>
      </c>
      <c r="Z36" s="55">
        <f t="shared" si="5"/>
        <v>6.3206994000498753</v>
      </c>
      <c r="AA36" s="55">
        <f t="shared" si="6"/>
        <v>23.219664522637849</v>
      </c>
      <c r="AB36" s="102">
        <f t="shared" si="7"/>
        <v>42.687238468628856</v>
      </c>
      <c r="AC36" s="214">
        <f t="shared" si="0"/>
        <v>23.219664522637849</v>
      </c>
      <c r="AD36" s="214">
        <f t="shared" si="1"/>
        <v>42.687238468628856</v>
      </c>
      <c r="AG36" s="29">
        <f t="shared" si="10"/>
        <v>1.6108592041268321E+20</v>
      </c>
      <c r="AI36" s="26"/>
      <c r="AJ36" s="54">
        <f t="shared" si="2"/>
        <v>3.0430748426282348E-3</v>
      </c>
      <c r="AQ36" s="38">
        <f t="shared" si="8"/>
        <v>7.3650256141363113E-2</v>
      </c>
      <c r="AR36" s="38">
        <f t="shared" si="3"/>
        <v>6.859799615384797E-2</v>
      </c>
      <c r="AS36" s="54">
        <f t="shared" si="11"/>
        <v>1.5106476960971747E-4</v>
      </c>
      <c r="AT36" s="28"/>
      <c r="AU36" s="28"/>
    </row>
    <row r="37" spans="1:47" ht="15.75" customHeight="1" x14ac:dyDescent="0.3">
      <c r="E37" s="19"/>
      <c r="F37" s="33"/>
      <c r="P37" s="36"/>
      <c r="Q37" s="13"/>
      <c r="R37" s="13"/>
      <c r="S37" s="13"/>
      <c r="X37">
        <f t="shared" si="9"/>
        <v>92</v>
      </c>
      <c r="Y37" s="55">
        <f t="shared" si="4"/>
        <v>335.38000213048957</v>
      </c>
      <c r="Z37" s="55">
        <f t="shared" si="5"/>
        <v>6.2164700213779085</v>
      </c>
      <c r="AA37" s="55">
        <f t="shared" si="6"/>
        <v>23.00274363034908</v>
      </c>
      <c r="AB37" s="102">
        <f t="shared" si="7"/>
        <v>41.983318844991615</v>
      </c>
      <c r="AC37" s="214">
        <f t="shared" si="0"/>
        <v>23.00274363034908</v>
      </c>
      <c r="AD37" s="214">
        <f t="shared" si="1"/>
        <v>41.983318844991615</v>
      </c>
      <c r="AG37" s="29">
        <f t="shared" si="10"/>
        <v>1.5783557316334951E+20</v>
      </c>
      <c r="AI37" s="26"/>
      <c r="AJ37" s="54">
        <f t="shared" si="2"/>
        <v>2.9868995410548089E-3</v>
      </c>
      <c r="AQ37" s="38">
        <f t="shared" si="8"/>
        <v>7.3374484502672546E-2</v>
      </c>
      <c r="AR37" s="38">
        <f t="shared" si="3"/>
        <v>6.8358700120088295E-2</v>
      </c>
      <c r="AS37" s="54">
        <f t="shared" si="11"/>
        <v>1.5185933721706421E-4</v>
      </c>
      <c r="AT37" s="28"/>
      <c r="AU37" s="28"/>
    </row>
    <row r="38" spans="1:47" x14ac:dyDescent="0.25">
      <c r="Q38" s="26"/>
      <c r="X38">
        <f t="shared" si="9"/>
        <v>95</v>
      </c>
      <c r="Y38" s="55">
        <f t="shared" si="4"/>
        <v>331.60036340004893</v>
      </c>
      <c r="Z38" s="55">
        <f t="shared" si="5"/>
        <v>6.08930138914954</v>
      </c>
      <c r="AA38" s="55">
        <f t="shared" si="6"/>
        <v>22.743509149523248</v>
      </c>
      <c r="AB38" s="102">
        <f t="shared" si="7"/>
        <v>41.12447753866104</v>
      </c>
      <c r="AC38" s="214">
        <f t="shared" ref="AC38:AC69" si="12">IF(OR(C$5&gt;40, C$5&lt;0, C$4&gt;80,C$4&lt;10), 0, AA38)</f>
        <v>22.743509149523248</v>
      </c>
      <c r="AD38" s="214">
        <f t="shared" ref="AD38:AD69" si="13">IF(OR(C$5&gt;40, C$5&lt;0, C$4&gt;80,C$4&lt;10), 0, AB38)</f>
        <v>41.12447753866104</v>
      </c>
      <c r="AG38" s="29">
        <f t="shared" si="10"/>
        <v>1.5535529074444743E+20</v>
      </c>
      <c r="AI38" s="26"/>
      <c r="AJ38" s="54">
        <f t="shared" si="2"/>
        <v>2.9436734419296682E-3</v>
      </c>
      <c r="AQ38" s="38">
        <f t="shared" si="8"/>
        <v>7.3159995377521658E-2</v>
      </c>
      <c r="AR38" s="38">
        <f t="shared" si="3"/>
        <v>6.8172495893107782E-2</v>
      </c>
      <c r="AS38" s="54">
        <f t="shared" si="11"/>
        <v>1.5246633419963308E-4</v>
      </c>
      <c r="AT38" s="28"/>
      <c r="AU38" s="28"/>
    </row>
    <row r="39" spans="1:47" ht="15.75" x14ac:dyDescent="0.25">
      <c r="T39" s="42"/>
      <c r="U39" s="42"/>
      <c r="W39" s="45" t="s">
        <v>36</v>
      </c>
      <c r="X39">
        <v>100</v>
      </c>
      <c r="Y39" s="55">
        <f t="shared" si="4"/>
        <v>324.49474029902689</v>
      </c>
      <c r="Z39" s="55">
        <f t="shared" si="5"/>
        <v>5.8422078563249951</v>
      </c>
      <c r="AA39" s="55">
        <f t="shared" si="6"/>
        <v>22.256155027368099</v>
      </c>
      <c r="AB39" s="102">
        <f t="shared" si="7"/>
        <v>39.455715920341696</v>
      </c>
      <c r="AC39" s="214">
        <f t="shared" si="12"/>
        <v>22.256155027368099</v>
      </c>
      <c r="AD39" s="214">
        <f t="shared" si="13"/>
        <v>39.455715920341696</v>
      </c>
      <c r="AG39" s="29">
        <f t="shared" si="10"/>
        <v>1.5238412749921518E+20</v>
      </c>
      <c r="AI39" s="26"/>
      <c r="AJ39" s="54">
        <f t="shared" si="2"/>
        <v>2.891488215918051E-3</v>
      </c>
      <c r="AQ39" s="38">
        <f t="shared" si="8"/>
        <v>7.2898300555765683E-2</v>
      </c>
      <c r="AR39" s="38">
        <f t="shared" si="3"/>
        <v>6.7945210201194331E-2</v>
      </c>
      <c r="AS39" s="54">
        <f t="shared" si="11"/>
        <v>1.5319423378345245E-4</v>
      </c>
      <c r="AT39" s="28"/>
      <c r="AU39" s="28"/>
    </row>
    <row r="40" spans="1:47" ht="15.75" x14ac:dyDescent="0.25">
      <c r="A40" s="16"/>
      <c r="B40" s="21"/>
      <c r="C40" s="21"/>
      <c r="T40" s="42"/>
      <c r="U40" s="42"/>
      <c r="X40">
        <f t="shared" si="9"/>
        <v>103</v>
      </c>
      <c r="Y40" s="55">
        <f t="shared" si="4"/>
        <v>324.49474029902689</v>
      </c>
      <c r="Z40" s="55">
        <f t="shared" si="5"/>
        <v>5.8422078563249951</v>
      </c>
      <c r="AA40" s="55">
        <f t="shared" si="6"/>
        <v>22.256155027368099</v>
      </c>
      <c r="AB40" s="102">
        <f t="shared" si="7"/>
        <v>39.455715920341696</v>
      </c>
      <c r="AC40" s="214">
        <f t="shared" si="12"/>
        <v>22.256155027368099</v>
      </c>
      <c r="AD40" s="214">
        <f t="shared" si="13"/>
        <v>39.455715920341696</v>
      </c>
      <c r="AG40" s="29">
        <f t="shared" si="10"/>
        <v>1.467775233268583E+20</v>
      </c>
      <c r="AI40" s="26"/>
      <c r="AJ40" s="54">
        <f t="shared" si="2"/>
        <v>2.7918377683302828E-3</v>
      </c>
      <c r="AQ40" s="38">
        <f t="shared" si="8"/>
        <v>7.2389817473920051E-2</v>
      </c>
      <c r="AR40" s="38">
        <f t="shared" si="3"/>
        <v>6.7503268209351985E-2</v>
      </c>
      <c r="AS40" s="54">
        <f t="shared" si="11"/>
        <v>1.5457006669210269E-4</v>
      </c>
      <c r="AT40" s="28"/>
      <c r="AU40" s="28"/>
    </row>
    <row r="41" spans="1:47" x14ac:dyDescent="0.25">
      <c r="A41" s="16"/>
      <c r="B41" s="21"/>
      <c r="C41" s="21"/>
      <c r="X41">
        <f t="shared" si="9"/>
        <v>106</v>
      </c>
      <c r="Y41" s="55">
        <f t="shared" si="4"/>
        <v>319.64174761416399</v>
      </c>
      <c r="Z41" s="55">
        <f t="shared" si="5"/>
        <v>5.6671343825416116</v>
      </c>
      <c r="AA41" s="55">
        <f t="shared" si="6"/>
        <v>21.923302305498215</v>
      </c>
      <c r="AB41" s="102">
        <f t="shared" si="7"/>
        <v>38.273346272314519</v>
      </c>
      <c r="AC41" s="214">
        <f t="shared" si="12"/>
        <v>21.923302305498215</v>
      </c>
      <c r="AD41" s="214">
        <f t="shared" si="13"/>
        <v>38.273346272314519</v>
      </c>
      <c r="AG41" s="29">
        <f t="shared" si="10"/>
        <v>1.467775233268583E+20</v>
      </c>
      <c r="AI41" s="26"/>
      <c r="AJ41" s="54">
        <f t="shared" si="2"/>
        <v>2.7918377683302828E-3</v>
      </c>
      <c r="AQ41" s="38">
        <f t="shared" si="8"/>
        <v>7.2389817473920051E-2</v>
      </c>
      <c r="AR41" s="38">
        <f t="shared" si="3"/>
        <v>6.7503268209351985E-2</v>
      </c>
      <c r="AS41" s="54">
        <f t="shared" si="11"/>
        <v>1.5457006669210269E-4</v>
      </c>
      <c r="AT41" s="28"/>
      <c r="AU41" s="28"/>
    </row>
    <row r="42" spans="1:47" x14ac:dyDescent="0.25">
      <c r="X42">
        <f t="shared" si="9"/>
        <v>109</v>
      </c>
      <c r="Y42" s="55">
        <f t="shared" si="4"/>
        <v>319.05896203239644</v>
      </c>
      <c r="Z42" s="55">
        <f t="shared" si="5"/>
        <v>5.6457519936103058</v>
      </c>
      <c r="AA42" s="55">
        <f t="shared" si="6"/>
        <v>21.883330729245298</v>
      </c>
      <c r="AB42" s="102">
        <f t="shared" si="7"/>
        <v>38.128938972177387</v>
      </c>
      <c r="AC42" s="214">
        <f t="shared" si="12"/>
        <v>21.883330729245298</v>
      </c>
      <c r="AD42" s="214">
        <f t="shared" si="13"/>
        <v>38.128938972177387</v>
      </c>
      <c r="AG42" s="29">
        <f t="shared" si="10"/>
        <v>1.4293259550043315E+20</v>
      </c>
      <c r="AI42" s="26"/>
      <c r="AJ42" s="54">
        <f t="shared" si="2"/>
        <v>2.7226308776557894E-3</v>
      </c>
      <c r="AQ42" s="38">
        <f t="shared" si="8"/>
        <v>7.2029541353047205E-2</v>
      </c>
      <c r="AR42" s="38">
        <f t="shared" si="3"/>
        <v>6.7189884769533609E-2</v>
      </c>
      <c r="AS42" s="54">
        <f t="shared" si="11"/>
        <v>1.5551531365763036E-4</v>
      </c>
      <c r="AT42" s="28"/>
      <c r="AU42" s="28"/>
    </row>
    <row r="43" spans="1:47" x14ac:dyDescent="0.25">
      <c r="X43">
        <f t="shared" si="9"/>
        <v>112</v>
      </c>
      <c r="Y43" s="55">
        <f t="shared" si="4"/>
        <v>314.10208849161592</v>
      </c>
      <c r="Z43" s="55">
        <f t="shared" si="5"/>
        <v>5.4606769169763822</v>
      </c>
      <c r="AA43" s="55">
        <f t="shared" si="6"/>
        <v>21.543353120138264</v>
      </c>
      <c r="AB43" s="102">
        <f t="shared" si="7"/>
        <v>36.879022874156696</v>
      </c>
      <c r="AC43" s="214">
        <f t="shared" si="12"/>
        <v>21.543353120138264</v>
      </c>
      <c r="AD43" s="214">
        <f t="shared" si="13"/>
        <v>36.879022874156696</v>
      </c>
      <c r="AG43" s="29">
        <f t="shared" si="10"/>
        <v>1.424700049743425E+20</v>
      </c>
      <c r="AI43" s="26"/>
      <c r="AJ43" s="54">
        <f t="shared" si="2"/>
        <v>2.7142578389477471E-3</v>
      </c>
      <c r="AQ43" s="38">
        <f t="shared" si="8"/>
        <v>7.1985539460740572E-2</v>
      </c>
      <c r="AR43" s="38">
        <f t="shared" si="3"/>
        <v>6.7151595624090885E-2</v>
      </c>
      <c r="AS43" s="54">
        <f t="shared" si="11"/>
        <v>1.5562913230455139E-4</v>
      </c>
      <c r="AT43" s="28"/>
      <c r="AU43" s="28"/>
    </row>
    <row r="44" spans="1:47" x14ac:dyDescent="0.25">
      <c r="X44">
        <f t="shared" si="9"/>
        <v>115</v>
      </c>
      <c r="Y44" s="55">
        <f t="shared" si="4"/>
        <v>314.10208849161592</v>
      </c>
      <c r="Z44" s="55">
        <f t="shared" si="5"/>
        <v>5.4606769169763822</v>
      </c>
      <c r="AA44" s="55">
        <f t="shared" si="6"/>
        <v>21.543353120138264</v>
      </c>
      <c r="AB44" s="102">
        <f t="shared" si="7"/>
        <v>36.879022874156696</v>
      </c>
      <c r="AC44" s="214">
        <f t="shared" si="12"/>
        <v>21.543353120138264</v>
      </c>
      <c r="AD44" s="214">
        <f t="shared" si="13"/>
        <v>36.879022874156696</v>
      </c>
      <c r="AG44" s="29">
        <f t="shared" si="10"/>
        <v>1.3852796494283067E+20</v>
      </c>
      <c r="AI44" s="26"/>
      <c r="AJ44" s="54">
        <f t="shared" si="2"/>
        <v>2.6425067893958128E-3</v>
      </c>
      <c r="AQ44" s="38">
        <f t="shared" si="8"/>
        <v>7.1604681474439269E-2</v>
      </c>
      <c r="AR44" s="38">
        <f t="shared" si="3"/>
        <v>6.6820052872405486E-2</v>
      </c>
      <c r="AS44" s="54">
        <f t="shared" si="11"/>
        <v>1.5659987607823074E-4</v>
      </c>
      <c r="AT44" s="28"/>
      <c r="AU44" s="28"/>
    </row>
    <row r="45" spans="1:47" x14ac:dyDescent="0.25">
      <c r="X45">
        <f t="shared" si="9"/>
        <v>118</v>
      </c>
      <c r="Y45" s="55">
        <f t="shared" si="4"/>
        <v>308.95028021514287</v>
      </c>
      <c r="Z45" s="55">
        <f t="shared" si="5"/>
        <v>5.2620298552818117</v>
      </c>
      <c r="AA45" s="55">
        <f t="shared" si="6"/>
        <v>21.190005501724478</v>
      </c>
      <c r="AB45" s="102">
        <f t="shared" si="7"/>
        <v>35.53744752672258</v>
      </c>
      <c r="AC45" s="214">
        <f t="shared" si="12"/>
        <v>21.190005501724478</v>
      </c>
      <c r="AD45" s="214">
        <f t="shared" si="13"/>
        <v>35.53744752672258</v>
      </c>
      <c r="AG45" s="29">
        <f t="shared" si="10"/>
        <v>1.3852796494283067E+20</v>
      </c>
      <c r="AI45" s="26"/>
      <c r="AJ45" s="54">
        <f t="shared" si="2"/>
        <v>2.6425067893958128E-3</v>
      </c>
      <c r="AQ45" s="38">
        <f t="shared" si="8"/>
        <v>7.1604681474439269E-2</v>
      </c>
      <c r="AR45" s="38">
        <f t="shared" si="3"/>
        <v>6.6820052872405486E-2</v>
      </c>
      <c r="AS45" s="54">
        <f t="shared" si="11"/>
        <v>1.5659987607823074E-4</v>
      </c>
      <c r="AT45" s="28"/>
      <c r="AU45" s="28"/>
    </row>
    <row r="46" spans="1:47" x14ac:dyDescent="0.25">
      <c r="X46">
        <f t="shared" si="9"/>
        <v>121</v>
      </c>
      <c r="Y46" s="55">
        <f t="shared" si="4"/>
        <v>308.95028021514287</v>
      </c>
      <c r="Z46" s="55">
        <f t="shared" si="5"/>
        <v>5.2620298552818117</v>
      </c>
      <c r="AA46" s="55">
        <f t="shared" si="6"/>
        <v>21.190005501724478</v>
      </c>
      <c r="AB46" s="102">
        <f t="shared" si="7"/>
        <v>35.53744752672258</v>
      </c>
      <c r="AC46" s="214">
        <f t="shared" si="12"/>
        <v>21.190005501724478</v>
      </c>
      <c r="AD46" s="214">
        <f t="shared" si="13"/>
        <v>35.53744752672258</v>
      </c>
      <c r="AG46" s="29">
        <f t="shared" si="10"/>
        <v>1.3441667186794339E+20</v>
      </c>
      <c r="AI46" s="26"/>
      <c r="AJ46" s="54">
        <f t="shared" si="2"/>
        <v>2.5669299810901717E-3</v>
      </c>
      <c r="AQ46" s="38">
        <f t="shared" si="8"/>
        <v>7.1195894287759812E-2</v>
      </c>
      <c r="AR46" s="38">
        <f t="shared" si="3"/>
        <v>6.6463934997714025E-2</v>
      </c>
      <c r="AS46" s="54">
        <f t="shared" si="11"/>
        <v>1.5761386016941052E-4</v>
      </c>
      <c r="AT46" s="28"/>
      <c r="AU46" s="28"/>
    </row>
    <row r="47" spans="1:47" x14ac:dyDescent="0.25">
      <c r="X47">
        <f t="shared" si="9"/>
        <v>124</v>
      </c>
      <c r="Y47" s="55">
        <f t="shared" si="4"/>
        <v>304.83395384895084</v>
      </c>
      <c r="Z47" s="55">
        <f t="shared" si="5"/>
        <v>5.0984839260047927</v>
      </c>
      <c r="AA47" s="55">
        <f t="shared" si="6"/>
        <v>20.907678590463021</v>
      </c>
      <c r="AB47" s="102">
        <f t="shared" si="7"/>
        <v>34.43292987103932</v>
      </c>
      <c r="AC47" s="214">
        <f t="shared" si="12"/>
        <v>20.907678590463021</v>
      </c>
      <c r="AD47" s="214">
        <f t="shared" si="13"/>
        <v>34.43292987103932</v>
      </c>
      <c r="AG47" s="29">
        <f t="shared" si="10"/>
        <v>1.3441667186794339E+20</v>
      </c>
      <c r="AI47" s="26"/>
      <c r="AJ47" s="54">
        <f t="shared" si="2"/>
        <v>2.5669299810901717E-3</v>
      </c>
      <c r="AQ47" s="38">
        <f t="shared" si="8"/>
        <v>7.1195894287759812E-2</v>
      </c>
      <c r="AR47" s="38">
        <f t="shared" si="3"/>
        <v>6.6463934997714025E-2</v>
      </c>
      <c r="AS47" s="54">
        <f t="shared" si="11"/>
        <v>1.5761386016941052E-4</v>
      </c>
      <c r="AT47" s="28"/>
      <c r="AU47" s="28"/>
    </row>
    <row r="48" spans="1:47" x14ac:dyDescent="0.25">
      <c r="X48">
        <f t="shared" si="9"/>
        <v>127</v>
      </c>
      <c r="Y48" s="55">
        <f t="shared" si="4"/>
        <v>304.83395384895084</v>
      </c>
      <c r="Z48" s="55">
        <f t="shared" si="5"/>
        <v>5.0984839260047927</v>
      </c>
      <c r="AA48" s="55">
        <f t="shared" si="6"/>
        <v>20.907678590463021</v>
      </c>
      <c r="AB48" s="102">
        <f t="shared" si="7"/>
        <v>34.43292987103932</v>
      </c>
      <c r="AC48" s="214">
        <f t="shared" si="12"/>
        <v>20.907678590463021</v>
      </c>
      <c r="AD48" s="214">
        <f t="shared" si="13"/>
        <v>34.43292987103932</v>
      </c>
      <c r="AG48" s="29">
        <f t="shared" si="10"/>
        <v>1.3112126674062593E+20</v>
      </c>
      <c r="AI48" s="26"/>
      <c r="AJ48" s="54">
        <f t="shared" si="2"/>
        <v>2.5058181002881406E-3</v>
      </c>
      <c r="AQ48" s="38">
        <f t="shared" si="8"/>
        <v>7.0859340201574417E-2</v>
      </c>
      <c r="AR48" s="38">
        <f t="shared" si="3"/>
        <v>6.6170539436333553E-2</v>
      </c>
      <c r="AS48" s="54">
        <f t="shared" si="11"/>
        <v>1.5842776737832329E-4</v>
      </c>
      <c r="AT48" s="28"/>
      <c r="AU48" s="28"/>
    </row>
    <row r="49" spans="2:47" x14ac:dyDescent="0.25">
      <c r="W49" s="15"/>
      <c r="X49">
        <f t="shared" si="9"/>
        <v>130</v>
      </c>
      <c r="Y49" s="55">
        <f t="shared" si="4"/>
        <v>300.2646080198798</v>
      </c>
      <c r="Z49" s="55">
        <f t="shared" si="5"/>
        <v>4.9116875635071064</v>
      </c>
      <c r="AA49" s="55">
        <f t="shared" si="6"/>
        <v>20.594280385451292</v>
      </c>
      <c r="AB49" s="102">
        <f t="shared" si="7"/>
        <v>33.171388961350075</v>
      </c>
      <c r="AC49" s="214">
        <f t="shared" si="12"/>
        <v>20.594280385451292</v>
      </c>
      <c r="AD49" s="214">
        <f t="shared" si="13"/>
        <v>33.171388961350075</v>
      </c>
      <c r="AG49" s="29">
        <f t="shared" si="10"/>
        <v>1.3112126674062593E+20</v>
      </c>
      <c r="AI49" s="26"/>
      <c r="AJ49" s="54">
        <f t="shared" si="2"/>
        <v>2.5058181002881406E-3</v>
      </c>
      <c r="AQ49" s="38">
        <f t="shared" si="8"/>
        <v>7.0859340201574417E-2</v>
      </c>
      <c r="AR49" s="38">
        <f t="shared" si="3"/>
        <v>6.6170539436333553E-2</v>
      </c>
      <c r="AS49" s="54">
        <f t="shared" si="11"/>
        <v>1.5842776737832329E-4</v>
      </c>
      <c r="AT49" s="28"/>
      <c r="AU49" s="28"/>
    </row>
    <row r="50" spans="2:47" x14ac:dyDescent="0.25">
      <c r="W50" s="15"/>
      <c r="X50">
        <f t="shared" si="9"/>
        <v>133</v>
      </c>
      <c r="Y50" s="55">
        <f t="shared" si="4"/>
        <v>300.2646080198798</v>
      </c>
      <c r="Z50" s="55">
        <f t="shared" si="5"/>
        <v>4.9116875635071064</v>
      </c>
      <c r="AA50" s="55">
        <f t="shared" si="6"/>
        <v>20.594280385451292</v>
      </c>
      <c r="AB50" s="102">
        <f t="shared" si="7"/>
        <v>33.171388961350075</v>
      </c>
      <c r="AC50" s="214">
        <f t="shared" si="12"/>
        <v>20.594280385451292</v>
      </c>
      <c r="AD50" s="214">
        <f t="shared" si="13"/>
        <v>33.171388961350075</v>
      </c>
      <c r="AG50" s="29">
        <f t="shared" si="10"/>
        <v>1.2745227549850062E+20</v>
      </c>
      <c r="AI50" s="26"/>
      <c r="AJ50" s="54">
        <f t="shared" si="2"/>
        <v>2.4372372683540925E-3</v>
      </c>
      <c r="AQ50" s="38">
        <f t="shared" si="8"/>
        <v>7.0474940055627169E-2</v>
      </c>
      <c r="AR50" s="38">
        <f t="shared" si="3"/>
        <v>6.5835207736824677E-2</v>
      </c>
      <c r="AS50" s="54">
        <f t="shared" si="11"/>
        <v>1.5933514425171317E-4</v>
      </c>
      <c r="AT50" s="28"/>
      <c r="AU50" s="28"/>
    </row>
    <row r="51" spans="2:47" x14ac:dyDescent="0.25">
      <c r="X51">
        <f t="shared" si="9"/>
        <v>136</v>
      </c>
      <c r="Y51" s="55">
        <f t="shared" si="4"/>
        <v>296.88065158762123</v>
      </c>
      <c r="Z51" s="55">
        <f t="shared" si="5"/>
        <v>4.7696443157207806</v>
      </c>
      <c r="AA51" s="55">
        <f t="shared" si="6"/>
        <v>20.362184608204473</v>
      </c>
      <c r="AB51" s="102">
        <f t="shared" si="7"/>
        <v>32.212091009122581</v>
      </c>
      <c r="AC51" s="214">
        <f t="shared" si="12"/>
        <v>20.362184608204473</v>
      </c>
      <c r="AD51" s="214">
        <f t="shared" si="13"/>
        <v>32.212091009122581</v>
      </c>
      <c r="AG51" s="29">
        <f t="shared" si="10"/>
        <v>1.2745227549850062E+20</v>
      </c>
      <c r="AI51" s="26"/>
      <c r="AJ51" s="54">
        <f t="shared" si="2"/>
        <v>2.4372372683540925E-3</v>
      </c>
      <c r="AQ51" s="38">
        <f t="shared" si="8"/>
        <v>7.0474940055627169E-2</v>
      </c>
      <c r="AR51" s="38">
        <f t="shared" si="3"/>
        <v>6.5835207736824677E-2</v>
      </c>
      <c r="AS51" s="54">
        <f t="shared" si="11"/>
        <v>1.5933514425171317E-4</v>
      </c>
      <c r="AT51" s="28"/>
      <c r="AU51" s="28"/>
    </row>
    <row r="52" spans="2:47" x14ac:dyDescent="0.25">
      <c r="B52" s="22"/>
      <c r="X52">
        <f t="shared" si="9"/>
        <v>139</v>
      </c>
      <c r="Y52" s="55">
        <f t="shared" si="4"/>
        <v>296.77375755266718</v>
      </c>
      <c r="Z52" s="55">
        <f t="shared" si="5"/>
        <v>4.7651046073861298</v>
      </c>
      <c r="AA52" s="55">
        <f t="shared" si="6"/>
        <v>20.354853055738491</v>
      </c>
      <c r="AB52" s="102">
        <f t="shared" si="7"/>
        <v>32.181431805133585</v>
      </c>
      <c r="AC52" s="214">
        <f t="shared" si="12"/>
        <v>20.354853055738491</v>
      </c>
      <c r="AD52" s="214">
        <f t="shared" si="13"/>
        <v>32.181431805133585</v>
      </c>
      <c r="AG52" s="29">
        <f t="shared" si="10"/>
        <v>1.2472768113257441E+20</v>
      </c>
      <c r="AI52" s="26"/>
      <c r="AJ52" s="54">
        <f t="shared" si="2"/>
        <v>2.3859513099528987E-3</v>
      </c>
      <c r="AQ52" s="38">
        <f t="shared" si="8"/>
        <v>7.018263540659761E-2</v>
      </c>
      <c r="AR52" s="38">
        <f t="shared" si="3"/>
        <v>6.5580054361406195E-2</v>
      </c>
      <c r="AS52" s="54">
        <f t="shared" si="11"/>
        <v>1.6000977981984302E-4</v>
      </c>
      <c r="AT52" s="28"/>
      <c r="AU52" s="28"/>
    </row>
    <row r="53" spans="2:47" x14ac:dyDescent="0.25">
      <c r="X53">
        <f t="shared" si="9"/>
        <v>142</v>
      </c>
      <c r="Y53" s="55">
        <f t="shared" si="4"/>
        <v>292.79666925437721</v>
      </c>
      <c r="Z53" s="55">
        <f t="shared" si="5"/>
        <v>4.5938447901380588</v>
      </c>
      <c r="AA53" s="55">
        <f t="shared" si="6"/>
        <v>20.082076080547132</v>
      </c>
      <c r="AB53" s="102">
        <f t="shared" si="7"/>
        <v>31.024817924887277</v>
      </c>
      <c r="AC53" s="214">
        <f t="shared" si="12"/>
        <v>20.082076080547132</v>
      </c>
      <c r="AD53" s="214">
        <f t="shared" si="13"/>
        <v>31.024817924887277</v>
      </c>
      <c r="AG53" s="29">
        <f t="shared" si="10"/>
        <v>1.2464151226717923E+20</v>
      </c>
      <c r="AI53" s="26"/>
      <c r="AJ53" s="54">
        <f t="shared" si="2"/>
        <v>2.3843244560272391E-3</v>
      </c>
      <c r="AQ53" s="38">
        <f t="shared" si="8"/>
        <v>7.0173293337388837E-2</v>
      </c>
      <c r="AR53" s="38">
        <f t="shared" si="3"/>
        <v>6.5571897349960884E-2</v>
      </c>
      <c r="AS53" s="54">
        <f t="shared" si="11"/>
        <v>1.6003112740287388E-4</v>
      </c>
      <c r="AT53" s="28"/>
      <c r="AU53" s="28"/>
    </row>
    <row r="54" spans="2:47" x14ac:dyDescent="0.25">
      <c r="X54">
        <f t="shared" si="9"/>
        <v>145</v>
      </c>
      <c r="Y54" s="55">
        <f t="shared" si="4"/>
        <v>292.79666925437721</v>
      </c>
      <c r="Z54" s="55">
        <f t="shared" si="5"/>
        <v>4.5938447901380588</v>
      </c>
      <c r="AA54" s="55">
        <f t="shared" si="6"/>
        <v>20.082076080547132</v>
      </c>
      <c r="AB54" s="102">
        <f t="shared" si="7"/>
        <v>31.024817924887277</v>
      </c>
      <c r="AC54" s="214">
        <f t="shared" si="12"/>
        <v>20.082076080547132</v>
      </c>
      <c r="AD54" s="214">
        <f t="shared" si="13"/>
        <v>31.024817924887277</v>
      </c>
      <c r="AG54" s="29">
        <f t="shared" si="10"/>
        <v>1.214310281967133E+20</v>
      </c>
      <c r="AI54" s="26"/>
      <c r="AJ54" s="54">
        <f t="shared" si="2"/>
        <v>2.3235028152772019E-3</v>
      </c>
      <c r="AQ54" s="38">
        <f t="shared" si="8"/>
        <v>6.9820865175165531E-2</v>
      </c>
      <c r="AR54" s="38">
        <f t="shared" si="3"/>
        <v>6.5264071255268993E-2</v>
      </c>
      <c r="AS54" s="54">
        <f t="shared" si="11"/>
        <v>1.6082699225433451E-4</v>
      </c>
      <c r="AT54" s="28"/>
      <c r="AU54" s="28"/>
    </row>
    <row r="55" spans="2:47" x14ac:dyDescent="0.25">
      <c r="X55">
        <f t="shared" si="9"/>
        <v>148</v>
      </c>
      <c r="Y55" s="55">
        <f t="shared" si="4"/>
        <v>289.84043490698315</v>
      </c>
      <c r="Z55" s="55">
        <f t="shared" si="5"/>
        <v>4.4634994155600207</v>
      </c>
      <c r="AA55" s="55">
        <f t="shared" si="6"/>
        <v>19.879316523112699</v>
      </c>
      <c r="AB55" s="102">
        <f t="shared" si="7"/>
        <v>30.144522290538397</v>
      </c>
      <c r="AC55" s="214">
        <f t="shared" si="12"/>
        <v>19.879316523112699</v>
      </c>
      <c r="AD55" s="214">
        <f t="shared" si="13"/>
        <v>30.144522290538397</v>
      </c>
      <c r="AG55" s="29">
        <f t="shared" si="10"/>
        <v>1.214310281967133E+20</v>
      </c>
      <c r="AI55" s="26"/>
      <c r="AJ55" s="54">
        <f t="shared" si="2"/>
        <v>2.3235028152772019E-3</v>
      </c>
      <c r="AQ55" s="38">
        <f t="shared" si="8"/>
        <v>6.9820865175165531E-2</v>
      </c>
      <c r="AR55" s="38">
        <f t="shared" si="3"/>
        <v>6.5264071255268993E-2</v>
      </c>
      <c r="AS55" s="54">
        <f t="shared" si="11"/>
        <v>1.6082699225433451E-4</v>
      </c>
      <c r="AT55" s="28"/>
      <c r="AU55" s="28"/>
    </row>
    <row r="56" spans="2:47" x14ac:dyDescent="0.25">
      <c r="V56" s="17"/>
      <c r="X56">
        <f t="shared" si="9"/>
        <v>151</v>
      </c>
      <c r="Y56" s="55">
        <f t="shared" si="4"/>
        <v>289.79168292190121</v>
      </c>
      <c r="Z56" s="55">
        <f t="shared" si="5"/>
        <v>4.4613275682718037</v>
      </c>
      <c r="AA56" s="55">
        <f t="shared" si="6"/>
        <v>19.875972765562498</v>
      </c>
      <c r="AB56" s="102">
        <f t="shared" si="7"/>
        <v>30.129854584127798</v>
      </c>
      <c r="AC56" s="214">
        <f t="shared" si="12"/>
        <v>19.875972765562498</v>
      </c>
      <c r="AD56" s="214">
        <f t="shared" si="13"/>
        <v>30.129854584127798</v>
      </c>
      <c r="AG56" s="29">
        <f t="shared" si="10"/>
        <v>1.1903894269395311E+20</v>
      </c>
      <c r="AI56" s="26"/>
      <c r="AJ56" s="54">
        <f t="shared" si="2"/>
        <v>2.2779274020857331E-3</v>
      </c>
      <c r="AQ56" s="38">
        <f t="shared" si="8"/>
        <v>6.9552633072883743E-2</v>
      </c>
      <c r="AR56" s="38">
        <f t="shared" si="3"/>
        <v>6.5029649707892531E-2</v>
      </c>
      <c r="AS56" s="54">
        <f t="shared" si="11"/>
        <v>1.6142060656477121E-4</v>
      </c>
      <c r="AT56" s="28"/>
      <c r="AU56" s="28"/>
    </row>
    <row r="57" spans="2:47" x14ac:dyDescent="0.25">
      <c r="X57">
        <f t="shared" si="9"/>
        <v>154</v>
      </c>
      <c r="Y57" s="55">
        <f t="shared" si="4"/>
        <v>286.15556370136204</v>
      </c>
      <c r="Z57" s="55">
        <f t="shared" si="5"/>
        <v>4.2972565499113191</v>
      </c>
      <c r="AA57" s="55">
        <f t="shared" si="6"/>
        <v>19.626581872521403</v>
      </c>
      <c r="AB57" s="102">
        <f t="shared" si="7"/>
        <v>29.021790706499083</v>
      </c>
      <c r="AC57" s="214">
        <f t="shared" si="12"/>
        <v>19.626581872521403</v>
      </c>
      <c r="AD57" s="214">
        <f t="shared" si="13"/>
        <v>29.021790706499083</v>
      </c>
      <c r="AG57" s="29">
        <f t="shared" si="10"/>
        <v>1.1899945355922768E+20</v>
      </c>
      <c r="AI57" s="26"/>
      <c r="AJ57" s="54">
        <f t="shared" si="2"/>
        <v>2.2771732236018033E-3</v>
      </c>
      <c r="AQ57" s="38">
        <f t="shared" si="8"/>
        <v>6.9548163722392101E-2</v>
      </c>
      <c r="AR57" s="38">
        <f t="shared" si="3"/>
        <v>6.5025742721431815E-2</v>
      </c>
      <c r="AS57" s="54">
        <f t="shared" si="11"/>
        <v>1.6143041058283415E-4</v>
      </c>
      <c r="AT57" s="28"/>
      <c r="AU57" s="28"/>
    </row>
    <row r="58" spans="2:47" x14ac:dyDescent="0.25">
      <c r="X58">
        <f t="shared" si="9"/>
        <v>157</v>
      </c>
      <c r="Y58" s="55">
        <f t="shared" si="4"/>
        <v>286.15556370136204</v>
      </c>
      <c r="Z58" s="55">
        <f t="shared" si="5"/>
        <v>4.2972565499113191</v>
      </c>
      <c r="AA58" s="55">
        <f t="shared" si="6"/>
        <v>19.626581872521403</v>
      </c>
      <c r="AB58" s="102">
        <f t="shared" si="7"/>
        <v>29.021790706499083</v>
      </c>
      <c r="AC58" s="214">
        <f t="shared" si="12"/>
        <v>19.626581872521403</v>
      </c>
      <c r="AD58" s="214">
        <f t="shared" si="13"/>
        <v>29.021790706499083</v>
      </c>
      <c r="AG58" s="29">
        <f t="shared" si="10"/>
        <v>1.160504700299127E+20</v>
      </c>
      <c r="AI58" s="26"/>
      <c r="AJ58" s="54">
        <f t="shared" si="2"/>
        <v>2.2206901415801369E-3</v>
      </c>
      <c r="AQ58" s="38">
        <f t="shared" si="8"/>
        <v>6.9210529078118643E-2</v>
      </c>
      <c r="AR58" s="38">
        <f t="shared" si="3"/>
        <v>6.4730497124633149E-2</v>
      </c>
      <c r="AS58" s="54">
        <f t="shared" si="11"/>
        <v>1.6216297000595789E-4</v>
      </c>
      <c r="AT58" s="28"/>
      <c r="AU58" s="28"/>
    </row>
    <row r="59" spans="2:47" x14ac:dyDescent="0.25">
      <c r="X59">
        <f t="shared" si="9"/>
        <v>160</v>
      </c>
      <c r="Y59" s="55">
        <f t="shared" si="4"/>
        <v>283.71808537510083</v>
      </c>
      <c r="Z59" s="55">
        <f t="shared" si="5"/>
        <v>4.1849168088315949</v>
      </c>
      <c r="AA59" s="55">
        <f t="shared" si="6"/>
        <v>19.459402289101565</v>
      </c>
      <c r="AB59" s="102">
        <f t="shared" si="7"/>
        <v>28.26309724340916</v>
      </c>
      <c r="AC59" s="214">
        <f t="shared" si="12"/>
        <v>19.459402289101565</v>
      </c>
      <c r="AD59" s="214">
        <f t="shared" si="13"/>
        <v>28.26309724340916</v>
      </c>
      <c r="AG59" s="29">
        <f t="shared" si="10"/>
        <v>1.160504700299127E+20</v>
      </c>
      <c r="AI59" s="26"/>
      <c r="AJ59" s="54">
        <f t="shared" si="2"/>
        <v>2.2206901415801369E-3</v>
      </c>
      <c r="AQ59" s="38">
        <f t="shared" si="8"/>
        <v>6.9210529078118643E-2</v>
      </c>
      <c r="AR59" s="38">
        <f t="shared" si="3"/>
        <v>6.4730497124633149E-2</v>
      </c>
      <c r="AS59" s="54">
        <f t="shared" si="11"/>
        <v>1.6216297000595789E-4</v>
      </c>
      <c r="AT59" s="28"/>
      <c r="AU59" s="28"/>
    </row>
    <row r="60" spans="2:47" x14ac:dyDescent="0.25">
      <c r="X60">
        <f t="shared" si="9"/>
        <v>163</v>
      </c>
      <c r="Y60" s="55">
        <f t="shared" si="4"/>
        <v>283.48441063288897</v>
      </c>
      <c r="Z60" s="55">
        <f t="shared" si="5"/>
        <v>4.1740456099428052</v>
      </c>
      <c r="AA60" s="55">
        <f t="shared" si="6"/>
        <v>19.443375214875786</v>
      </c>
      <c r="AB60" s="102">
        <f t="shared" si="7"/>
        <v>28.189677922217903</v>
      </c>
      <c r="AC60" s="214">
        <f t="shared" si="12"/>
        <v>19.443375214875786</v>
      </c>
      <c r="AD60" s="214">
        <f t="shared" si="13"/>
        <v>28.189677922217903</v>
      </c>
      <c r="AG60" s="29">
        <f t="shared" si="10"/>
        <v>1.1406949270437364E+20</v>
      </c>
      <c r="AI60" s="26"/>
      <c r="AJ60" s="54">
        <f t="shared" si="2"/>
        <v>2.1825717613890416E-3</v>
      </c>
      <c r="AQ60" s="38">
        <f t="shared" si="8"/>
        <v>6.8979349989354219E-2</v>
      </c>
      <c r="AR60" s="38">
        <f t="shared" si="3"/>
        <v>6.4528234329354603E-2</v>
      </c>
      <c r="AS60" s="54">
        <f t="shared" si="11"/>
        <v>1.6265552186941478E-4</v>
      </c>
      <c r="AT60" s="28"/>
      <c r="AU60" s="28"/>
    </row>
    <row r="61" spans="2:47" x14ac:dyDescent="0.25">
      <c r="X61">
        <f t="shared" si="9"/>
        <v>166</v>
      </c>
      <c r="Y61" s="55">
        <f t="shared" si="4"/>
        <v>280.43732947553821</v>
      </c>
      <c r="Z61" s="55">
        <f t="shared" si="5"/>
        <v>4.0306285258964145</v>
      </c>
      <c r="AA61" s="55">
        <f t="shared" si="6"/>
        <v>19.234384737691236</v>
      </c>
      <c r="AB61" s="102">
        <f t="shared" si="7"/>
        <v>27.221101680937494</v>
      </c>
      <c r="AC61" s="214">
        <f t="shared" si="12"/>
        <v>19.234384737691236</v>
      </c>
      <c r="AD61" s="214">
        <f t="shared" si="13"/>
        <v>27.221101680937494</v>
      </c>
      <c r="AG61" s="29">
        <f t="shared" si="10"/>
        <v>1.1387940750956272E+20</v>
      </c>
      <c r="AI61" s="26"/>
      <c r="AJ61" s="54">
        <f t="shared" si="2"/>
        <v>2.1789068428613436E-3</v>
      </c>
      <c r="AQ61" s="38">
        <f t="shared" si="8"/>
        <v>6.8956978619892861E-2</v>
      </c>
      <c r="AR61" s="38">
        <f t="shared" si="3"/>
        <v>6.4508656568126543E-2</v>
      </c>
      <c r="AS61" s="54">
        <f t="shared" si="11"/>
        <v>1.6270280405091011E-4</v>
      </c>
      <c r="AT61" s="28"/>
      <c r="AU61" s="28"/>
    </row>
    <row r="62" spans="2:47" x14ac:dyDescent="0.25">
      <c r="X62">
        <f t="shared" si="9"/>
        <v>169</v>
      </c>
      <c r="Y62" s="55">
        <f t="shared" si="4"/>
        <v>280.43732947553821</v>
      </c>
      <c r="Z62" s="55">
        <f t="shared" si="5"/>
        <v>4.0306285258964145</v>
      </c>
      <c r="AA62" s="55">
        <f t="shared" si="6"/>
        <v>19.234384737691236</v>
      </c>
      <c r="AB62" s="102">
        <f t="shared" si="7"/>
        <v>27.221101680937494</v>
      </c>
      <c r="AC62" s="214">
        <f t="shared" si="12"/>
        <v>19.234384737691236</v>
      </c>
      <c r="AD62" s="214">
        <f t="shared" si="13"/>
        <v>27.221101680937494</v>
      </c>
      <c r="AG62" s="29">
        <f t="shared" si="10"/>
        <v>1.1139793630727294E+20</v>
      </c>
      <c r="AI62" s="26"/>
      <c r="AJ62" s="54">
        <f t="shared" si="2"/>
        <v>2.1309490999682516E-3</v>
      </c>
      <c r="AQ62" s="38">
        <f t="shared" si="8"/>
        <v>6.8661846812711966E-2</v>
      </c>
      <c r="AR62" s="38">
        <f t="shared" si="3"/>
        <v>6.4250302392189054E-2</v>
      </c>
      <c r="AS62" s="54">
        <f t="shared" si="11"/>
        <v>1.6332035912526436E-4</v>
      </c>
      <c r="AT62" s="28"/>
      <c r="AU62" s="28"/>
    </row>
    <row r="63" spans="2:47" x14ac:dyDescent="0.25">
      <c r="X63">
        <f t="shared" si="9"/>
        <v>172</v>
      </c>
      <c r="Y63" s="55">
        <f t="shared" si="4"/>
        <v>278.02280997365705</v>
      </c>
      <c r="Z63" s="55">
        <f t="shared" si="5"/>
        <v>3.9147517676677683</v>
      </c>
      <c r="AA63" s="55">
        <f t="shared" si="6"/>
        <v>19.068779833584159</v>
      </c>
      <c r="AB63" s="102">
        <f t="shared" si="7"/>
        <v>26.438520751453826</v>
      </c>
      <c r="AC63" s="214">
        <f t="shared" si="12"/>
        <v>19.068779833584159</v>
      </c>
      <c r="AD63" s="214">
        <f t="shared" si="13"/>
        <v>26.438520751453826</v>
      </c>
      <c r="AG63" s="29">
        <f t="shared" si="10"/>
        <v>1.1139793630727294E+20</v>
      </c>
      <c r="AI63" s="26"/>
      <c r="AJ63" s="54">
        <f t="shared" si="2"/>
        <v>2.1309490999682516E-3</v>
      </c>
      <c r="AQ63" s="38">
        <f t="shared" si="8"/>
        <v>6.8661846812711966E-2</v>
      </c>
      <c r="AR63" s="38">
        <f t="shared" si="3"/>
        <v>6.4250302392189054E-2</v>
      </c>
      <c r="AS63" s="54">
        <f t="shared" si="11"/>
        <v>1.6332035912526436E-4</v>
      </c>
      <c r="AT63" s="28"/>
      <c r="AU63" s="28"/>
    </row>
    <row r="64" spans="2:47" x14ac:dyDescent="0.25">
      <c r="X64">
        <f t="shared" si="9"/>
        <v>175</v>
      </c>
      <c r="Y64" s="55">
        <f t="shared" si="4"/>
        <v>278.02280997365705</v>
      </c>
      <c r="Z64" s="55">
        <f t="shared" si="5"/>
        <v>3.9147517676677683</v>
      </c>
      <c r="AA64" s="55">
        <f t="shared" si="6"/>
        <v>19.068779833584159</v>
      </c>
      <c r="AB64" s="102">
        <f t="shared" si="7"/>
        <v>26.438520751453826</v>
      </c>
      <c r="AC64" s="214">
        <f t="shared" si="12"/>
        <v>19.068779833584159</v>
      </c>
      <c r="AD64" s="214">
        <f t="shared" si="13"/>
        <v>26.438520751453826</v>
      </c>
      <c r="AG64" s="29">
        <f t="shared" si="10"/>
        <v>1.0942792222974778E+20</v>
      </c>
      <c r="AI64" s="26"/>
      <c r="AJ64" s="54">
        <f t="shared" si="2"/>
        <v>2.0927287380346272E-3</v>
      </c>
      <c r="AQ64" s="38">
        <f t="shared" si="8"/>
        <v>6.8423389049512548E-2</v>
      </c>
      <c r="AR64" s="38">
        <f t="shared" si="3"/>
        <v>6.4041455616563353E-2</v>
      </c>
      <c r="AS64" s="54">
        <f t="shared" si="11"/>
        <v>1.6381103788745628E-4</v>
      </c>
      <c r="AT64" s="28"/>
      <c r="AU64" s="28"/>
    </row>
    <row r="65" spans="24:47" x14ac:dyDescent="0.25">
      <c r="X65">
        <f t="shared" si="9"/>
        <v>178</v>
      </c>
      <c r="Y65" s="55">
        <f t="shared" si="4"/>
        <v>275.10167915949586</v>
      </c>
      <c r="Z65" s="55">
        <f t="shared" si="5"/>
        <v>3.771842890526278</v>
      </c>
      <c r="AA65" s="55">
        <f t="shared" si="6"/>
        <v>18.86842792589135</v>
      </c>
      <c r="AB65" s="102">
        <f t="shared" si="7"/>
        <v>25.473376717270735</v>
      </c>
      <c r="AC65" s="214">
        <f t="shared" si="12"/>
        <v>18.86842792589135</v>
      </c>
      <c r="AD65" s="214">
        <f t="shared" si="13"/>
        <v>25.473376717270735</v>
      </c>
      <c r="AG65" s="29">
        <f t="shared" si="10"/>
        <v>1.0942792222974778E+20</v>
      </c>
      <c r="AI65" s="26"/>
      <c r="AJ65" s="54">
        <f t="shared" si="2"/>
        <v>2.0927287380346272E-3</v>
      </c>
      <c r="AQ65" s="38">
        <f t="shared" si="8"/>
        <v>6.8423389049512548E-2</v>
      </c>
      <c r="AR65" s="38">
        <f t="shared" si="3"/>
        <v>6.4041455616563353E-2</v>
      </c>
      <c r="AS65" s="54">
        <f t="shared" si="11"/>
        <v>1.6381103788745628E-4</v>
      </c>
      <c r="AT65" s="28"/>
      <c r="AU65" s="28"/>
    </row>
    <row r="66" spans="24:47" x14ac:dyDescent="0.25">
      <c r="X66">
        <f t="shared" si="9"/>
        <v>181</v>
      </c>
      <c r="Y66" s="55">
        <f t="shared" si="4"/>
        <v>275.10167915949586</v>
      </c>
      <c r="Z66" s="55">
        <f t="shared" si="5"/>
        <v>3.771842890526278</v>
      </c>
      <c r="AA66" s="55">
        <f t="shared" si="6"/>
        <v>18.86842792589135</v>
      </c>
      <c r="AB66" s="102">
        <f t="shared" si="7"/>
        <v>25.473376717270735</v>
      </c>
      <c r="AC66" s="214">
        <f t="shared" si="12"/>
        <v>18.86842792589135</v>
      </c>
      <c r="AD66" s="214">
        <f t="shared" si="13"/>
        <v>25.473376717270735</v>
      </c>
      <c r="AG66" s="29">
        <f t="shared" si="10"/>
        <v>1.0704019723189695E+20</v>
      </c>
      <c r="AI66" s="26"/>
      <c r="AJ66" s="54">
        <f t="shared" si="2"/>
        <v>2.0462361195014017E-3</v>
      </c>
      <c r="AQ66" s="38">
        <f t="shared" si="8"/>
        <v>6.8129303059315457E-2</v>
      </c>
      <c r="AR66" s="38">
        <f t="shared" si="3"/>
        <v>6.3783759947583882E-2</v>
      </c>
      <c r="AS66" s="54">
        <f t="shared" si="11"/>
        <v>1.6440624132969074E-4</v>
      </c>
      <c r="AT66" s="28"/>
      <c r="AU66" s="28"/>
    </row>
    <row r="67" spans="24:47" x14ac:dyDescent="0.25">
      <c r="X67">
        <f t="shared" si="9"/>
        <v>184</v>
      </c>
      <c r="Y67" s="55">
        <f t="shared" si="4"/>
        <v>273.19122670324998</v>
      </c>
      <c r="Z67" s="55">
        <f t="shared" si="5"/>
        <v>3.6767258968287155</v>
      </c>
      <c r="AA67" s="55">
        <f t="shared" si="6"/>
        <v>18.73739552148491</v>
      </c>
      <c r="AB67" s="102">
        <f t="shared" si="7"/>
        <v>24.830998155120653</v>
      </c>
      <c r="AC67" s="214">
        <f t="shared" si="12"/>
        <v>18.73739552148491</v>
      </c>
      <c r="AD67" s="214">
        <f t="shared" si="13"/>
        <v>24.830998155120653</v>
      </c>
      <c r="AG67" s="29">
        <f t="shared" si="10"/>
        <v>1.0704019723189695E+20</v>
      </c>
      <c r="AI67" s="26"/>
      <c r="AJ67" s="54">
        <f t="shared" si="2"/>
        <v>2.0462361195014017E-3</v>
      </c>
      <c r="AQ67" s="38">
        <f t="shared" si="8"/>
        <v>6.8129303059315457E-2</v>
      </c>
      <c r="AR67" s="38">
        <f t="shared" si="3"/>
        <v>6.3783759947583882E-2</v>
      </c>
      <c r="AS67" s="54">
        <f t="shared" si="11"/>
        <v>1.6440624132969074E-4</v>
      </c>
      <c r="AT67" s="28"/>
      <c r="AU67" s="28"/>
    </row>
    <row r="68" spans="24:47" x14ac:dyDescent="0.25">
      <c r="X68">
        <f t="shared" si="9"/>
        <v>187</v>
      </c>
      <c r="Y68" s="55">
        <f t="shared" si="4"/>
        <v>272.99024512661219</v>
      </c>
      <c r="Z68" s="55">
        <f t="shared" si="5"/>
        <v>3.6666420963812953</v>
      </c>
      <c r="AA68" s="55">
        <f t="shared" si="6"/>
        <v>18.723610776859548</v>
      </c>
      <c r="AB68" s="102">
        <f t="shared" si="7"/>
        <v>24.762896578518912</v>
      </c>
      <c r="AC68" s="214">
        <f t="shared" si="12"/>
        <v>18.723610776859548</v>
      </c>
      <c r="AD68" s="214">
        <f t="shared" si="13"/>
        <v>24.762896578518912</v>
      </c>
      <c r="AG68" s="29">
        <f t="shared" si="10"/>
        <v>1.0547600874563856E+20</v>
      </c>
      <c r="AI68" s="26"/>
      <c r="AJ68" s="54">
        <f t="shared" si="2"/>
        <v>2.0156825061999166E-3</v>
      </c>
      <c r="AQ68" s="38">
        <f t="shared" si="8"/>
        <v>6.7933565916629621E-2</v>
      </c>
      <c r="AR68" s="38">
        <f t="shared" si="3"/>
        <v>6.361216473079094E-2</v>
      </c>
      <c r="AS68" s="54">
        <f t="shared" si="11"/>
        <v>1.6479644376405739E-4</v>
      </c>
      <c r="AT68" s="28"/>
      <c r="AU68" s="28"/>
    </row>
    <row r="69" spans="24:47" x14ac:dyDescent="0.25">
      <c r="X69">
        <f t="shared" si="9"/>
        <v>190</v>
      </c>
      <c r="Y69" s="55">
        <f t="shared" si="4"/>
        <v>270.4542932211599</v>
      </c>
      <c r="Z69" s="55">
        <f t="shared" si="5"/>
        <v>3.5381187943132772</v>
      </c>
      <c r="AA69" s="55">
        <f t="shared" si="6"/>
        <v>18.549677175662545</v>
      </c>
      <c r="AB69" s="102">
        <f t="shared" si="7"/>
        <v>23.894906424753678</v>
      </c>
      <c r="AC69" s="214">
        <f t="shared" si="12"/>
        <v>18.549677175662545</v>
      </c>
      <c r="AD69" s="214">
        <f t="shared" si="13"/>
        <v>23.894906424753678</v>
      </c>
      <c r="AG69" s="29">
        <f t="shared" si="10"/>
        <v>1.053113353143103E+20</v>
      </c>
      <c r="AI69" s="26"/>
      <c r="AJ69" s="54">
        <f t="shared" si="2"/>
        <v>2.0124615753886184E-3</v>
      </c>
      <c r="AQ69" s="38">
        <f t="shared" si="8"/>
        <v>6.7912814900325746E-2</v>
      </c>
      <c r="AR69" s="38">
        <f t="shared" si="3"/>
        <v>6.3593969425925878E-2</v>
      </c>
      <c r="AS69" s="54">
        <f t="shared" si="11"/>
        <v>1.6483753641405896E-4</v>
      </c>
      <c r="AT69" s="28"/>
      <c r="AU69" s="28"/>
    </row>
    <row r="70" spans="24:47" x14ac:dyDescent="0.25">
      <c r="X70">
        <f t="shared" si="9"/>
        <v>193</v>
      </c>
      <c r="Y70" s="55">
        <f t="shared" si="4"/>
        <v>270.4542932211599</v>
      </c>
      <c r="Z70" s="55">
        <f t="shared" si="5"/>
        <v>3.5381187943132772</v>
      </c>
      <c r="AA70" s="55">
        <f t="shared" si="6"/>
        <v>18.549677175662545</v>
      </c>
      <c r="AB70" s="102">
        <f t="shared" si="7"/>
        <v>23.894906424753678</v>
      </c>
      <c r="AC70" s="214">
        <f t="shared" ref="AC70:AC101" si="14">IF(OR(C$5&gt;40, C$5&lt;0, C$4&gt;80,C$4&lt;10), 0, AA70)</f>
        <v>18.549677175662545</v>
      </c>
      <c r="AD70" s="214">
        <f t="shared" ref="AD70:AD101" si="15">IF(OR(C$5&gt;40, C$5&lt;0, C$4&gt;80,C$4&lt;10), 0, AB70)</f>
        <v>23.894906424753678</v>
      </c>
      <c r="AG70" s="29">
        <f t="shared" si="10"/>
        <v>1.0323156210883992E+20</v>
      </c>
      <c r="AI70" s="26"/>
      <c r="AJ70" s="54">
        <f t="shared" ref="AJ70:AJ133" si="16">AG70*AR70*AS70*EXP(-AF$6/(0.008314*AK$6))</f>
        <v>1.9717129949941752E-3</v>
      </c>
      <c r="AQ70" s="38">
        <f t="shared" si="8"/>
        <v>6.7648332362165081E-2</v>
      </c>
      <c r="AR70" s="38">
        <f t="shared" ref="AR70:AR133" si="17">AQ70/(AQ70+1)</f>
        <v>6.3361998807691278E-2</v>
      </c>
      <c r="AS70" s="54">
        <f t="shared" si="11"/>
        <v>1.6535674015387658E-4</v>
      </c>
      <c r="AT70" s="28"/>
      <c r="AU70" s="28"/>
    </row>
    <row r="71" spans="24:47" x14ac:dyDescent="0.25">
      <c r="X71">
        <f t="shared" si="9"/>
        <v>196</v>
      </c>
      <c r="Y71" s="55">
        <f t="shared" ref="Y71:Y134" si="18">IF(U$6/(((U$6/AE$6)-1)*(1-EXP(-AJ71*X71))+1)&gt;Y70,Y70,(U$6/(((U$6/AE$6)-1)*(1-EXP(-AJ71*X71))+1)))</f>
        <v>268.58653469154683</v>
      </c>
      <c r="Z71" s="55">
        <f t="shared" ref="Z71:Z134" si="19">-2.5664*(T$6/Y71 - 1)+14.807</f>
        <v>3.4419078487005592</v>
      </c>
      <c r="AA71" s="55">
        <f t="shared" ref="AA71:AA134" si="20">100*Y71/1458</f>
        <v>18.421573024111581</v>
      </c>
      <c r="AB71" s="102">
        <f t="shared" ref="AB71:AB134" si="21">100*Z71/14.807</f>
        <v>23.245139789967983</v>
      </c>
      <c r="AC71" s="214">
        <f t="shared" si="14"/>
        <v>18.421573024111581</v>
      </c>
      <c r="AD71" s="214">
        <f t="shared" si="15"/>
        <v>23.245139789967983</v>
      </c>
      <c r="AG71" s="29">
        <f t="shared" si="10"/>
        <v>1.0323156210883992E+20</v>
      </c>
      <c r="AI71" s="26"/>
      <c r="AJ71" s="54">
        <f t="shared" si="16"/>
        <v>1.9717129949941752E-3</v>
      </c>
      <c r="AQ71" s="38">
        <f t="shared" ref="AQ71:AQ134" si="22">AP$6*(((AQ$3-AQ$2*((T$6/Y70)-1))/AQ$3))</f>
        <v>6.7648332362165081E-2</v>
      </c>
      <c r="AR71" s="38">
        <f t="shared" si="17"/>
        <v>6.3361998807691278E-2</v>
      </c>
      <c r="AS71" s="54">
        <f t="shared" si="11"/>
        <v>1.6535674015387658E-4</v>
      </c>
      <c r="AT71" s="28"/>
      <c r="AU71" s="28"/>
    </row>
    <row r="72" spans="24:47" x14ac:dyDescent="0.25">
      <c r="X72">
        <f t="shared" ref="X72:X135" si="23">X71+3</f>
        <v>199</v>
      </c>
      <c r="Y72" s="55">
        <f t="shared" si="18"/>
        <v>268.58653469154683</v>
      </c>
      <c r="Z72" s="55">
        <f t="shared" si="19"/>
        <v>3.4419078487005592</v>
      </c>
      <c r="AA72" s="55">
        <f t="shared" si="20"/>
        <v>18.421573024111581</v>
      </c>
      <c r="AB72" s="102">
        <f t="shared" si="21"/>
        <v>23.245139789967983</v>
      </c>
      <c r="AC72" s="214">
        <f t="shared" si="14"/>
        <v>18.421573024111581</v>
      </c>
      <c r="AD72" s="214">
        <f t="shared" si="15"/>
        <v>23.245139789967983</v>
      </c>
      <c r="AG72" s="29">
        <f t="shared" ref="AG72:AG135" si="24">AH$6-AI$6*EXP((T$6-Y71)/T$6)</f>
        <v>1.0169746964717974E+20</v>
      </c>
      <c r="AI72" s="26"/>
      <c r="AJ72" s="54">
        <f t="shared" si="16"/>
        <v>1.9415757186538223E-3</v>
      </c>
      <c r="AQ72" s="38">
        <f t="shared" si="22"/>
        <v>6.7450344023202061E-2</v>
      </c>
      <c r="AR72" s="38">
        <f t="shared" si="17"/>
        <v>6.3188273253988431E-2</v>
      </c>
      <c r="AS72" s="54">
        <f t="shared" ref="AS72:AS135" si="25">AS$1+AS$2*EXP(-$Y71/AS$3)</f>
        <v>1.6573997485578633E-4</v>
      </c>
      <c r="AT72" s="28"/>
      <c r="AU72" s="28"/>
    </row>
    <row r="73" spans="24:47" x14ac:dyDescent="0.25">
      <c r="X73">
        <f t="shared" si="23"/>
        <v>202</v>
      </c>
      <c r="Y73" s="55">
        <f t="shared" si="18"/>
        <v>266.01854625903155</v>
      </c>
      <c r="Z73" s="55">
        <f t="shared" si="19"/>
        <v>3.307421320616994</v>
      </c>
      <c r="AA73" s="55">
        <f t="shared" si="20"/>
        <v>18.245442130249078</v>
      </c>
      <c r="AB73" s="102">
        <f t="shared" si="21"/>
        <v>22.336876616579957</v>
      </c>
      <c r="AC73" s="214">
        <f t="shared" si="14"/>
        <v>18.245442130249078</v>
      </c>
      <c r="AD73" s="214">
        <f t="shared" si="15"/>
        <v>22.336876616579957</v>
      </c>
      <c r="AG73" s="29">
        <f t="shared" si="24"/>
        <v>1.0169746964717974E+20</v>
      </c>
      <c r="AI73" s="26"/>
      <c r="AJ73" s="54">
        <f t="shared" si="16"/>
        <v>1.9415757186538223E-3</v>
      </c>
      <c r="AQ73" s="38">
        <f t="shared" si="22"/>
        <v>6.7450344023202061E-2</v>
      </c>
      <c r="AR73" s="38">
        <f t="shared" si="17"/>
        <v>6.3188273253988431E-2</v>
      </c>
      <c r="AS73" s="54">
        <f t="shared" si="25"/>
        <v>1.6573997485578633E-4</v>
      </c>
      <c r="AT73" s="28"/>
      <c r="AU73" s="28"/>
    </row>
    <row r="74" spans="24:47" x14ac:dyDescent="0.25">
      <c r="X74">
        <f t="shared" si="23"/>
        <v>205</v>
      </c>
      <c r="Y74" s="55">
        <f t="shared" si="18"/>
        <v>266.01854625903155</v>
      </c>
      <c r="Z74" s="55">
        <f t="shared" si="19"/>
        <v>3.307421320616994</v>
      </c>
      <c r="AA74" s="55">
        <f t="shared" si="20"/>
        <v>18.245442130249078</v>
      </c>
      <c r="AB74" s="102">
        <f t="shared" si="21"/>
        <v>22.336876616579957</v>
      </c>
      <c r="AC74" s="214">
        <f t="shared" si="14"/>
        <v>18.245442130249078</v>
      </c>
      <c r="AD74" s="214">
        <f t="shared" si="15"/>
        <v>22.336876616579957</v>
      </c>
      <c r="AG74" s="29">
        <f t="shared" si="24"/>
        <v>9.9585028905014133E+19</v>
      </c>
      <c r="AI74" s="26"/>
      <c r="AJ74" s="54">
        <f t="shared" si="16"/>
        <v>1.8999700828350478E-3</v>
      </c>
      <c r="AQ74" s="38">
        <f t="shared" si="22"/>
        <v>6.7173590020436602E-2</v>
      </c>
      <c r="AR74" s="38">
        <f t="shared" si="17"/>
        <v>6.2945326466662482E-2</v>
      </c>
      <c r="AS74" s="54">
        <f t="shared" si="25"/>
        <v>1.662680448143754E-4</v>
      </c>
      <c r="AT74" s="28"/>
      <c r="AU74" s="28"/>
    </row>
    <row r="75" spans="24:47" x14ac:dyDescent="0.25">
      <c r="X75">
        <f t="shared" si="23"/>
        <v>208</v>
      </c>
      <c r="Y75" s="55">
        <f t="shared" si="18"/>
        <v>264.70412751153555</v>
      </c>
      <c r="Z75" s="55">
        <f t="shared" si="19"/>
        <v>3.2375750879500913</v>
      </c>
      <c r="AA75" s="55">
        <f t="shared" si="20"/>
        <v>18.155289952780215</v>
      </c>
      <c r="AB75" s="102">
        <f t="shared" si="21"/>
        <v>21.865165718579668</v>
      </c>
      <c r="AC75" s="214">
        <f t="shared" si="14"/>
        <v>18.155289952780215</v>
      </c>
      <c r="AD75" s="214">
        <f t="shared" si="15"/>
        <v>21.865165718579668</v>
      </c>
      <c r="AG75" s="29">
        <f t="shared" si="24"/>
        <v>9.9585028905014133E+19</v>
      </c>
      <c r="AI75" s="26"/>
      <c r="AJ75" s="54">
        <f t="shared" si="16"/>
        <v>1.8999700828350478E-3</v>
      </c>
      <c r="AQ75" s="38">
        <f t="shared" si="22"/>
        <v>6.7173590020436602E-2</v>
      </c>
      <c r="AR75" s="38">
        <f t="shared" si="17"/>
        <v>6.2945326466662482E-2</v>
      </c>
      <c r="AS75" s="54">
        <f t="shared" si="25"/>
        <v>1.662680448143754E-4</v>
      </c>
      <c r="AT75" s="28"/>
      <c r="AU75" s="28"/>
    </row>
    <row r="76" spans="24:47" x14ac:dyDescent="0.25">
      <c r="X76">
        <f t="shared" si="23"/>
        <v>211</v>
      </c>
      <c r="Y76" s="55">
        <f t="shared" si="18"/>
        <v>264.18629515644579</v>
      </c>
      <c r="Z76" s="55">
        <f t="shared" si="19"/>
        <v>3.2098674148438526</v>
      </c>
      <c r="AA76" s="55">
        <f t="shared" si="20"/>
        <v>18.119773330346074</v>
      </c>
      <c r="AB76" s="102">
        <f t="shared" si="21"/>
        <v>21.678040216410164</v>
      </c>
      <c r="AC76" s="214">
        <f t="shared" si="14"/>
        <v>18.119773330346074</v>
      </c>
      <c r="AD76" s="214">
        <f t="shared" si="15"/>
        <v>21.678040216410164</v>
      </c>
      <c r="AG76" s="29">
        <f t="shared" si="24"/>
        <v>9.8502340709746999E+19</v>
      </c>
      <c r="AI76" s="26"/>
      <c r="AJ76" s="54">
        <f t="shared" si="16"/>
        <v>1.8785998159203071E-3</v>
      </c>
      <c r="AQ76" s="38">
        <f t="shared" si="22"/>
        <v>6.7029856482630948E-2</v>
      </c>
      <c r="AR76" s="38">
        <f t="shared" si="17"/>
        <v>6.2819101148292991E-2</v>
      </c>
      <c r="AS76" s="54">
        <f t="shared" si="25"/>
        <v>1.6653885641446849E-4</v>
      </c>
      <c r="AT76" s="28"/>
      <c r="AU76" s="28"/>
    </row>
    <row r="77" spans="24:47" x14ac:dyDescent="0.25">
      <c r="X77">
        <f t="shared" si="23"/>
        <v>214</v>
      </c>
      <c r="Y77" s="55">
        <f t="shared" si="18"/>
        <v>262.53801182478605</v>
      </c>
      <c r="Z77" s="55">
        <f t="shared" si="19"/>
        <v>3.1209449974183983</v>
      </c>
      <c r="AA77" s="55">
        <f t="shared" si="20"/>
        <v>18.006722347379014</v>
      </c>
      <c r="AB77" s="102">
        <f t="shared" si="21"/>
        <v>21.077497112300929</v>
      </c>
      <c r="AC77" s="214">
        <f t="shared" si="14"/>
        <v>18.006722347379014</v>
      </c>
      <c r="AD77" s="214">
        <f t="shared" si="15"/>
        <v>21.077497112300929</v>
      </c>
      <c r="AG77" s="29">
        <f t="shared" si="24"/>
        <v>9.807553353328178E+19</v>
      </c>
      <c r="AI77" s="26"/>
      <c r="AJ77" s="54">
        <f t="shared" si="16"/>
        <v>1.8701670923801403E-3</v>
      </c>
      <c r="AQ77" s="38">
        <f t="shared" si="22"/>
        <v>6.6972838061910733E-2</v>
      </c>
      <c r="AR77" s="38">
        <f t="shared" si="17"/>
        <v>6.2769018734874907E-2</v>
      </c>
      <c r="AS77" s="54">
        <f t="shared" si="25"/>
        <v>1.6664564303426306E-4</v>
      </c>
      <c r="AT77" s="28"/>
      <c r="AU77" s="28"/>
    </row>
    <row r="78" spans="24:47" x14ac:dyDescent="0.25">
      <c r="X78">
        <f t="shared" si="23"/>
        <v>217</v>
      </c>
      <c r="Y78" s="55">
        <f t="shared" si="18"/>
        <v>262.53801182478605</v>
      </c>
      <c r="Z78" s="55">
        <f t="shared" si="19"/>
        <v>3.1209449974183983</v>
      </c>
      <c r="AA78" s="55">
        <f t="shared" si="20"/>
        <v>18.006722347379014</v>
      </c>
      <c r="AB78" s="102">
        <f t="shared" si="21"/>
        <v>21.077497112300929</v>
      </c>
      <c r="AC78" s="214">
        <f t="shared" si="14"/>
        <v>18.006722347379014</v>
      </c>
      <c r="AD78" s="214">
        <f t="shared" si="15"/>
        <v>21.077497112300929</v>
      </c>
      <c r="AG78" s="29">
        <f t="shared" si="24"/>
        <v>9.6715977758634672E+19</v>
      </c>
      <c r="AI78" s="26"/>
      <c r="AJ78" s="54">
        <f t="shared" si="16"/>
        <v>1.8432747693534698E-3</v>
      </c>
      <c r="AQ78" s="38">
        <f t="shared" si="22"/>
        <v>6.6789848469504989E-2</v>
      </c>
      <c r="AR78" s="38">
        <f t="shared" si="17"/>
        <v>6.2608252755054425E-2</v>
      </c>
      <c r="AS78" s="54">
        <f t="shared" si="25"/>
        <v>1.6698591451826149E-4</v>
      </c>
      <c r="AT78" s="28"/>
      <c r="AU78" s="28"/>
    </row>
    <row r="79" spans="24:47" x14ac:dyDescent="0.25">
      <c r="X79">
        <f t="shared" si="23"/>
        <v>220</v>
      </c>
      <c r="Y79" s="55">
        <f t="shared" si="18"/>
        <v>260.29961434054331</v>
      </c>
      <c r="Z79" s="55">
        <f t="shared" si="19"/>
        <v>2.9983836962697765</v>
      </c>
      <c r="AA79" s="55">
        <f t="shared" si="20"/>
        <v>17.853197142698445</v>
      </c>
      <c r="AB79" s="102">
        <f t="shared" si="21"/>
        <v>20.249771704395059</v>
      </c>
      <c r="AC79" s="214">
        <f t="shared" si="14"/>
        <v>17.853197142698445</v>
      </c>
      <c r="AD79" s="214">
        <f t="shared" si="15"/>
        <v>20.249771704395059</v>
      </c>
      <c r="AG79" s="29">
        <f t="shared" si="24"/>
        <v>9.6715977758634672E+19</v>
      </c>
      <c r="AI79" s="26"/>
      <c r="AJ79" s="54">
        <f t="shared" si="16"/>
        <v>1.8432747693534698E-3</v>
      </c>
      <c r="AQ79" s="38">
        <f t="shared" si="22"/>
        <v>6.6789848469504989E-2</v>
      </c>
      <c r="AR79" s="38">
        <f t="shared" si="17"/>
        <v>6.2608252755054425E-2</v>
      </c>
      <c r="AS79" s="54">
        <f t="shared" si="25"/>
        <v>1.6698591451826149E-4</v>
      </c>
      <c r="AT79" s="28"/>
      <c r="AU79" s="28"/>
    </row>
    <row r="80" spans="24:47" x14ac:dyDescent="0.25">
      <c r="X80">
        <f t="shared" si="23"/>
        <v>223</v>
      </c>
      <c r="Y80" s="55">
        <f t="shared" si="18"/>
        <v>260.29961434054331</v>
      </c>
      <c r="Z80" s="55">
        <f t="shared" si="19"/>
        <v>2.9983836962697765</v>
      </c>
      <c r="AA80" s="55">
        <f t="shared" si="20"/>
        <v>17.853197142698445</v>
      </c>
      <c r="AB80" s="102">
        <f t="shared" si="21"/>
        <v>20.249771704395059</v>
      </c>
      <c r="AC80" s="214">
        <f t="shared" si="14"/>
        <v>17.853197142698445</v>
      </c>
      <c r="AD80" s="214">
        <f t="shared" si="15"/>
        <v>20.249771704395059</v>
      </c>
      <c r="AG80" s="29">
        <f t="shared" si="24"/>
        <v>9.4867214705096655E+19</v>
      </c>
      <c r="AI80" s="26"/>
      <c r="AJ80" s="54">
        <f t="shared" si="16"/>
        <v>1.8066334671821721E-3</v>
      </c>
      <c r="AQ80" s="38">
        <f t="shared" si="22"/>
        <v>6.6537634874876794E-2</v>
      </c>
      <c r="AR80" s="38">
        <f t="shared" si="17"/>
        <v>6.238657943156671E-2</v>
      </c>
      <c r="AS80" s="54">
        <f t="shared" si="25"/>
        <v>1.674488996708123E-4</v>
      </c>
      <c r="AT80" s="28"/>
      <c r="AU80" s="28"/>
    </row>
    <row r="81" spans="24:47" x14ac:dyDescent="0.25">
      <c r="X81">
        <f t="shared" si="23"/>
        <v>226</v>
      </c>
      <c r="Y81" s="55">
        <f t="shared" si="18"/>
        <v>259.1469067408147</v>
      </c>
      <c r="Z81" s="55">
        <f t="shared" si="19"/>
        <v>2.9344423946045204</v>
      </c>
      <c r="AA81" s="55">
        <f t="shared" si="20"/>
        <v>17.774136264802106</v>
      </c>
      <c r="AB81" s="102">
        <f t="shared" si="21"/>
        <v>19.817940126997502</v>
      </c>
      <c r="AC81" s="214">
        <f t="shared" si="14"/>
        <v>17.774136264802106</v>
      </c>
      <c r="AD81" s="214">
        <f t="shared" si="15"/>
        <v>19.817940126997502</v>
      </c>
      <c r="AG81" s="29">
        <f t="shared" si="24"/>
        <v>9.4867214705096655E+19</v>
      </c>
      <c r="AI81" s="26"/>
      <c r="AJ81" s="54">
        <f t="shared" si="16"/>
        <v>1.8066334671821721E-3</v>
      </c>
      <c r="AQ81" s="38">
        <f t="shared" si="22"/>
        <v>6.6537634874876794E-2</v>
      </c>
      <c r="AR81" s="38">
        <f t="shared" si="17"/>
        <v>6.238657943156671E-2</v>
      </c>
      <c r="AS81" s="54">
        <f t="shared" si="25"/>
        <v>1.674488996708123E-4</v>
      </c>
      <c r="AT81" s="28"/>
      <c r="AU81" s="28"/>
    </row>
    <row r="82" spans="24:47" x14ac:dyDescent="0.25">
      <c r="X82">
        <f t="shared" si="23"/>
        <v>229</v>
      </c>
      <c r="Y82" s="55">
        <f t="shared" si="18"/>
        <v>258.69975284246141</v>
      </c>
      <c r="Z82" s="55">
        <f t="shared" si="19"/>
        <v>2.9094851377441238</v>
      </c>
      <c r="AA82" s="55">
        <f t="shared" si="20"/>
        <v>17.743467273145502</v>
      </c>
      <c r="AB82" s="102">
        <f t="shared" si="21"/>
        <v>19.649389732856918</v>
      </c>
      <c r="AC82" s="214">
        <f t="shared" si="14"/>
        <v>17.743467273145502</v>
      </c>
      <c r="AD82" s="214">
        <f t="shared" si="15"/>
        <v>19.649389732856918</v>
      </c>
      <c r="AG82" s="29">
        <f t="shared" si="24"/>
        <v>9.391404940444749E+19</v>
      </c>
      <c r="AI82" s="26"/>
      <c r="AJ82" s="54">
        <f t="shared" si="16"/>
        <v>1.7877110754251056E-3</v>
      </c>
      <c r="AQ82" s="38">
        <f t="shared" si="22"/>
        <v>6.6406052838891005E-2</v>
      </c>
      <c r="AR82" s="38">
        <f t="shared" si="17"/>
        <v>6.2270888900255901E-2</v>
      </c>
      <c r="AS82" s="54">
        <f t="shared" si="25"/>
        <v>1.6768772394166215E-4</v>
      </c>
      <c r="AT82" s="28"/>
      <c r="AU82" s="28"/>
    </row>
    <row r="83" spans="24:47" x14ac:dyDescent="0.25">
      <c r="X83">
        <f t="shared" si="23"/>
        <v>232</v>
      </c>
      <c r="Y83" s="55">
        <f t="shared" si="18"/>
        <v>257.20933452984616</v>
      </c>
      <c r="Z83" s="55">
        <f t="shared" si="19"/>
        <v>2.8256729245434666</v>
      </c>
      <c r="AA83" s="55">
        <f t="shared" si="20"/>
        <v>17.641243794914004</v>
      </c>
      <c r="AB83" s="102">
        <f t="shared" si="21"/>
        <v>19.083358712389185</v>
      </c>
      <c r="AC83" s="214">
        <f t="shared" si="14"/>
        <v>17.641243794914004</v>
      </c>
      <c r="AD83" s="214">
        <f t="shared" si="15"/>
        <v>19.083358712389185</v>
      </c>
      <c r="AG83" s="29">
        <f t="shared" si="24"/>
        <v>9.354409827764745E+19</v>
      </c>
      <c r="AI83" s="26"/>
      <c r="AJ83" s="54">
        <f t="shared" si="16"/>
        <v>1.7803612025973185E-3</v>
      </c>
      <c r="AQ83" s="38">
        <f t="shared" si="22"/>
        <v>6.6354694380667836E-2</v>
      </c>
      <c r="AR83" s="38">
        <f t="shared" si="17"/>
        <v>6.2225725389811526E-2</v>
      </c>
      <c r="AS83" s="54">
        <f t="shared" si="25"/>
        <v>1.6778044117779996E-4</v>
      </c>
      <c r="AT83" s="28"/>
      <c r="AU83" s="28"/>
    </row>
    <row r="84" spans="24:47" x14ac:dyDescent="0.25">
      <c r="X84">
        <f t="shared" si="23"/>
        <v>235</v>
      </c>
      <c r="Y84" s="55">
        <f t="shared" si="18"/>
        <v>257.20933452984616</v>
      </c>
      <c r="Z84" s="55">
        <f t="shared" si="19"/>
        <v>2.8256729245434666</v>
      </c>
      <c r="AA84" s="55">
        <f t="shared" si="20"/>
        <v>17.641243794914004</v>
      </c>
      <c r="AB84" s="102">
        <f t="shared" si="21"/>
        <v>19.083358712389185</v>
      </c>
      <c r="AC84" s="214">
        <f t="shared" si="14"/>
        <v>17.641243794914004</v>
      </c>
      <c r="AD84" s="214">
        <f t="shared" si="15"/>
        <v>19.083358712389185</v>
      </c>
      <c r="AG84" s="29">
        <f t="shared" si="24"/>
        <v>9.2310186525271523E+19</v>
      </c>
      <c r="AI84" s="26"/>
      <c r="AJ84" s="54">
        <f t="shared" si="16"/>
        <v>1.755825109123808E-3</v>
      </c>
      <c r="AQ84" s="38">
        <f t="shared" si="22"/>
        <v>6.6182220856260243E-2</v>
      </c>
      <c r="AR84" s="38">
        <f t="shared" si="17"/>
        <v>6.2074024084840501E-2</v>
      </c>
      <c r="AS84" s="54">
        <f t="shared" si="25"/>
        <v>1.6808977577193059E-4</v>
      </c>
      <c r="AT84" s="28"/>
      <c r="AU84" s="28"/>
    </row>
    <row r="85" spans="24:47" x14ac:dyDescent="0.25">
      <c r="X85">
        <f t="shared" si="23"/>
        <v>238</v>
      </c>
      <c r="Y85" s="55">
        <f t="shared" si="18"/>
        <v>255.27066119490701</v>
      </c>
      <c r="Z85" s="55">
        <f t="shared" si="19"/>
        <v>2.7151890544694766</v>
      </c>
      <c r="AA85" s="55">
        <f t="shared" si="20"/>
        <v>17.508275802119822</v>
      </c>
      <c r="AB85" s="102">
        <f t="shared" si="21"/>
        <v>18.337198990136262</v>
      </c>
      <c r="AC85" s="214">
        <f t="shared" si="14"/>
        <v>17.508275802119822</v>
      </c>
      <c r="AD85" s="214">
        <f t="shared" si="15"/>
        <v>18.337198990136262</v>
      </c>
      <c r="AG85" s="29">
        <f t="shared" si="24"/>
        <v>9.2310186525271523E+19</v>
      </c>
      <c r="AI85" s="26"/>
      <c r="AJ85" s="54">
        <f t="shared" si="16"/>
        <v>1.755825109123808E-3</v>
      </c>
      <c r="AQ85" s="38">
        <f t="shared" si="22"/>
        <v>6.6182220856260243E-2</v>
      </c>
      <c r="AR85" s="38">
        <f t="shared" si="17"/>
        <v>6.2074024084840501E-2</v>
      </c>
      <c r="AS85" s="54">
        <f t="shared" si="25"/>
        <v>1.6808977577193059E-4</v>
      </c>
      <c r="AT85" s="28"/>
      <c r="AU85" s="28"/>
    </row>
    <row r="86" spans="24:47" x14ac:dyDescent="0.25">
      <c r="X86">
        <f t="shared" si="23"/>
        <v>241</v>
      </c>
      <c r="Y86" s="55">
        <f t="shared" si="18"/>
        <v>255.27066119490701</v>
      </c>
      <c r="Z86" s="55">
        <f t="shared" si="19"/>
        <v>2.7151890544694766</v>
      </c>
      <c r="AA86" s="55">
        <f t="shared" si="20"/>
        <v>17.508275802119822</v>
      </c>
      <c r="AB86" s="102">
        <f t="shared" si="21"/>
        <v>18.337198990136262</v>
      </c>
      <c r="AC86" s="214">
        <f t="shared" si="14"/>
        <v>17.508275802119822</v>
      </c>
      <c r="AD86" s="214">
        <f t="shared" si="15"/>
        <v>18.337198990136262</v>
      </c>
      <c r="AG86" s="29">
        <f t="shared" si="24"/>
        <v>9.070327752054748E+19</v>
      </c>
      <c r="AI86" s="26"/>
      <c r="AJ86" s="54">
        <f t="shared" si="16"/>
        <v>1.7238236154784327E-3</v>
      </c>
      <c r="AQ86" s="38">
        <f t="shared" si="22"/>
        <v>6.5954860884077773E-2</v>
      </c>
      <c r="AR86" s="38">
        <f t="shared" si="17"/>
        <v>6.1873971688985369E-2</v>
      </c>
      <c r="AS86" s="54">
        <f t="shared" si="25"/>
        <v>1.6849282924176324E-4</v>
      </c>
      <c r="AT86" s="28"/>
      <c r="AU86" s="28"/>
    </row>
    <row r="87" spans="24:47" x14ac:dyDescent="0.25">
      <c r="X87">
        <f t="shared" si="23"/>
        <v>244</v>
      </c>
      <c r="Y87" s="55">
        <f t="shared" si="18"/>
        <v>254.19596588554293</v>
      </c>
      <c r="Z87" s="55">
        <f t="shared" si="19"/>
        <v>2.6532167470335519</v>
      </c>
      <c r="AA87" s="55">
        <f t="shared" si="20"/>
        <v>17.434565561422698</v>
      </c>
      <c r="AB87" s="102">
        <f t="shared" si="21"/>
        <v>17.918665138336948</v>
      </c>
      <c r="AC87" s="214">
        <f t="shared" si="14"/>
        <v>17.434565561422698</v>
      </c>
      <c r="AD87" s="214">
        <f t="shared" si="15"/>
        <v>17.918665138336948</v>
      </c>
      <c r="AG87" s="29">
        <f t="shared" si="24"/>
        <v>9.070327752054748E+19</v>
      </c>
      <c r="AI87" s="26"/>
      <c r="AJ87" s="54">
        <f t="shared" si="16"/>
        <v>1.7238236154784327E-3</v>
      </c>
      <c r="AQ87" s="38">
        <f t="shared" si="22"/>
        <v>6.5954860884077773E-2</v>
      </c>
      <c r="AR87" s="38">
        <f t="shared" si="17"/>
        <v>6.1873971688985369E-2</v>
      </c>
      <c r="AS87" s="54">
        <f t="shared" si="25"/>
        <v>1.6849282924176324E-4</v>
      </c>
      <c r="AT87" s="28"/>
      <c r="AU87" s="28"/>
    </row>
    <row r="88" spans="24:47" x14ac:dyDescent="0.25">
      <c r="X88">
        <f t="shared" si="23"/>
        <v>247</v>
      </c>
      <c r="Y88" s="55">
        <f t="shared" si="18"/>
        <v>253.89087477898141</v>
      </c>
      <c r="Z88" s="55">
        <f t="shared" si="19"/>
        <v>2.6355280569561899</v>
      </c>
      <c r="AA88" s="55">
        <f t="shared" si="20"/>
        <v>17.413640245471978</v>
      </c>
      <c r="AB88" s="102">
        <f t="shared" si="21"/>
        <v>17.799203464281689</v>
      </c>
      <c r="AC88" s="214">
        <f t="shared" si="14"/>
        <v>17.413640245471978</v>
      </c>
      <c r="AD88" s="214">
        <f t="shared" si="15"/>
        <v>17.799203464281689</v>
      </c>
      <c r="AG88" s="29">
        <f t="shared" si="24"/>
        <v>8.981157339741107E+19</v>
      </c>
      <c r="AI88" s="26"/>
      <c r="AJ88" s="54">
        <f t="shared" si="16"/>
        <v>1.7060428119496536E-3</v>
      </c>
      <c r="AQ88" s="38">
        <f t="shared" si="22"/>
        <v>6.582733075605747E-2</v>
      </c>
      <c r="AR88" s="38">
        <f t="shared" si="17"/>
        <v>6.1761721487627888E-2</v>
      </c>
      <c r="AS88" s="54">
        <f t="shared" si="25"/>
        <v>1.6871659394830107E-4</v>
      </c>
      <c r="AT88" s="28"/>
      <c r="AU88" s="28"/>
    </row>
    <row r="89" spans="24:47" x14ac:dyDescent="0.25">
      <c r="X89">
        <f t="shared" si="23"/>
        <v>250</v>
      </c>
      <c r="Y89" s="55">
        <f t="shared" si="18"/>
        <v>252.39645876214217</v>
      </c>
      <c r="Z89" s="55">
        <f t="shared" si="19"/>
        <v>2.5482664844530412</v>
      </c>
      <c r="AA89" s="55">
        <f t="shared" si="20"/>
        <v>17.311142576278613</v>
      </c>
      <c r="AB89" s="102">
        <f t="shared" si="21"/>
        <v>17.209876980165063</v>
      </c>
      <c r="AC89" s="214">
        <f t="shared" si="14"/>
        <v>17.311142576278613</v>
      </c>
      <c r="AD89" s="214">
        <f t="shared" si="15"/>
        <v>17.209876980165063</v>
      </c>
      <c r="AG89" s="29">
        <f t="shared" si="24"/>
        <v>8.9558311148506579E+19</v>
      </c>
      <c r="AI89" s="26"/>
      <c r="AJ89" s="54">
        <f t="shared" si="16"/>
        <v>1.7009898656016899E-3</v>
      </c>
      <c r="AQ89" s="38">
        <f t="shared" si="22"/>
        <v>6.5790929966682149E-2</v>
      </c>
      <c r="AR89" s="38">
        <f t="shared" si="17"/>
        <v>6.1729677103499886E-2</v>
      </c>
      <c r="AS89" s="54">
        <f t="shared" si="25"/>
        <v>1.6878016107654532E-4</v>
      </c>
      <c r="AT89" s="28"/>
      <c r="AU89" s="28"/>
    </row>
    <row r="90" spans="24:47" x14ac:dyDescent="0.25">
      <c r="X90">
        <f t="shared" si="23"/>
        <v>253</v>
      </c>
      <c r="Y90" s="55">
        <f t="shared" si="18"/>
        <v>252.39645876214217</v>
      </c>
      <c r="Z90" s="55">
        <f t="shared" si="19"/>
        <v>2.5482664844530412</v>
      </c>
      <c r="AA90" s="55">
        <f t="shared" si="20"/>
        <v>17.311142576278613</v>
      </c>
      <c r="AB90" s="102">
        <f t="shared" si="21"/>
        <v>17.209876980165063</v>
      </c>
      <c r="AC90" s="214">
        <f t="shared" si="14"/>
        <v>17.311142576278613</v>
      </c>
      <c r="AD90" s="214">
        <f t="shared" si="15"/>
        <v>17.209876980165063</v>
      </c>
      <c r="AG90" s="29">
        <f t="shared" si="24"/>
        <v>8.8317000581964366E+19</v>
      </c>
      <c r="AI90" s="26"/>
      <c r="AJ90" s="54">
        <f t="shared" si="16"/>
        <v>1.6762063914488405E-3</v>
      </c>
      <c r="AQ90" s="38">
        <f t="shared" si="22"/>
        <v>6.5611358155126073E-2</v>
      </c>
      <c r="AR90" s="38">
        <f t="shared" si="17"/>
        <v>6.1571564203968178E-2</v>
      </c>
      <c r="AS90" s="54">
        <f t="shared" si="25"/>
        <v>1.6909180719059026E-4</v>
      </c>
      <c r="AT90" s="28"/>
      <c r="AU90" s="28"/>
    </row>
    <row r="91" spans="24:47" x14ac:dyDescent="0.25">
      <c r="X91">
        <f t="shared" si="23"/>
        <v>256</v>
      </c>
      <c r="Y91" s="55">
        <f t="shared" si="18"/>
        <v>250.9227283111116</v>
      </c>
      <c r="Z91" s="55">
        <f t="shared" si="19"/>
        <v>2.4611948554718417</v>
      </c>
      <c r="AA91" s="55">
        <f t="shared" si="20"/>
        <v>17.210063670172264</v>
      </c>
      <c r="AB91" s="102">
        <f t="shared" si="21"/>
        <v>16.621833291496195</v>
      </c>
      <c r="AC91" s="214">
        <f t="shared" si="14"/>
        <v>17.210063670172264</v>
      </c>
      <c r="AD91" s="214">
        <f t="shared" si="15"/>
        <v>16.621833291496195</v>
      </c>
      <c r="AG91" s="29">
        <f t="shared" si="24"/>
        <v>8.8317000581964366E+19</v>
      </c>
      <c r="AI91" s="26"/>
      <c r="AJ91" s="54">
        <f t="shared" si="16"/>
        <v>1.6762063914488405E-3</v>
      </c>
      <c r="AQ91" s="38">
        <f t="shared" si="22"/>
        <v>6.5611358155126073E-2</v>
      </c>
      <c r="AR91" s="38">
        <f t="shared" si="17"/>
        <v>6.1571564203968178E-2</v>
      </c>
      <c r="AS91" s="54">
        <f t="shared" si="25"/>
        <v>1.6909180719059026E-4</v>
      </c>
      <c r="AT91" s="28"/>
      <c r="AU91" s="28"/>
    </row>
    <row r="92" spans="24:47" x14ac:dyDescent="0.25">
      <c r="X92">
        <f t="shared" si="23"/>
        <v>259</v>
      </c>
      <c r="Y92" s="55">
        <f t="shared" si="18"/>
        <v>250.9227283111116</v>
      </c>
      <c r="Z92" s="55">
        <f t="shared" si="19"/>
        <v>2.4611948554718417</v>
      </c>
      <c r="AA92" s="55">
        <f t="shared" si="20"/>
        <v>17.210063670172264</v>
      </c>
      <c r="AB92" s="102">
        <f t="shared" si="21"/>
        <v>16.621833291496195</v>
      </c>
      <c r="AC92" s="214">
        <f t="shared" si="14"/>
        <v>17.210063670172264</v>
      </c>
      <c r="AD92" s="214">
        <f t="shared" si="15"/>
        <v>16.621833291496195</v>
      </c>
      <c r="AG92" s="29">
        <f t="shared" si="24"/>
        <v>8.7091625467124908E+19</v>
      </c>
      <c r="AI92" s="26"/>
      <c r="AJ92" s="54">
        <f t="shared" si="16"/>
        <v>1.6517136076665288E-3</v>
      </c>
      <c r="AQ92" s="38">
        <f t="shared" si="22"/>
        <v>6.5432177220119098E-2</v>
      </c>
      <c r="AR92" s="38">
        <f t="shared" si="17"/>
        <v>6.1413742347112117E-2</v>
      </c>
      <c r="AS92" s="54">
        <f t="shared" si="25"/>
        <v>1.6939959171806808E-4</v>
      </c>
      <c r="AT92" s="28"/>
      <c r="AU92" s="28"/>
    </row>
    <row r="93" spans="24:47" x14ac:dyDescent="0.25">
      <c r="X93">
        <f t="shared" si="23"/>
        <v>262</v>
      </c>
      <c r="Y93" s="55">
        <f t="shared" si="18"/>
        <v>249.55422408453458</v>
      </c>
      <c r="Z93" s="55">
        <f t="shared" si="19"/>
        <v>2.3794193782474711</v>
      </c>
      <c r="AA93" s="55">
        <f t="shared" si="20"/>
        <v>17.11620192623694</v>
      </c>
      <c r="AB93" s="102">
        <f t="shared" si="21"/>
        <v>16.06955749474891</v>
      </c>
      <c r="AC93" s="214">
        <f t="shared" si="14"/>
        <v>17.11620192623694</v>
      </c>
      <c r="AD93" s="214">
        <f t="shared" si="15"/>
        <v>16.06955749474891</v>
      </c>
      <c r="AG93" s="29">
        <f t="shared" si="24"/>
        <v>8.7091625467124908E+19</v>
      </c>
      <c r="AI93" s="26"/>
      <c r="AJ93" s="54">
        <f t="shared" si="16"/>
        <v>1.6517136076665288E-3</v>
      </c>
      <c r="AQ93" s="38">
        <f t="shared" si="22"/>
        <v>6.5432177220119098E-2</v>
      </c>
      <c r="AR93" s="38">
        <f t="shared" si="17"/>
        <v>6.1413742347112117E-2</v>
      </c>
      <c r="AS93" s="54">
        <f t="shared" si="25"/>
        <v>1.6939959171806808E-4</v>
      </c>
      <c r="AT93" s="28"/>
      <c r="AU93" s="28"/>
    </row>
    <row r="94" spans="24:47" x14ac:dyDescent="0.25">
      <c r="X94">
        <f t="shared" si="23"/>
        <v>265</v>
      </c>
      <c r="Y94" s="55">
        <f t="shared" si="18"/>
        <v>249.55422408453458</v>
      </c>
      <c r="Z94" s="55">
        <f t="shared" si="19"/>
        <v>2.3794193782474711</v>
      </c>
      <c r="AA94" s="55">
        <f t="shared" si="20"/>
        <v>17.11620192623694</v>
      </c>
      <c r="AB94" s="102">
        <f t="shared" si="21"/>
        <v>16.06955749474891</v>
      </c>
      <c r="AC94" s="214">
        <f t="shared" si="14"/>
        <v>17.11620192623694</v>
      </c>
      <c r="AD94" s="214">
        <f t="shared" si="15"/>
        <v>16.06955749474891</v>
      </c>
      <c r="AG94" s="29">
        <f t="shared" si="24"/>
        <v>8.5952634059472765E+19</v>
      </c>
      <c r="AI94" s="26"/>
      <c r="AJ94" s="54">
        <f t="shared" si="16"/>
        <v>1.6289243214056962E-3</v>
      </c>
      <c r="AQ94" s="38">
        <f t="shared" si="22"/>
        <v>6.5263895006484746E-2</v>
      </c>
      <c r="AR94" s="38">
        <f t="shared" si="17"/>
        <v>6.1265471694304866E-2</v>
      </c>
      <c r="AS94" s="54">
        <f t="shared" si="25"/>
        <v>1.6968580270591686E-4</v>
      </c>
      <c r="AT94" s="28"/>
      <c r="AU94" s="28"/>
    </row>
    <row r="95" spans="24:47" x14ac:dyDescent="0.25">
      <c r="X95">
        <f t="shared" si="23"/>
        <v>268</v>
      </c>
      <c r="Y95" s="55">
        <f t="shared" si="18"/>
        <v>248.14565557823167</v>
      </c>
      <c r="Z95" s="55">
        <f t="shared" si="19"/>
        <v>2.2943078785570865</v>
      </c>
      <c r="AA95" s="55">
        <f t="shared" si="20"/>
        <v>17.0195922893163</v>
      </c>
      <c r="AB95" s="102">
        <f t="shared" si="21"/>
        <v>15.494751661761912</v>
      </c>
      <c r="AC95" s="214">
        <f t="shared" si="14"/>
        <v>17.0195922893163</v>
      </c>
      <c r="AD95" s="214">
        <f t="shared" si="15"/>
        <v>15.494751661761912</v>
      </c>
      <c r="AG95" s="29">
        <f t="shared" si="24"/>
        <v>8.5952634059472765E+19</v>
      </c>
      <c r="AI95" s="26"/>
      <c r="AJ95" s="54">
        <f t="shared" si="16"/>
        <v>1.6289243214056962E-3</v>
      </c>
      <c r="AQ95" s="38">
        <f t="shared" si="22"/>
        <v>6.5263895006484746E-2</v>
      </c>
      <c r="AR95" s="38">
        <f t="shared" si="17"/>
        <v>6.1265471694304866E-2</v>
      </c>
      <c r="AS95" s="54">
        <f t="shared" si="25"/>
        <v>1.6968580270591686E-4</v>
      </c>
      <c r="AT95" s="28"/>
      <c r="AU95" s="28"/>
    </row>
    <row r="96" spans="24:47" x14ac:dyDescent="0.25">
      <c r="X96">
        <f t="shared" si="23"/>
        <v>271</v>
      </c>
      <c r="Y96" s="55">
        <f t="shared" si="18"/>
        <v>248.14565557823167</v>
      </c>
      <c r="Z96" s="55">
        <f t="shared" si="19"/>
        <v>2.2943078785570865</v>
      </c>
      <c r="AA96" s="55">
        <f t="shared" si="20"/>
        <v>17.0195922893163</v>
      </c>
      <c r="AB96" s="102">
        <f t="shared" si="21"/>
        <v>15.494751661761912</v>
      </c>
      <c r="AC96" s="214">
        <f t="shared" si="14"/>
        <v>17.0195922893163</v>
      </c>
      <c r="AD96" s="214">
        <f t="shared" si="15"/>
        <v>15.494751661761912</v>
      </c>
      <c r="AG96" s="29">
        <f t="shared" si="24"/>
        <v>8.477918056388205E+19</v>
      </c>
      <c r="AI96" s="26"/>
      <c r="AJ96" s="54">
        <f t="shared" si="16"/>
        <v>1.6054235422763739E-3</v>
      </c>
      <c r="AQ96" s="38">
        <f t="shared" si="22"/>
        <v>6.508874773667013E-2</v>
      </c>
      <c r="AR96" s="38">
        <f t="shared" si="17"/>
        <v>6.1111102595896083E-2</v>
      </c>
      <c r="AS96" s="54">
        <f t="shared" si="25"/>
        <v>1.6998079831778909E-4</v>
      </c>
      <c r="AT96" s="28"/>
      <c r="AU96" s="28"/>
    </row>
    <row r="97" spans="24:47" x14ac:dyDescent="0.25">
      <c r="X97">
        <f t="shared" si="23"/>
        <v>274</v>
      </c>
      <c r="Y97" s="55">
        <f t="shared" si="18"/>
        <v>246.92794460310824</v>
      </c>
      <c r="Z97" s="55">
        <f t="shared" si="19"/>
        <v>2.2199462019121388</v>
      </c>
      <c r="AA97" s="55">
        <f t="shared" si="20"/>
        <v>16.936073018045835</v>
      </c>
      <c r="AB97" s="102">
        <f t="shared" si="21"/>
        <v>14.992545430621588</v>
      </c>
      <c r="AC97" s="214">
        <f t="shared" si="14"/>
        <v>16.936073018045835</v>
      </c>
      <c r="AD97" s="214">
        <f t="shared" si="15"/>
        <v>14.992545430621588</v>
      </c>
      <c r="AG97" s="29">
        <f t="shared" si="24"/>
        <v>8.477918056388205E+19</v>
      </c>
      <c r="AI97" s="26"/>
      <c r="AJ97" s="54">
        <f t="shared" si="16"/>
        <v>1.6054235422763739E-3</v>
      </c>
      <c r="AQ97" s="38">
        <f t="shared" si="22"/>
        <v>6.508874773667013E-2</v>
      </c>
      <c r="AR97" s="38">
        <f t="shared" si="17"/>
        <v>6.1111102595896083E-2</v>
      </c>
      <c r="AS97" s="54">
        <f t="shared" si="25"/>
        <v>1.6998079831778909E-4</v>
      </c>
      <c r="AT97" s="28"/>
      <c r="AU97" s="28"/>
    </row>
    <row r="98" spans="24:47" x14ac:dyDescent="0.25">
      <c r="X98">
        <f t="shared" si="23"/>
        <v>277</v>
      </c>
      <c r="Y98" s="55">
        <f t="shared" si="18"/>
        <v>246.92794460310824</v>
      </c>
      <c r="Z98" s="55">
        <f t="shared" si="19"/>
        <v>2.2199462019121388</v>
      </c>
      <c r="AA98" s="55">
        <f t="shared" si="20"/>
        <v>16.936073018045835</v>
      </c>
      <c r="AB98" s="102">
        <f t="shared" si="21"/>
        <v>14.992545430621588</v>
      </c>
      <c r="AC98" s="214">
        <f t="shared" si="14"/>
        <v>16.936073018045835</v>
      </c>
      <c r="AD98" s="214">
        <f t="shared" si="15"/>
        <v>14.992545430621588</v>
      </c>
      <c r="AG98" s="29">
        <f t="shared" si="24"/>
        <v>8.3763813036403982E+19</v>
      </c>
      <c r="AI98" s="26"/>
      <c r="AJ98" s="54">
        <f t="shared" si="16"/>
        <v>1.5850718280892989E-3</v>
      </c>
      <c r="AQ98" s="38">
        <f t="shared" si="22"/>
        <v>6.4935722062224477E-2</v>
      </c>
      <c r="AR98" s="38">
        <f t="shared" si="17"/>
        <v>6.0976189188656278E-2</v>
      </c>
      <c r="AS98" s="54">
        <f t="shared" si="25"/>
        <v>1.7023615473367107E-4</v>
      </c>
      <c r="AT98" s="28"/>
      <c r="AU98" s="28"/>
    </row>
    <row r="99" spans="24:47" x14ac:dyDescent="0.25">
      <c r="X99">
        <f t="shared" si="23"/>
        <v>280</v>
      </c>
      <c r="Y99" s="55">
        <f t="shared" si="18"/>
        <v>245.51161745130653</v>
      </c>
      <c r="Z99" s="55">
        <f t="shared" si="19"/>
        <v>2.1325277396796487</v>
      </c>
      <c r="AA99" s="55">
        <f t="shared" si="20"/>
        <v>16.838931238086868</v>
      </c>
      <c r="AB99" s="102">
        <f t="shared" si="21"/>
        <v>14.402159381911586</v>
      </c>
      <c r="AC99" s="214">
        <f t="shared" si="14"/>
        <v>16.838931238086868</v>
      </c>
      <c r="AD99" s="214">
        <f t="shared" si="15"/>
        <v>14.402159381911586</v>
      </c>
      <c r="AG99" s="29">
        <f t="shared" si="24"/>
        <v>8.3763813036403982E+19</v>
      </c>
      <c r="AI99" s="26"/>
      <c r="AJ99" s="54">
        <f t="shared" si="16"/>
        <v>1.5850718280892989E-3</v>
      </c>
      <c r="AQ99" s="38">
        <f t="shared" si="22"/>
        <v>6.4935722062224477E-2</v>
      </c>
      <c r="AR99" s="38">
        <f t="shared" si="17"/>
        <v>6.0976189188656278E-2</v>
      </c>
      <c r="AS99" s="54">
        <f t="shared" si="25"/>
        <v>1.7023615473367107E-4</v>
      </c>
      <c r="AT99" s="28"/>
      <c r="AU99" s="28"/>
    </row>
    <row r="100" spans="24:47" x14ac:dyDescent="0.25">
      <c r="X100">
        <f t="shared" si="23"/>
        <v>283</v>
      </c>
      <c r="Y100" s="55">
        <f t="shared" si="18"/>
        <v>245.51161745130653</v>
      </c>
      <c r="Z100" s="55">
        <f t="shared" si="19"/>
        <v>2.1325277396796487</v>
      </c>
      <c r="AA100" s="55">
        <f t="shared" si="20"/>
        <v>16.838931238086868</v>
      </c>
      <c r="AB100" s="102">
        <f t="shared" si="21"/>
        <v>14.402159381911586</v>
      </c>
      <c r="AC100" s="214">
        <f t="shared" si="14"/>
        <v>16.838931238086868</v>
      </c>
      <c r="AD100" s="214">
        <f t="shared" si="15"/>
        <v>14.402159381911586</v>
      </c>
      <c r="AG100" s="29">
        <f t="shared" si="24"/>
        <v>8.2581765517836288E+19</v>
      </c>
      <c r="AI100" s="26"/>
      <c r="AJ100" s="54">
        <f t="shared" si="16"/>
        <v>1.5613607360355399E-3</v>
      </c>
      <c r="AQ100" s="38">
        <f t="shared" si="22"/>
        <v>6.4755827394087848E-2</v>
      </c>
      <c r="AR100" s="38">
        <f t="shared" si="17"/>
        <v>6.0817537437266728E-2</v>
      </c>
      <c r="AS100" s="54">
        <f t="shared" si="25"/>
        <v>1.705335491387475E-4</v>
      </c>
      <c r="AT100" s="28"/>
      <c r="AU100" s="28"/>
    </row>
    <row r="101" spans="24:47" x14ac:dyDescent="0.25">
      <c r="X101">
        <f t="shared" si="23"/>
        <v>286</v>
      </c>
      <c r="Y101" s="55">
        <f t="shared" si="18"/>
        <v>244.54184187528924</v>
      </c>
      <c r="Z101" s="55">
        <f t="shared" si="19"/>
        <v>2.0720872622467699</v>
      </c>
      <c r="AA101" s="55">
        <f t="shared" si="20"/>
        <v>16.772417138222856</v>
      </c>
      <c r="AB101" s="102">
        <f t="shared" si="21"/>
        <v>13.993970839783682</v>
      </c>
      <c r="AC101" s="214">
        <f t="shared" si="14"/>
        <v>16.772417138222856</v>
      </c>
      <c r="AD101" s="214">
        <f t="shared" si="15"/>
        <v>13.993970839783682</v>
      </c>
      <c r="AG101" s="29">
        <f t="shared" si="24"/>
        <v>8.2581765517836288E+19</v>
      </c>
      <c r="AI101" s="26"/>
      <c r="AJ101" s="54">
        <f t="shared" si="16"/>
        <v>1.5613607360355399E-3</v>
      </c>
      <c r="AQ101" s="38">
        <f t="shared" si="22"/>
        <v>6.4755827394087848E-2</v>
      </c>
      <c r="AR101" s="38">
        <f t="shared" si="17"/>
        <v>6.0817537437266728E-2</v>
      </c>
      <c r="AS101" s="54">
        <f t="shared" si="25"/>
        <v>1.705335491387475E-4</v>
      </c>
      <c r="AT101" s="28"/>
      <c r="AU101" s="28"/>
    </row>
    <row r="102" spans="24:47" x14ac:dyDescent="0.25">
      <c r="X102">
        <f t="shared" si="23"/>
        <v>289</v>
      </c>
      <c r="Y102" s="55">
        <f t="shared" si="18"/>
        <v>244.54184187528924</v>
      </c>
      <c r="Z102" s="55">
        <f t="shared" si="19"/>
        <v>2.0720872622467699</v>
      </c>
      <c r="AA102" s="55">
        <f t="shared" si="20"/>
        <v>16.772417138222856</v>
      </c>
      <c r="AB102" s="102">
        <f t="shared" si="21"/>
        <v>13.993970839783682</v>
      </c>
      <c r="AC102" s="214">
        <f t="shared" ref="AC102:AC133" si="26">IF(OR(C$5&gt;40, C$5&lt;0, C$4&gt;80,C$4&lt;10), 0, AA102)</f>
        <v>16.772417138222856</v>
      </c>
      <c r="AD102" s="214">
        <f t="shared" ref="AD102:AD133" si="27">IF(OR(C$5&gt;40, C$5&lt;0, C$4&gt;80,C$4&lt;10), 0, AB102)</f>
        <v>13.993970839783682</v>
      </c>
      <c r="AG102" s="29">
        <f t="shared" si="24"/>
        <v>8.1771741377320976E+19</v>
      </c>
      <c r="AI102" s="26"/>
      <c r="AJ102" s="54">
        <f t="shared" si="16"/>
        <v>1.5451014248275251E-3</v>
      </c>
      <c r="AQ102" s="38">
        <f t="shared" si="22"/>
        <v>6.4631449552701295E-2</v>
      </c>
      <c r="AR102" s="38">
        <f t="shared" si="17"/>
        <v>6.0707815441536896E-2</v>
      </c>
      <c r="AS102" s="54">
        <f t="shared" si="25"/>
        <v>1.7073741933860124E-4</v>
      </c>
      <c r="AT102" s="28"/>
      <c r="AU102" s="28"/>
    </row>
    <row r="103" spans="24:47" x14ac:dyDescent="0.25">
      <c r="X103">
        <f t="shared" si="23"/>
        <v>292</v>
      </c>
      <c r="Y103" s="55">
        <f t="shared" si="18"/>
        <v>242.92322691014155</v>
      </c>
      <c r="Z103" s="55">
        <f t="shared" si="19"/>
        <v>1.9701335129130602</v>
      </c>
      <c r="AA103" s="55">
        <f t="shared" si="20"/>
        <v>16.661401022643453</v>
      </c>
      <c r="AB103" s="102">
        <f t="shared" si="21"/>
        <v>13.305419821118795</v>
      </c>
      <c r="AC103" s="214">
        <f t="shared" si="26"/>
        <v>16.661401022643453</v>
      </c>
      <c r="AD103" s="214">
        <f t="shared" si="27"/>
        <v>13.305419821118795</v>
      </c>
      <c r="AG103" s="29">
        <f t="shared" si="24"/>
        <v>8.1771741377320976E+19</v>
      </c>
      <c r="AI103" s="26"/>
      <c r="AJ103" s="54">
        <f t="shared" si="16"/>
        <v>1.5451014248275251E-3</v>
      </c>
      <c r="AQ103" s="38">
        <f t="shared" si="22"/>
        <v>6.4631449552701295E-2</v>
      </c>
      <c r="AR103" s="38">
        <f t="shared" si="17"/>
        <v>6.0707815441536896E-2</v>
      </c>
      <c r="AS103" s="54">
        <f t="shared" si="25"/>
        <v>1.7073741933860124E-4</v>
      </c>
      <c r="AT103" s="28"/>
      <c r="AU103" s="28"/>
    </row>
    <row r="104" spans="24:47" x14ac:dyDescent="0.25">
      <c r="X104">
        <f t="shared" si="23"/>
        <v>295</v>
      </c>
      <c r="Y104" s="55">
        <f t="shared" si="18"/>
        <v>242.92322691014155</v>
      </c>
      <c r="Z104" s="55">
        <f t="shared" si="19"/>
        <v>1.9701335129130602</v>
      </c>
      <c r="AA104" s="55">
        <f t="shared" si="20"/>
        <v>16.661401022643453</v>
      </c>
      <c r="AB104" s="102">
        <f t="shared" si="21"/>
        <v>13.305419821118795</v>
      </c>
      <c r="AC104" s="214">
        <f t="shared" si="26"/>
        <v>16.661401022643453</v>
      </c>
      <c r="AD104" s="214">
        <f t="shared" si="27"/>
        <v>13.305419821118795</v>
      </c>
      <c r="AG104" s="29">
        <f t="shared" si="24"/>
        <v>8.0418560700373533E+19</v>
      </c>
      <c r="AI104" s="26"/>
      <c r="AJ104" s="54">
        <f t="shared" si="16"/>
        <v>1.517921512434886E-3</v>
      </c>
      <c r="AQ104" s="38">
        <f t="shared" si="22"/>
        <v>6.4421643346629004E-2</v>
      </c>
      <c r="AR104" s="38">
        <f t="shared" si="17"/>
        <v>6.0522673274551311E-2</v>
      </c>
      <c r="AS104" s="54">
        <f t="shared" si="25"/>
        <v>1.7107812779872499E-4</v>
      </c>
      <c r="AT104" s="28"/>
      <c r="AU104" s="28"/>
    </row>
    <row r="105" spans="24:47" x14ac:dyDescent="0.25">
      <c r="X105">
        <f t="shared" si="23"/>
        <v>298</v>
      </c>
      <c r="Y105" s="55">
        <f t="shared" si="18"/>
        <v>242.51758137408251</v>
      </c>
      <c r="Z105" s="55">
        <f t="shared" si="19"/>
        <v>1.9443693342674848</v>
      </c>
      <c r="AA105" s="55">
        <f t="shared" si="20"/>
        <v>16.633578969415812</v>
      </c>
      <c r="AB105" s="102">
        <f t="shared" si="21"/>
        <v>13.131419830265987</v>
      </c>
      <c r="AC105" s="214">
        <f t="shared" si="26"/>
        <v>16.633578969415812</v>
      </c>
      <c r="AD105" s="214">
        <f t="shared" si="27"/>
        <v>13.131419830265987</v>
      </c>
      <c r="AG105" s="29">
        <f t="shared" si="24"/>
        <v>8.0418560700373533E+19</v>
      </c>
      <c r="AI105" s="26"/>
      <c r="AJ105" s="54">
        <f t="shared" si="16"/>
        <v>1.517921512434886E-3</v>
      </c>
      <c r="AQ105" s="38">
        <f t="shared" si="22"/>
        <v>6.4421643346629004E-2</v>
      </c>
      <c r="AR105" s="38">
        <f t="shared" si="17"/>
        <v>6.0522673274551311E-2</v>
      </c>
      <c r="AS105" s="54">
        <f t="shared" si="25"/>
        <v>1.7107812779872499E-4</v>
      </c>
    </row>
    <row r="106" spans="24:47" x14ac:dyDescent="0.25">
      <c r="X106">
        <f t="shared" si="23"/>
        <v>301</v>
      </c>
      <c r="Y106" s="55">
        <f t="shared" si="18"/>
        <v>241.65728830699294</v>
      </c>
      <c r="Z106" s="55">
        <f t="shared" si="19"/>
        <v>1.8894424243173091</v>
      </c>
      <c r="AA106" s="55">
        <f t="shared" si="20"/>
        <v>16.574573957955618</v>
      </c>
      <c r="AB106" s="102">
        <f t="shared" si="21"/>
        <v>12.76046751075376</v>
      </c>
      <c r="AC106" s="214">
        <f t="shared" si="26"/>
        <v>16.574573957955618</v>
      </c>
      <c r="AD106" s="214">
        <f t="shared" si="27"/>
        <v>12.76046751075376</v>
      </c>
      <c r="AG106" s="29">
        <f t="shared" si="24"/>
        <v>8.0079200896933429E+19</v>
      </c>
      <c r="AI106" s="26"/>
      <c r="AJ106" s="54">
        <f t="shared" si="16"/>
        <v>1.5111018377254783E-3</v>
      </c>
      <c r="AQ106" s="38">
        <f t="shared" si="22"/>
        <v>6.4368624359004478E-2</v>
      </c>
      <c r="AR106" s="38">
        <f t="shared" si="17"/>
        <v>6.0475875449418889E-2</v>
      </c>
      <c r="AS106" s="54">
        <f t="shared" si="25"/>
        <v>1.7116359933196557E-4</v>
      </c>
    </row>
    <row r="107" spans="24:47" x14ac:dyDescent="0.25">
      <c r="X107">
        <f t="shared" si="23"/>
        <v>304</v>
      </c>
      <c r="Y107" s="55">
        <f t="shared" si="18"/>
        <v>241.61165261819849</v>
      </c>
      <c r="Z107" s="55">
        <f t="shared" si="19"/>
        <v>1.8865178092932684</v>
      </c>
      <c r="AA107" s="55">
        <f t="shared" si="20"/>
        <v>16.571443938148047</v>
      </c>
      <c r="AB107" s="102">
        <f t="shared" si="21"/>
        <v>12.740715940388116</v>
      </c>
      <c r="AC107" s="214">
        <f t="shared" si="26"/>
        <v>16.571443938148047</v>
      </c>
      <c r="AD107" s="214">
        <f t="shared" si="27"/>
        <v>12.740715940388116</v>
      </c>
      <c r="AG107" s="29">
        <f t="shared" si="24"/>
        <v>7.9359174084556227E+19</v>
      </c>
      <c r="AI107" s="26"/>
      <c r="AJ107" s="54">
        <f t="shared" si="16"/>
        <v>1.4966282834355234E-3</v>
      </c>
      <c r="AQ107" s="38">
        <f t="shared" si="22"/>
        <v>6.4255592649398577E-2</v>
      </c>
      <c r="AR107" s="38">
        <f t="shared" si="17"/>
        <v>6.03760911318664E-2</v>
      </c>
      <c r="AS107" s="54">
        <f t="shared" si="25"/>
        <v>1.7134498107163813E-4</v>
      </c>
    </row>
    <row r="108" spans="24:47" x14ac:dyDescent="0.25">
      <c r="X108">
        <f t="shared" si="23"/>
        <v>307</v>
      </c>
      <c r="Y108" s="55">
        <f t="shared" si="18"/>
        <v>240.16789598953577</v>
      </c>
      <c r="Z108" s="55">
        <f t="shared" si="19"/>
        <v>1.7934192345315285</v>
      </c>
      <c r="AA108" s="55">
        <f t="shared" si="20"/>
        <v>16.472420849762397</v>
      </c>
      <c r="AB108" s="102">
        <f t="shared" si="21"/>
        <v>12.111968896680816</v>
      </c>
      <c r="AC108" s="214">
        <f t="shared" si="26"/>
        <v>16.472420849762397</v>
      </c>
      <c r="AD108" s="214">
        <f t="shared" si="27"/>
        <v>12.111968896680816</v>
      </c>
      <c r="AG108" s="29">
        <f t="shared" si="24"/>
        <v>7.9320967186987352E+19</v>
      </c>
      <c r="AI108" s="26"/>
      <c r="AJ108" s="54">
        <f t="shared" si="16"/>
        <v>1.4958601200186392E-3</v>
      </c>
      <c r="AQ108" s="38">
        <f t="shared" si="22"/>
        <v>6.4249574210778829E-2</v>
      </c>
      <c r="AR108" s="38">
        <f t="shared" si="17"/>
        <v>6.0370777463946576E-2</v>
      </c>
      <c r="AS108" s="54">
        <f t="shared" si="25"/>
        <v>1.713546070886636E-4</v>
      </c>
    </row>
    <row r="109" spans="24:47" x14ac:dyDescent="0.25">
      <c r="X109">
        <f t="shared" si="23"/>
        <v>310</v>
      </c>
      <c r="Y109" s="55">
        <f t="shared" si="18"/>
        <v>240.16789598953577</v>
      </c>
      <c r="Z109" s="55">
        <f t="shared" si="19"/>
        <v>1.7934192345315285</v>
      </c>
      <c r="AA109" s="55">
        <f t="shared" si="20"/>
        <v>16.472420849762397</v>
      </c>
      <c r="AB109" s="102">
        <f t="shared" si="21"/>
        <v>12.111968896680816</v>
      </c>
      <c r="AC109" s="214">
        <f t="shared" si="26"/>
        <v>16.472420849762397</v>
      </c>
      <c r="AD109" s="214">
        <f t="shared" si="27"/>
        <v>12.111968896680816</v>
      </c>
      <c r="AG109" s="29">
        <f t="shared" si="24"/>
        <v>7.811161443901925E+19</v>
      </c>
      <c r="AI109" s="26"/>
      <c r="AJ109" s="54">
        <f t="shared" si="16"/>
        <v>1.4715382707337489E-3</v>
      </c>
      <c r="AQ109" s="38">
        <f t="shared" si="22"/>
        <v>6.4057990685021812E-2</v>
      </c>
      <c r="AR109" s="38">
        <f t="shared" si="17"/>
        <v>6.0201597324392446E-2</v>
      </c>
      <c r="AS109" s="54">
        <f t="shared" si="25"/>
        <v>1.7165936602608518E-4</v>
      </c>
    </row>
    <row r="110" spans="24:47" x14ac:dyDescent="0.25">
      <c r="X110">
        <f t="shared" si="23"/>
        <v>313</v>
      </c>
      <c r="Y110" s="55">
        <f t="shared" si="18"/>
        <v>239.7104379113504</v>
      </c>
      <c r="Z110" s="55">
        <f t="shared" si="19"/>
        <v>1.7636867451112224</v>
      </c>
      <c r="AA110" s="55">
        <f t="shared" si="20"/>
        <v>16.441045124235281</v>
      </c>
      <c r="AB110" s="102">
        <f t="shared" si="21"/>
        <v>11.911168670974689</v>
      </c>
      <c r="AC110" s="214">
        <f t="shared" si="26"/>
        <v>16.441045124235281</v>
      </c>
      <c r="AD110" s="214">
        <f t="shared" si="27"/>
        <v>11.911168670974689</v>
      </c>
      <c r="AG110" s="29">
        <f t="shared" si="24"/>
        <v>7.811161443901925E+19</v>
      </c>
      <c r="AI110" s="26"/>
      <c r="AJ110" s="54">
        <f t="shared" si="16"/>
        <v>1.4715382707337489E-3</v>
      </c>
      <c r="AQ110" s="38">
        <f t="shared" si="22"/>
        <v>6.4057990685021812E-2</v>
      </c>
      <c r="AR110" s="38">
        <f t="shared" si="17"/>
        <v>6.0201597324392446E-2</v>
      </c>
      <c r="AS110" s="54">
        <f t="shared" si="25"/>
        <v>1.7165936602608518E-4</v>
      </c>
    </row>
    <row r="111" spans="24:47" x14ac:dyDescent="0.25">
      <c r="X111">
        <f t="shared" si="23"/>
        <v>316</v>
      </c>
      <c r="Y111" s="55">
        <f t="shared" si="18"/>
        <v>239.0508473840946</v>
      </c>
      <c r="Z111" s="55">
        <f t="shared" si="19"/>
        <v>1.7206163309764388</v>
      </c>
      <c r="AA111" s="55">
        <f t="shared" si="20"/>
        <v>16.395805719073703</v>
      </c>
      <c r="AB111" s="102">
        <f t="shared" si="21"/>
        <v>11.620289937032748</v>
      </c>
      <c r="AC111" s="214">
        <f t="shared" si="26"/>
        <v>16.395805719073703</v>
      </c>
      <c r="AD111" s="214">
        <f t="shared" si="27"/>
        <v>11.620289937032748</v>
      </c>
      <c r="AG111" s="29">
        <f t="shared" si="24"/>
        <v>7.7728177943072473E+19</v>
      </c>
      <c r="AI111" s="26"/>
      <c r="AJ111" s="54">
        <f t="shared" si="16"/>
        <v>1.463823980104614E-3</v>
      </c>
      <c r="AQ111" s="38">
        <f t="shared" si="22"/>
        <v>6.3996805482485111E-2</v>
      </c>
      <c r="AR111" s="38">
        <f t="shared" si="17"/>
        <v>6.0147554158740929E-2</v>
      </c>
      <c r="AS111" s="54">
        <f t="shared" si="25"/>
        <v>1.7175602067060009E-4</v>
      </c>
    </row>
    <row r="112" spans="24:47" x14ac:dyDescent="0.25">
      <c r="X112">
        <f t="shared" si="23"/>
        <v>319</v>
      </c>
      <c r="Y112" s="55">
        <f t="shared" si="18"/>
        <v>238.77167671902791</v>
      </c>
      <c r="Z112" s="55">
        <f t="shared" si="19"/>
        <v>1.7023151736236404</v>
      </c>
      <c r="AA112" s="55">
        <f t="shared" si="20"/>
        <v>16.37665821118161</v>
      </c>
      <c r="AB112" s="102">
        <f t="shared" si="21"/>
        <v>11.496691926951039</v>
      </c>
      <c r="AC112" s="214">
        <f t="shared" si="26"/>
        <v>16.37665821118161</v>
      </c>
      <c r="AD112" s="214">
        <f t="shared" si="27"/>
        <v>11.496691926951039</v>
      </c>
      <c r="AG112" s="29">
        <f t="shared" si="24"/>
        <v>7.7175104347146813E+19</v>
      </c>
      <c r="AI112" s="26"/>
      <c r="AJ112" s="54">
        <f t="shared" si="16"/>
        <v>1.4526945810550225E-3</v>
      </c>
      <c r="AQ112" s="38">
        <f t="shared" si="22"/>
        <v>6.3908172742221631E-2</v>
      </c>
      <c r="AR112" s="38">
        <f t="shared" si="17"/>
        <v>6.0069256332055815E-2</v>
      </c>
      <c r="AS112" s="54">
        <f t="shared" si="25"/>
        <v>1.7189546027652537E-4</v>
      </c>
    </row>
    <row r="113" spans="24:45" x14ac:dyDescent="0.25">
      <c r="X113">
        <f t="shared" si="23"/>
        <v>322</v>
      </c>
      <c r="Y113" s="55">
        <f t="shared" si="18"/>
        <v>237.83548092780629</v>
      </c>
      <c r="Z113" s="55">
        <f t="shared" si="19"/>
        <v>1.6406288196738537</v>
      </c>
      <c r="AA113" s="55">
        <f t="shared" si="20"/>
        <v>16.312447251564215</v>
      </c>
      <c r="AB113" s="102">
        <f t="shared" si="21"/>
        <v>11.080089279893654</v>
      </c>
      <c r="AC113" s="214">
        <f t="shared" si="26"/>
        <v>16.312447251564215</v>
      </c>
      <c r="AD113" s="214">
        <f t="shared" si="27"/>
        <v>11.080089279893654</v>
      </c>
      <c r="AG113" s="29">
        <f t="shared" si="24"/>
        <v>7.6940941436279587E+19</v>
      </c>
      <c r="AI113" s="26"/>
      <c r="AJ113" s="54">
        <f t="shared" si="16"/>
        <v>1.4479818132708947E-3</v>
      </c>
      <c r="AQ113" s="38">
        <f t="shared" si="22"/>
        <v>6.3870511582960532E-2</v>
      </c>
      <c r="AR113" s="38">
        <f t="shared" si="17"/>
        <v>6.0035982657255856E-2</v>
      </c>
      <c r="AS113" s="54">
        <f t="shared" si="25"/>
        <v>1.7195450532229092E-4</v>
      </c>
    </row>
    <row r="114" spans="24:45" x14ac:dyDescent="0.25">
      <c r="X114">
        <f t="shared" si="23"/>
        <v>325</v>
      </c>
      <c r="Y114" s="55">
        <f t="shared" si="18"/>
        <v>237.83548092780629</v>
      </c>
      <c r="Z114" s="55">
        <f t="shared" si="19"/>
        <v>1.6406288196738537</v>
      </c>
      <c r="AA114" s="55">
        <f t="shared" si="20"/>
        <v>16.312447251564215</v>
      </c>
      <c r="AB114" s="102">
        <f t="shared" si="21"/>
        <v>11.080089279893654</v>
      </c>
      <c r="AC114" s="214">
        <f t="shared" si="26"/>
        <v>16.312447251564215</v>
      </c>
      <c r="AD114" s="214">
        <f t="shared" si="27"/>
        <v>11.080089279893654</v>
      </c>
      <c r="AG114" s="29">
        <f t="shared" si="24"/>
        <v>7.6155351287593435E+19</v>
      </c>
      <c r="AI114" s="26"/>
      <c r="AJ114" s="54">
        <f t="shared" si="16"/>
        <v>1.4321679620432656E-3</v>
      </c>
      <c r="AQ114" s="38">
        <f t="shared" si="22"/>
        <v>6.3743569906237335E-2</v>
      </c>
      <c r="AR114" s="38">
        <f t="shared" si="17"/>
        <v>5.992381219456485E-2</v>
      </c>
      <c r="AS114" s="54">
        <f t="shared" si="25"/>
        <v>1.7215263148934211E-4</v>
      </c>
    </row>
    <row r="115" spans="24:45" x14ac:dyDescent="0.25">
      <c r="X115">
        <f t="shared" si="23"/>
        <v>328</v>
      </c>
      <c r="Y115" s="55">
        <f t="shared" si="18"/>
        <v>236.69529344485127</v>
      </c>
      <c r="Z115" s="55">
        <f t="shared" si="19"/>
        <v>1.5648423158066667</v>
      </c>
      <c r="AA115" s="55">
        <f t="shared" si="20"/>
        <v>16.234245092239455</v>
      </c>
      <c r="AB115" s="102">
        <f t="shared" si="21"/>
        <v>10.568260389050224</v>
      </c>
      <c r="AC115" s="214">
        <f t="shared" si="26"/>
        <v>16.234245092239455</v>
      </c>
      <c r="AD115" s="214">
        <f t="shared" si="27"/>
        <v>10.568260389050224</v>
      </c>
      <c r="AG115" s="29">
        <f t="shared" si="24"/>
        <v>7.6155351287593435E+19</v>
      </c>
      <c r="AI115" s="26"/>
      <c r="AJ115" s="54">
        <f t="shared" si="16"/>
        <v>1.4321679620432656E-3</v>
      </c>
      <c r="AQ115" s="38">
        <f t="shared" si="22"/>
        <v>6.3743569906237335E-2</v>
      </c>
      <c r="AR115" s="38">
        <f t="shared" si="17"/>
        <v>5.992381219456485E-2</v>
      </c>
      <c r="AS115" s="54">
        <f t="shared" si="25"/>
        <v>1.7215263148934211E-4</v>
      </c>
    </row>
    <row r="116" spans="24:45" x14ac:dyDescent="0.25">
      <c r="X116">
        <f t="shared" si="23"/>
        <v>331</v>
      </c>
      <c r="Y116" s="55">
        <f t="shared" si="18"/>
        <v>236.69529344485127</v>
      </c>
      <c r="Z116" s="55">
        <f t="shared" si="19"/>
        <v>1.5648423158066667</v>
      </c>
      <c r="AA116" s="55">
        <f t="shared" si="20"/>
        <v>16.234245092239455</v>
      </c>
      <c r="AB116" s="102">
        <f t="shared" si="21"/>
        <v>10.568260389050224</v>
      </c>
      <c r="AC116" s="214">
        <f t="shared" si="26"/>
        <v>16.234245092239455</v>
      </c>
      <c r="AD116" s="214">
        <f t="shared" si="27"/>
        <v>10.568260389050224</v>
      </c>
      <c r="AG116" s="29">
        <f t="shared" si="24"/>
        <v>7.5197904022096577E+19</v>
      </c>
      <c r="AI116" s="26"/>
      <c r="AJ116" s="54">
        <f t="shared" si="16"/>
        <v>1.4128888628416336E-3</v>
      </c>
      <c r="AQ116" s="38">
        <f t="shared" si="22"/>
        <v>6.3587612141547248E-2</v>
      </c>
      <c r="AR116" s="38">
        <f t="shared" si="17"/>
        <v>5.9785965364444943E-2</v>
      </c>
      <c r="AS116" s="54">
        <f t="shared" si="25"/>
        <v>1.7239417652369207E-4</v>
      </c>
    </row>
    <row r="117" spans="24:45" x14ac:dyDescent="0.25">
      <c r="X117">
        <f t="shared" si="23"/>
        <v>334</v>
      </c>
      <c r="Y117" s="55">
        <f t="shared" si="18"/>
        <v>236.00122341410747</v>
      </c>
      <c r="Z117" s="55">
        <f t="shared" si="19"/>
        <v>1.5183499885248253</v>
      </c>
      <c r="AA117" s="55">
        <f t="shared" si="20"/>
        <v>16.18664083773028</v>
      </c>
      <c r="AB117" s="102">
        <f t="shared" si="21"/>
        <v>10.25427155078561</v>
      </c>
      <c r="AC117" s="214">
        <f t="shared" si="26"/>
        <v>16.18664083773028</v>
      </c>
      <c r="AD117" s="214">
        <f t="shared" si="27"/>
        <v>10.25427155078561</v>
      </c>
      <c r="AG117" s="29">
        <f t="shared" si="24"/>
        <v>7.5197904022096577E+19</v>
      </c>
      <c r="AI117" s="26"/>
      <c r="AJ117" s="54">
        <f t="shared" si="16"/>
        <v>1.4128888628416336E-3</v>
      </c>
      <c r="AQ117" s="38">
        <f t="shared" si="22"/>
        <v>6.3587612141547248E-2</v>
      </c>
      <c r="AR117" s="38">
        <f t="shared" si="17"/>
        <v>5.9785965364444943E-2</v>
      </c>
      <c r="AS117" s="54">
        <f t="shared" si="25"/>
        <v>1.7239417652369207E-4</v>
      </c>
    </row>
    <row r="118" spans="24:45" x14ac:dyDescent="0.25">
      <c r="X118">
        <f t="shared" si="23"/>
        <v>337</v>
      </c>
      <c r="Y118" s="55">
        <f t="shared" si="18"/>
        <v>235.91131123132431</v>
      </c>
      <c r="Z118" s="55">
        <f t="shared" si="19"/>
        <v>1.5123072000411923</v>
      </c>
      <c r="AA118" s="55">
        <f t="shared" si="20"/>
        <v>16.180474021352833</v>
      </c>
      <c r="AB118" s="102">
        <f t="shared" si="21"/>
        <v>10.213461201061609</v>
      </c>
      <c r="AC118" s="214">
        <f t="shared" si="26"/>
        <v>16.180474021352833</v>
      </c>
      <c r="AD118" s="214">
        <f t="shared" si="27"/>
        <v>10.213461201061609</v>
      </c>
      <c r="AG118" s="29">
        <f t="shared" si="24"/>
        <v>7.4614707312884187E+19</v>
      </c>
      <c r="AI118" s="26"/>
      <c r="AJ118" s="54">
        <f t="shared" si="16"/>
        <v>1.4011429003626149E-3</v>
      </c>
      <c r="AQ118" s="38">
        <f t="shared" si="22"/>
        <v>6.3491937594390105E-2</v>
      </c>
      <c r="AR118" s="38">
        <f t="shared" si="17"/>
        <v>5.970138122345181E-2</v>
      </c>
      <c r="AS118" s="54">
        <f t="shared" si="25"/>
        <v>1.7254134666909714E-4</v>
      </c>
    </row>
    <row r="119" spans="24:45" x14ac:dyDescent="0.25">
      <c r="X119">
        <f t="shared" si="23"/>
        <v>340</v>
      </c>
      <c r="Y119" s="55">
        <f t="shared" si="18"/>
        <v>234.73754680929463</v>
      </c>
      <c r="Z119" s="55">
        <f t="shared" si="19"/>
        <v>1.4329965542746326</v>
      </c>
      <c r="AA119" s="55">
        <f t="shared" si="20"/>
        <v>16.09996891696122</v>
      </c>
      <c r="AB119" s="102">
        <f t="shared" si="21"/>
        <v>9.6778317976270181</v>
      </c>
      <c r="AC119" s="214">
        <f t="shared" si="26"/>
        <v>16.09996891696122</v>
      </c>
      <c r="AD119" s="214">
        <f t="shared" si="27"/>
        <v>9.6778317976270181</v>
      </c>
      <c r="AG119" s="29">
        <f t="shared" si="24"/>
        <v>7.4539137721872941E+19</v>
      </c>
      <c r="AI119" s="26"/>
      <c r="AJ119" s="54">
        <f t="shared" si="16"/>
        <v>1.3996207412741856E-3</v>
      </c>
      <c r="AQ119" s="38">
        <f t="shared" si="22"/>
        <v>6.3479502401627363E-2</v>
      </c>
      <c r="AR119" s="38">
        <f t="shared" si="17"/>
        <v>5.9690386376299018E-2</v>
      </c>
      <c r="AS119" s="54">
        <f t="shared" si="25"/>
        <v>1.725604189930193E-4</v>
      </c>
    </row>
    <row r="120" spans="24:45" x14ac:dyDescent="0.25">
      <c r="X120">
        <f t="shared" si="23"/>
        <v>343</v>
      </c>
      <c r="Y120" s="55">
        <f t="shared" si="18"/>
        <v>234.73754680929463</v>
      </c>
      <c r="Z120" s="55">
        <f t="shared" si="19"/>
        <v>1.4329965542746326</v>
      </c>
      <c r="AA120" s="55">
        <f t="shared" si="20"/>
        <v>16.09996891696122</v>
      </c>
      <c r="AB120" s="102">
        <f t="shared" si="21"/>
        <v>9.6778317976270181</v>
      </c>
      <c r="AC120" s="214">
        <f t="shared" si="26"/>
        <v>16.09996891696122</v>
      </c>
      <c r="AD120" s="214">
        <f t="shared" si="27"/>
        <v>9.6778317976270181</v>
      </c>
      <c r="AG120" s="29">
        <f t="shared" si="24"/>
        <v>7.3552181953836089E+19</v>
      </c>
      <c r="AI120" s="26"/>
      <c r="AJ120" s="54">
        <f t="shared" si="16"/>
        <v>1.3797383995434746E-3</v>
      </c>
      <c r="AQ120" s="38">
        <f t="shared" si="22"/>
        <v>6.3316292457920809E-2</v>
      </c>
      <c r="AR120" s="38">
        <f t="shared" si="17"/>
        <v>5.9546056904254997E-2</v>
      </c>
      <c r="AS120" s="54">
        <f t="shared" si="25"/>
        <v>1.7280955579675777E-4</v>
      </c>
    </row>
    <row r="121" spans="24:45" x14ac:dyDescent="0.25">
      <c r="X121">
        <f t="shared" si="23"/>
        <v>346</v>
      </c>
      <c r="Y121" s="55">
        <f t="shared" si="18"/>
        <v>234.25864050761891</v>
      </c>
      <c r="Z121" s="55">
        <f t="shared" si="19"/>
        <v>1.4004088143096567</v>
      </c>
      <c r="AA121" s="55">
        <f t="shared" si="20"/>
        <v>16.067122119864123</v>
      </c>
      <c r="AB121" s="102">
        <f t="shared" si="21"/>
        <v>9.4577484589022536</v>
      </c>
      <c r="AC121" s="214">
        <f t="shared" si="26"/>
        <v>16.067122119864123</v>
      </c>
      <c r="AD121" s="214">
        <f t="shared" si="27"/>
        <v>9.4577484589022536</v>
      </c>
      <c r="AG121" s="29">
        <f t="shared" si="24"/>
        <v>7.3552181953836089E+19</v>
      </c>
      <c r="AI121" s="26"/>
      <c r="AJ121" s="54">
        <f t="shared" si="16"/>
        <v>1.3797383995434746E-3</v>
      </c>
      <c r="AQ121" s="38">
        <f t="shared" si="22"/>
        <v>6.3316292457920809E-2</v>
      </c>
      <c r="AR121" s="38">
        <f t="shared" si="17"/>
        <v>5.9546056904254997E-2</v>
      </c>
      <c r="AS121" s="54">
        <f t="shared" si="25"/>
        <v>1.7280955579675777E-4</v>
      </c>
    </row>
    <row r="122" spans="24:45" x14ac:dyDescent="0.25">
      <c r="X122">
        <f t="shared" si="23"/>
        <v>349</v>
      </c>
      <c r="Y122" s="55">
        <f t="shared" si="18"/>
        <v>233.8488644079155</v>
      </c>
      <c r="Z122" s="55">
        <f t="shared" si="19"/>
        <v>1.3724191550686697</v>
      </c>
      <c r="AA122" s="55">
        <f t="shared" si="20"/>
        <v>16.039016763231515</v>
      </c>
      <c r="AB122" s="102">
        <f t="shared" si="21"/>
        <v>9.2687185457464025</v>
      </c>
      <c r="AC122" s="214">
        <f t="shared" si="26"/>
        <v>16.039016763231515</v>
      </c>
      <c r="AD122" s="214">
        <f t="shared" si="27"/>
        <v>9.2687185457464025</v>
      </c>
      <c r="AG122" s="29">
        <f t="shared" si="24"/>
        <v>7.3149266958828175E+19</v>
      </c>
      <c r="AI122" s="26"/>
      <c r="AJ122" s="54">
        <f t="shared" si="16"/>
        <v>1.3716203863338998E-3</v>
      </c>
      <c r="AQ122" s="38">
        <f t="shared" si="22"/>
        <v>6.3249231558922939E-2</v>
      </c>
      <c r="AR122" s="38">
        <f t="shared" si="17"/>
        <v>5.9486740908514635E-2</v>
      </c>
      <c r="AS122" s="54">
        <f t="shared" si="25"/>
        <v>1.7291128906825792E-4</v>
      </c>
    </row>
    <row r="123" spans="24:45" x14ac:dyDescent="0.25">
      <c r="X123">
        <f t="shared" si="23"/>
        <v>352</v>
      </c>
      <c r="Y123" s="55">
        <f t="shared" si="18"/>
        <v>233.32809339551284</v>
      </c>
      <c r="Z123" s="55">
        <f t="shared" si="19"/>
        <v>1.336706151663094</v>
      </c>
      <c r="AA123" s="55">
        <f t="shared" si="20"/>
        <v>16.003298586797865</v>
      </c>
      <c r="AB123" s="102">
        <f t="shared" si="21"/>
        <v>9.0275285450333893</v>
      </c>
      <c r="AC123" s="214">
        <f t="shared" si="26"/>
        <v>16.003298586797865</v>
      </c>
      <c r="AD123" s="214">
        <f t="shared" si="27"/>
        <v>9.0275285450333893</v>
      </c>
      <c r="AG123" s="29">
        <f t="shared" si="24"/>
        <v>7.280440772526814E+19</v>
      </c>
      <c r="AI123" s="26"/>
      <c r="AJ123" s="54">
        <f t="shared" si="16"/>
        <v>1.3646716014749935E-3</v>
      </c>
      <c r="AQ123" s="38">
        <f t="shared" si="22"/>
        <v>6.3191632851146276E-2</v>
      </c>
      <c r="AR123" s="38">
        <f t="shared" si="17"/>
        <v>5.9435788336375583E-2</v>
      </c>
      <c r="AS123" s="54">
        <f t="shared" si="25"/>
        <v>1.7299837545280055E-4</v>
      </c>
    </row>
    <row r="124" spans="24:45" x14ac:dyDescent="0.25">
      <c r="X124">
        <f t="shared" si="23"/>
        <v>355</v>
      </c>
      <c r="Y124" s="55">
        <f t="shared" si="18"/>
        <v>233.03064885552146</v>
      </c>
      <c r="Z124" s="55">
        <f t="shared" si="19"/>
        <v>1.3162366252375879</v>
      </c>
      <c r="AA124" s="55">
        <f t="shared" si="20"/>
        <v>15.98289772671615</v>
      </c>
      <c r="AB124" s="102">
        <f t="shared" si="21"/>
        <v>8.8892863188869295</v>
      </c>
      <c r="AC124" s="214">
        <f t="shared" si="26"/>
        <v>15.98289772671615</v>
      </c>
      <c r="AD124" s="214">
        <f t="shared" si="27"/>
        <v>8.8892863188869295</v>
      </c>
      <c r="AG124" s="29">
        <f t="shared" si="24"/>
        <v>7.2365997547033985E+19</v>
      </c>
      <c r="AI124" s="26"/>
      <c r="AJ124" s="54">
        <f t="shared" si="16"/>
        <v>1.3558372210626529E-3</v>
      </c>
      <c r="AQ124" s="38">
        <f t="shared" si="22"/>
        <v>6.3118140607840476E-2</v>
      </c>
      <c r="AR124" s="38">
        <f t="shared" si="17"/>
        <v>5.9370768117786535E-2</v>
      </c>
      <c r="AS124" s="54">
        <f t="shared" si="25"/>
        <v>1.7310910171132021E-4</v>
      </c>
    </row>
    <row r="125" spans="24:45" x14ac:dyDescent="0.25">
      <c r="X125">
        <f t="shared" si="23"/>
        <v>358</v>
      </c>
      <c r="Y125" s="55">
        <f t="shared" si="18"/>
        <v>232.33277840967008</v>
      </c>
      <c r="Z125" s="55">
        <f t="shared" si="19"/>
        <v>1.2680048611268226</v>
      </c>
      <c r="AA125" s="55">
        <f t="shared" si="20"/>
        <v>15.935032812734574</v>
      </c>
      <c r="AB125" s="102">
        <f t="shared" si="21"/>
        <v>8.5635500852760362</v>
      </c>
      <c r="AC125" s="214">
        <f t="shared" si="26"/>
        <v>15.935032812734574</v>
      </c>
      <c r="AD125" s="214">
        <f t="shared" si="27"/>
        <v>8.5635500852760362</v>
      </c>
      <c r="AG125" s="29">
        <f t="shared" si="24"/>
        <v>7.2115524103378567E+19</v>
      </c>
      <c r="AI125" s="26"/>
      <c r="AJ125" s="54">
        <f t="shared" si="16"/>
        <v>1.3507896859856765E-3</v>
      </c>
      <c r="AQ125" s="38">
        <f t="shared" si="22"/>
        <v>6.3076017255756817E-2</v>
      </c>
      <c r="AR125" s="38">
        <f t="shared" si="17"/>
        <v>5.9333496600348833E-2</v>
      </c>
      <c r="AS125" s="54">
        <f t="shared" si="25"/>
        <v>1.731723699639967E-4</v>
      </c>
    </row>
    <row r="126" spans="24:45" x14ac:dyDescent="0.25">
      <c r="X126">
        <f t="shared" si="23"/>
        <v>361</v>
      </c>
      <c r="Y126" s="55">
        <f t="shared" si="18"/>
        <v>232.33277840967008</v>
      </c>
      <c r="Z126" s="55">
        <f t="shared" si="19"/>
        <v>1.2680048611268226</v>
      </c>
      <c r="AA126" s="55">
        <f t="shared" si="20"/>
        <v>15.935032812734574</v>
      </c>
      <c r="AB126" s="102">
        <f t="shared" si="21"/>
        <v>8.5635500852760362</v>
      </c>
      <c r="AC126" s="214">
        <f t="shared" si="26"/>
        <v>15.935032812734574</v>
      </c>
      <c r="AD126" s="214">
        <f t="shared" si="27"/>
        <v>8.5635500852760362</v>
      </c>
      <c r="AG126" s="29">
        <f t="shared" si="24"/>
        <v>7.1527657575516996E+19</v>
      </c>
      <c r="AI126" s="26"/>
      <c r="AJ126" s="54">
        <f t="shared" si="16"/>
        <v>1.338942393947339E-3</v>
      </c>
      <c r="AQ126" s="38">
        <f t="shared" si="22"/>
        <v>6.2976763196868499E-2</v>
      </c>
      <c r="AR126" s="38">
        <f t="shared" si="17"/>
        <v>5.9245663101296683E-2</v>
      </c>
      <c r="AS126" s="54">
        <f t="shared" si="25"/>
        <v>1.73320884434451E-4</v>
      </c>
    </row>
    <row r="127" spans="24:45" x14ac:dyDescent="0.25">
      <c r="X127">
        <f t="shared" si="23"/>
        <v>364</v>
      </c>
      <c r="Y127" s="55">
        <f t="shared" si="18"/>
        <v>231.17482748492895</v>
      </c>
      <c r="Z127" s="55">
        <f t="shared" si="19"/>
        <v>1.1873332006468527</v>
      </c>
      <c r="AA127" s="55">
        <f t="shared" si="20"/>
        <v>15.855612310351779</v>
      </c>
      <c r="AB127" s="102">
        <f t="shared" si="21"/>
        <v>8.018728983905266</v>
      </c>
      <c r="AC127" s="214">
        <f t="shared" si="26"/>
        <v>15.855612310351779</v>
      </c>
      <c r="AD127" s="214">
        <f t="shared" si="27"/>
        <v>8.018728983905266</v>
      </c>
      <c r="AG127" s="29">
        <f t="shared" si="24"/>
        <v>7.1527657575516996E+19</v>
      </c>
      <c r="AI127" s="26"/>
      <c r="AJ127" s="54">
        <f t="shared" si="16"/>
        <v>1.338942393947339E-3</v>
      </c>
      <c r="AQ127" s="38">
        <f t="shared" si="22"/>
        <v>6.2976763196868499E-2</v>
      </c>
      <c r="AR127" s="38">
        <f t="shared" si="17"/>
        <v>5.9245663101296683E-2</v>
      </c>
      <c r="AS127" s="54">
        <f t="shared" si="25"/>
        <v>1.73320884434451E-4</v>
      </c>
    </row>
    <row r="128" spans="24:45" x14ac:dyDescent="0.25">
      <c r="X128">
        <f t="shared" si="23"/>
        <v>367</v>
      </c>
      <c r="Y128" s="55">
        <f t="shared" si="18"/>
        <v>231.17482748492895</v>
      </c>
      <c r="Z128" s="55">
        <f t="shared" si="19"/>
        <v>1.1873332006468527</v>
      </c>
      <c r="AA128" s="55">
        <f t="shared" si="20"/>
        <v>15.855612310351779</v>
      </c>
      <c r="AB128" s="102">
        <f t="shared" si="21"/>
        <v>8.018728983905266</v>
      </c>
      <c r="AC128" s="214">
        <f t="shared" si="26"/>
        <v>15.855612310351779</v>
      </c>
      <c r="AD128" s="214">
        <f t="shared" si="27"/>
        <v>8.018728983905266</v>
      </c>
      <c r="AG128" s="29">
        <f t="shared" si="24"/>
        <v>7.0551611130339131E+19</v>
      </c>
      <c r="AI128" s="26"/>
      <c r="AJ128" s="54">
        <f t="shared" si="16"/>
        <v>1.3192707045331146E-3</v>
      </c>
      <c r="AQ128" s="38">
        <f t="shared" si="22"/>
        <v>6.2810752479916271E-2</v>
      </c>
      <c r="AR128" s="38">
        <f t="shared" si="17"/>
        <v>5.9098717559411595E-2</v>
      </c>
      <c r="AS128" s="54">
        <f t="shared" si="25"/>
        <v>1.7356753571163286E-4</v>
      </c>
    </row>
    <row r="129" spans="24:45" x14ac:dyDescent="0.25">
      <c r="X129">
        <f t="shared" si="23"/>
        <v>370</v>
      </c>
      <c r="Y129" s="55">
        <f t="shared" si="18"/>
        <v>230.94615254177049</v>
      </c>
      <c r="Z129" s="55">
        <f t="shared" si="19"/>
        <v>1.171306313580045</v>
      </c>
      <c r="AA129" s="55">
        <f t="shared" si="20"/>
        <v>15.839928157871777</v>
      </c>
      <c r="AB129" s="102">
        <f t="shared" si="21"/>
        <v>7.9104904003514891</v>
      </c>
      <c r="AC129" s="214">
        <f t="shared" si="26"/>
        <v>15.839928157871777</v>
      </c>
      <c r="AD129" s="214">
        <f t="shared" si="27"/>
        <v>7.9104904003514891</v>
      </c>
      <c r="AG129" s="29">
        <f t="shared" si="24"/>
        <v>7.0551611130339131E+19</v>
      </c>
      <c r="AI129" s="26"/>
      <c r="AJ129" s="54">
        <f t="shared" si="16"/>
        <v>1.3192707045331146E-3</v>
      </c>
      <c r="AQ129" s="38">
        <f t="shared" si="22"/>
        <v>6.2810752479916271E-2</v>
      </c>
      <c r="AR129" s="38">
        <f t="shared" si="17"/>
        <v>5.9098717559411595E-2</v>
      </c>
      <c r="AS129" s="54">
        <f t="shared" si="25"/>
        <v>1.7356753571163286E-4</v>
      </c>
    </row>
    <row r="130" spans="24:45" x14ac:dyDescent="0.25">
      <c r="X130">
        <f t="shared" si="23"/>
        <v>373</v>
      </c>
      <c r="Y130" s="55">
        <f t="shared" si="18"/>
        <v>230.19111057969295</v>
      </c>
      <c r="Z130" s="55">
        <f t="shared" si="19"/>
        <v>1.1181623821052291</v>
      </c>
      <c r="AA130" s="55">
        <f t="shared" si="20"/>
        <v>15.788142015068104</v>
      </c>
      <c r="AB130" s="102">
        <f t="shared" si="21"/>
        <v>7.5515795374162833</v>
      </c>
      <c r="AC130" s="214">
        <f t="shared" si="26"/>
        <v>15.788142015068104</v>
      </c>
      <c r="AD130" s="214">
        <f t="shared" si="27"/>
        <v>7.5515795374162833</v>
      </c>
      <c r="AG130" s="29">
        <f t="shared" si="24"/>
        <v>7.0358767447812342E+19</v>
      </c>
      <c r="AI130" s="26"/>
      <c r="AJ130" s="54">
        <f t="shared" si="16"/>
        <v>1.3153839135340614E-3</v>
      </c>
      <c r="AQ130" s="38">
        <f t="shared" si="22"/>
        <v>6.2777771442998925E-2</v>
      </c>
      <c r="AR130" s="38">
        <f t="shared" si="17"/>
        <v>5.9069518698873121E-2</v>
      </c>
      <c r="AS130" s="54">
        <f t="shared" si="25"/>
        <v>1.7361627846645443E-4</v>
      </c>
    </row>
    <row r="131" spans="24:45" x14ac:dyDescent="0.25">
      <c r="X131">
        <f t="shared" si="23"/>
        <v>376</v>
      </c>
      <c r="Y131" s="55">
        <f t="shared" si="18"/>
        <v>230.19111057969295</v>
      </c>
      <c r="Z131" s="55">
        <f t="shared" si="19"/>
        <v>1.1181623821052291</v>
      </c>
      <c r="AA131" s="55">
        <f t="shared" si="20"/>
        <v>15.788142015068104</v>
      </c>
      <c r="AB131" s="102">
        <f t="shared" si="21"/>
        <v>7.5515795374162833</v>
      </c>
      <c r="AC131" s="214">
        <f t="shared" si="26"/>
        <v>15.788142015068104</v>
      </c>
      <c r="AD131" s="214">
        <f t="shared" si="27"/>
        <v>7.5515795374162833</v>
      </c>
      <c r="AG131" s="29">
        <f t="shared" si="24"/>
        <v>6.972181877180937E+19</v>
      </c>
      <c r="AI131" s="26"/>
      <c r="AJ131" s="54">
        <f t="shared" si="16"/>
        <v>1.3025460029808568E-3</v>
      </c>
      <c r="AQ131" s="38">
        <f t="shared" si="22"/>
        <v>6.2668408847593032E-2</v>
      </c>
      <c r="AR131" s="38">
        <f t="shared" si="17"/>
        <v>5.8972684541882224E-2</v>
      </c>
      <c r="AS131" s="54">
        <f t="shared" si="25"/>
        <v>1.7377729638629386E-4</v>
      </c>
    </row>
    <row r="132" spans="24:45" x14ac:dyDescent="0.25">
      <c r="X132">
        <f t="shared" si="23"/>
        <v>379</v>
      </c>
      <c r="Y132" s="55">
        <f t="shared" si="18"/>
        <v>229.28895417385667</v>
      </c>
      <c r="Z132" s="55">
        <f t="shared" si="19"/>
        <v>1.0542048016006973</v>
      </c>
      <c r="AA132" s="55">
        <f t="shared" si="20"/>
        <v>15.726265718371513</v>
      </c>
      <c r="AB132" s="102">
        <f t="shared" si="21"/>
        <v>7.119638019860183</v>
      </c>
      <c r="AC132" s="214">
        <f t="shared" si="26"/>
        <v>15.726265718371513</v>
      </c>
      <c r="AD132" s="214">
        <f t="shared" si="27"/>
        <v>7.119638019860183</v>
      </c>
      <c r="AG132" s="29">
        <f t="shared" si="24"/>
        <v>6.972181877180937E+19</v>
      </c>
      <c r="AI132" s="26"/>
      <c r="AJ132" s="54">
        <f t="shared" si="16"/>
        <v>1.3025460029808568E-3</v>
      </c>
      <c r="AQ132" s="38">
        <f t="shared" si="22"/>
        <v>6.2668408847593032E-2</v>
      </c>
      <c r="AR132" s="38">
        <f t="shared" si="17"/>
        <v>5.8972684541882224E-2</v>
      </c>
      <c r="AS132" s="54">
        <f t="shared" si="25"/>
        <v>1.7377729638629386E-4</v>
      </c>
    </row>
    <row r="133" spans="24:45" x14ac:dyDescent="0.25">
      <c r="X133">
        <f t="shared" si="23"/>
        <v>382</v>
      </c>
      <c r="Y133" s="55">
        <f t="shared" si="18"/>
        <v>229.28895417385667</v>
      </c>
      <c r="Z133" s="55">
        <f t="shared" si="19"/>
        <v>1.0542048016006973</v>
      </c>
      <c r="AA133" s="55">
        <f t="shared" si="20"/>
        <v>15.726265718371513</v>
      </c>
      <c r="AB133" s="102">
        <f t="shared" si="21"/>
        <v>7.119638019860183</v>
      </c>
      <c r="AC133" s="214">
        <f t="shared" si="26"/>
        <v>15.726265718371513</v>
      </c>
      <c r="AD133" s="214">
        <f t="shared" si="27"/>
        <v>7.119638019860183</v>
      </c>
      <c r="AG133" s="29">
        <f t="shared" si="24"/>
        <v>6.8960332628782481E+19</v>
      </c>
      <c r="AI133" s="26"/>
      <c r="AJ133" s="54">
        <f t="shared" si="16"/>
        <v>1.2871980836798799E-3</v>
      </c>
      <c r="AQ133" s="38">
        <f t="shared" si="22"/>
        <v>6.2536793312088793E-2</v>
      </c>
      <c r="AR133" s="38">
        <f t="shared" si="17"/>
        <v>5.8856120282811189E-2</v>
      </c>
      <c r="AS133" s="54">
        <f t="shared" si="25"/>
        <v>1.7396984547656178E-4</v>
      </c>
    </row>
    <row r="134" spans="24:45" x14ac:dyDescent="0.25">
      <c r="X134">
        <f t="shared" si="23"/>
        <v>385</v>
      </c>
      <c r="Y134" s="55">
        <f t="shared" si="18"/>
        <v>228.72575756902694</v>
      </c>
      <c r="Z134" s="55">
        <f t="shared" si="19"/>
        <v>1.0140216782525595</v>
      </c>
      <c r="AA134" s="55">
        <f t="shared" si="20"/>
        <v>15.687637693348899</v>
      </c>
      <c r="AB134" s="102">
        <f t="shared" si="21"/>
        <v>6.8482587847137131</v>
      </c>
      <c r="AC134" s="214">
        <f t="shared" ref="AC134:AC165" si="28">IF(OR(C$5&gt;40, C$5&lt;0, C$4&gt;80,C$4&lt;10), 0, AA134)</f>
        <v>15.687637693348899</v>
      </c>
      <c r="AD134" s="214">
        <f t="shared" ref="AD134:AD165" si="29">IF(OR(C$5&gt;40, C$5&lt;0, C$4&gt;80,C$4&lt;10), 0, AB134)</f>
        <v>6.8482587847137131</v>
      </c>
      <c r="AG134" s="29">
        <f t="shared" si="24"/>
        <v>6.8960332628782481E+19</v>
      </c>
      <c r="AI134" s="26"/>
      <c r="AJ134" s="54">
        <f t="shared" ref="AJ134:AJ173" si="30">AG134*AR134*AS134*EXP(-AF$6/(0.008314*AK$6))</f>
        <v>1.2871980836798799E-3</v>
      </c>
      <c r="AQ134" s="38">
        <f t="shared" si="22"/>
        <v>6.2536793312088793E-2</v>
      </c>
      <c r="AR134" s="38">
        <f t="shared" ref="AR134:AR173" si="31">AQ134/(AQ134+1)</f>
        <v>5.8856120282811189E-2</v>
      </c>
      <c r="AS134" s="54">
        <f t="shared" si="25"/>
        <v>1.7396984547656178E-4</v>
      </c>
    </row>
    <row r="135" spans="24:45" x14ac:dyDescent="0.25">
      <c r="X135">
        <f t="shared" si="23"/>
        <v>388</v>
      </c>
      <c r="Y135" s="55">
        <f t="shared" ref="Y135:Y173" si="32">IF(U$6/(((U$6/AE$6)-1)*(1-EXP(-AJ135*X135))+1)&gt;Y134,Y134,(U$6/(((U$6/AE$6)-1)*(1-EXP(-AJ135*X135))+1)))</f>
        <v>228.6838839068713</v>
      </c>
      <c r="Z135" s="55">
        <f t="shared" ref="Z135:Z173" si="33">-2.5664*(T$6/Y135 - 1)+14.807</f>
        <v>1.0110261585455405</v>
      </c>
      <c r="AA135" s="55">
        <f t="shared" ref="AA135:AA173" si="34">100*Y135/1458</f>
        <v>15.68476570005976</v>
      </c>
      <c r="AB135" s="102">
        <f t="shared" ref="AB135:AB173" si="35">100*Z135/14.807</f>
        <v>6.8280283551397343</v>
      </c>
      <c r="AC135" s="214">
        <f t="shared" si="28"/>
        <v>15.68476570005976</v>
      </c>
      <c r="AD135" s="214">
        <f t="shared" si="29"/>
        <v>6.8280283551397343</v>
      </c>
      <c r="AG135" s="29">
        <f t="shared" si="24"/>
        <v>6.8484714462993973E+19</v>
      </c>
      <c r="AI135" s="26"/>
      <c r="AJ135" s="54">
        <f t="shared" si="30"/>
        <v>1.2776121605433057E-3</v>
      </c>
      <c r="AQ135" s="38">
        <f t="shared" ref="AQ135:AQ173" si="36">AP$6*(((AQ$3-AQ$2*((T$6/Y134)-1))/AQ$3))</f>
        <v>6.245410220251308E-2</v>
      </c>
      <c r="AR135" s="38">
        <f t="shared" si="31"/>
        <v>5.8782870782881851E-2</v>
      </c>
      <c r="AS135" s="54">
        <f t="shared" si="25"/>
        <v>1.740901369621698E-4</v>
      </c>
    </row>
    <row r="136" spans="24:45" x14ac:dyDescent="0.25">
      <c r="X136">
        <f t="shared" ref="X136:X173" si="37">X135+3</f>
        <v>391</v>
      </c>
      <c r="Y136" s="55">
        <f t="shared" si="32"/>
        <v>227.64458339149996</v>
      </c>
      <c r="Z136" s="55">
        <f t="shared" si="33"/>
        <v>0.93632451920595372</v>
      </c>
      <c r="AA136" s="55">
        <f t="shared" si="34"/>
        <v>15.613483085836762</v>
      </c>
      <c r="AB136" s="102">
        <f t="shared" si="35"/>
        <v>6.3235261646920629</v>
      </c>
      <c r="AC136" s="214">
        <f t="shared" si="28"/>
        <v>15.613483085836762</v>
      </c>
      <c r="AD136" s="214">
        <f t="shared" si="29"/>
        <v>6.3235261646920629</v>
      </c>
      <c r="AG136" s="29">
        <f t="shared" ref="AG136:AG173" si="38">AH$6-AI$6*EXP((T$6-Y135)/T$6)</f>
        <v>6.8449344918735553E+19</v>
      </c>
      <c r="AI136" s="26"/>
      <c r="AJ136" s="54">
        <f t="shared" si="30"/>
        <v>1.2768993120698393E-3</v>
      </c>
      <c r="AQ136" s="38">
        <f t="shared" si="36"/>
        <v>6.2447937852216487E-2</v>
      </c>
      <c r="AR136" s="38">
        <f t="shared" si="31"/>
        <v>5.8777409816859014E-2</v>
      </c>
      <c r="AS136" s="54">
        <f t="shared" ref="AS136:AS173" si="39">AS$1+AS$2*EXP(-$Y135/AS$3)</f>
        <v>1.7409908331384268E-4</v>
      </c>
    </row>
    <row r="137" spans="24:45" x14ac:dyDescent="0.25">
      <c r="X137">
        <f t="shared" si="37"/>
        <v>394</v>
      </c>
      <c r="Y137" s="55">
        <f t="shared" si="32"/>
        <v>227.64458339149996</v>
      </c>
      <c r="Z137" s="55">
        <f t="shared" si="33"/>
        <v>0.93632451920595372</v>
      </c>
      <c r="AA137" s="55">
        <f t="shared" si="34"/>
        <v>15.613483085836762</v>
      </c>
      <c r="AB137" s="102">
        <f t="shared" si="35"/>
        <v>6.3235261646920629</v>
      </c>
      <c r="AC137" s="214">
        <f t="shared" si="28"/>
        <v>15.613483085836762</v>
      </c>
      <c r="AD137" s="214">
        <f t="shared" si="29"/>
        <v>6.3235261646920629</v>
      </c>
      <c r="AG137" s="29">
        <f t="shared" si="38"/>
        <v>6.7571150453512602E+19</v>
      </c>
      <c r="AI137" s="26"/>
      <c r="AJ137" s="54">
        <f t="shared" si="30"/>
        <v>1.2592007050201543E-3</v>
      </c>
      <c r="AQ137" s="38">
        <f t="shared" si="36"/>
        <v>6.2294212583262218E-2</v>
      </c>
      <c r="AR137" s="38">
        <f t="shared" si="31"/>
        <v>5.864120489913676E-2</v>
      </c>
      <c r="AS137" s="54">
        <f t="shared" si="39"/>
        <v>1.7432124991528032E-4</v>
      </c>
    </row>
    <row r="138" spans="24:45" x14ac:dyDescent="0.25">
      <c r="X138">
        <f t="shared" si="37"/>
        <v>397</v>
      </c>
      <c r="Y138" s="55">
        <f t="shared" si="32"/>
        <v>227.46026138798817</v>
      </c>
      <c r="Z138" s="55">
        <f t="shared" si="33"/>
        <v>0.92300476539046628</v>
      </c>
      <c r="AA138" s="55">
        <f t="shared" si="34"/>
        <v>15.600840973113044</v>
      </c>
      <c r="AB138" s="102">
        <f t="shared" si="35"/>
        <v>6.2335703747583322</v>
      </c>
      <c r="AC138" s="214">
        <f t="shared" si="28"/>
        <v>15.600840973113044</v>
      </c>
      <c r="AD138" s="214">
        <f t="shared" si="29"/>
        <v>6.2335703747583322</v>
      </c>
      <c r="AG138" s="29">
        <f t="shared" si="38"/>
        <v>6.7571150453512602E+19</v>
      </c>
      <c r="AI138" s="26"/>
      <c r="AJ138" s="54">
        <f t="shared" si="30"/>
        <v>1.2592007050201543E-3</v>
      </c>
      <c r="AQ138" s="38">
        <f t="shared" si="36"/>
        <v>6.2294212583262218E-2</v>
      </c>
      <c r="AR138" s="38">
        <f t="shared" si="31"/>
        <v>5.864120489913676E-2</v>
      </c>
      <c r="AS138" s="54">
        <f t="shared" si="39"/>
        <v>1.7432124991528032E-4</v>
      </c>
    </row>
    <row r="139" spans="24:45" x14ac:dyDescent="0.25">
      <c r="X139">
        <f t="shared" si="37"/>
        <v>400</v>
      </c>
      <c r="Y139" s="55">
        <f t="shared" si="32"/>
        <v>226.7324528630069</v>
      </c>
      <c r="Z139" s="55">
        <f t="shared" si="33"/>
        <v>0.87019918886237235</v>
      </c>
      <c r="AA139" s="55">
        <f t="shared" si="34"/>
        <v>15.550922692936002</v>
      </c>
      <c r="AB139" s="102">
        <f t="shared" si="35"/>
        <v>5.8769446131044258</v>
      </c>
      <c r="AC139" s="214">
        <f t="shared" si="28"/>
        <v>15.550922692936002</v>
      </c>
      <c r="AD139" s="214">
        <f t="shared" si="29"/>
        <v>5.8769446131044258</v>
      </c>
      <c r="AG139" s="29">
        <f t="shared" si="38"/>
        <v>6.7415335560173322E+19</v>
      </c>
      <c r="AI139" s="26"/>
      <c r="AJ139" s="54">
        <f t="shared" si="30"/>
        <v>1.2560606982024612E-3</v>
      </c>
      <c r="AQ139" s="38">
        <f t="shared" si="36"/>
        <v>6.2266802438641668E-2</v>
      </c>
      <c r="AR139" s="38">
        <f t="shared" si="31"/>
        <v>5.8616914597816684E-2</v>
      </c>
      <c r="AS139" s="54">
        <f t="shared" si="39"/>
        <v>1.7436067548933713E-4</v>
      </c>
    </row>
    <row r="140" spans="24:45" x14ac:dyDescent="0.25">
      <c r="X140">
        <f t="shared" si="37"/>
        <v>403</v>
      </c>
      <c r="Y140" s="55">
        <f t="shared" si="32"/>
        <v>226.7324528630069</v>
      </c>
      <c r="Z140" s="55">
        <f t="shared" si="33"/>
        <v>0.87019918886237235</v>
      </c>
      <c r="AA140" s="55">
        <f t="shared" si="34"/>
        <v>15.550922692936002</v>
      </c>
      <c r="AB140" s="102">
        <f t="shared" si="35"/>
        <v>5.8769446131044258</v>
      </c>
      <c r="AC140" s="214">
        <f t="shared" si="28"/>
        <v>15.550922692936002</v>
      </c>
      <c r="AD140" s="214">
        <f t="shared" si="29"/>
        <v>5.8769446131044258</v>
      </c>
      <c r="AG140" s="29">
        <f t="shared" si="38"/>
        <v>6.6799896898541453E+19</v>
      </c>
      <c r="AI140" s="26"/>
      <c r="AJ140" s="54">
        <f t="shared" si="30"/>
        <v>1.2436590099096504E-3</v>
      </c>
      <c r="AQ140" s="38">
        <f t="shared" si="36"/>
        <v>6.215813612922956E-2</v>
      </c>
      <c r="AR140" s="38">
        <f t="shared" si="31"/>
        <v>5.8520604432546537E-2</v>
      </c>
      <c r="AS140" s="54">
        <f t="shared" si="39"/>
        <v>1.7451642052524534E-4</v>
      </c>
    </row>
    <row r="141" spans="24:45" x14ac:dyDescent="0.25">
      <c r="X141">
        <f t="shared" si="37"/>
        <v>406</v>
      </c>
      <c r="Y141" s="55">
        <f t="shared" si="32"/>
        <v>226.01688999692931</v>
      </c>
      <c r="Z141" s="55">
        <f t="shared" si="33"/>
        <v>0.81795053756895797</v>
      </c>
      <c r="AA141" s="55">
        <f t="shared" si="34"/>
        <v>15.501844307059624</v>
      </c>
      <c r="AB141" s="102">
        <f t="shared" si="35"/>
        <v>5.5240800808331052</v>
      </c>
      <c r="AC141" s="214">
        <f t="shared" si="28"/>
        <v>15.501844307059624</v>
      </c>
      <c r="AD141" s="214">
        <f t="shared" si="29"/>
        <v>5.5240800808331052</v>
      </c>
      <c r="AG141" s="29">
        <f t="shared" si="38"/>
        <v>6.6799896898541453E+19</v>
      </c>
      <c r="AI141" s="26"/>
      <c r="AJ141" s="54">
        <f t="shared" si="30"/>
        <v>1.2436590099096504E-3</v>
      </c>
      <c r="AQ141" s="38">
        <f t="shared" si="36"/>
        <v>6.215813612922956E-2</v>
      </c>
      <c r="AR141" s="38">
        <f t="shared" si="31"/>
        <v>5.8520604432546537E-2</v>
      </c>
      <c r="AS141" s="54">
        <f t="shared" si="39"/>
        <v>1.7451642052524534E-4</v>
      </c>
    </row>
    <row r="142" spans="24:45" x14ac:dyDescent="0.25">
      <c r="X142">
        <f t="shared" si="37"/>
        <v>409</v>
      </c>
      <c r="Y142" s="55">
        <f t="shared" si="32"/>
        <v>226.01688999692931</v>
      </c>
      <c r="Z142" s="55">
        <f t="shared" si="33"/>
        <v>0.81795053756895797</v>
      </c>
      <c r="AA142" s="55">
        <f t="shared" si="34"/>
        <v>15.501844307059624</v>
      </c>
      <c r="AB142" s="102">
        <f t="shared" si="35"/>
        <v>5.5240800808331052</v>
      </c>
      <c r="AC142" s="214">
        <f t="shared" si="28"/>
        <v>15.501844307059624</v>
      </c>
      <c r="AD142" s="214">
        <f t="shared" si="29"/>
        <v>5.5240800808331052</v>
      </c>
      <c r="AG142" s="29">
        <f t="shared" si="38"/>
        <v>6.6194513649301193E+19</v>
      </c>
      <c r="AI142" s="26"/>
      <c r="AJ142" s="54">
        <f t="shared" si="30"/>
        <v>1.23146129675894E-3</v>
      </c>
      <c r="AQ142" s="38">
        <f t="shared" si="36"/>
        <v>6.2050615892142592E-2</v>
      </c>
      <c r="AR142" s="38">
        <f t="shared" si="31"/>
        <v>5.8425290625173175E-2</v>
      </c>
      <c r="AS142" s="54">
        <f t="shared" si="39"/>
        <v>1.7466965460908421E-4</v>
      </c>
    </row>
    <row r="143" spans="24:45" x14ac:dyDescent="0.25">
      <c r="X143">
        <f t="shared" si="37"/>
        <v>412</v>
      </c>
      <c r="Y143" s="55">
        <f t="shared" si="32"/>
        <v>225.32589224960438</v>
      </c>
      <c r="Z143" s="55">
        <f t="shared" si="33"/>
        <v>0.76718061419140149</v>
      </c>
      <c r="AA143" s="55">
        <f t="shared" si="34"/>
        <v>15.454450771577802</v>
      </c>
      <c r="AB143" s="102">
        <f t="shared" si="35"/>
        <v>5.1812022299682683</v>
      </c>
      <c r="AC143" s="214">
        <f t="shared" si="28"/>
        <v>15.454450771577802</v>
      </c>
      <c r="AD143" s="214">
        <f t="shared" si="29"/>
        <v>5.1812022299682683</v>
      </c>
      <c r="AG143" s="29">
        <f t="shared" si="38"/>
        <v>6.6194513649301193E+19</v>
      </c>
      <c r="AI143" s="26"/>
      <c r="AJ143" s="54">
        <f t="shared" si="30"/>
        <v>1.23146129675894E-3</v>
      </c>
      <c r="AQ143" s="38">
        <f t="shared" si="36"/>
        <v>6.2050615892142592E-2</v>
      </c>
      <c r="AR143" s="38">
        <f t="shared" si="31"/>
        <v>5.8425290625173175E-2</v>
      </c>
      <c r="AS143" s="54">
        <f t="shared" si="39"/>
        <v>1.7466965460908421E-4</v>
      </c>
    </row>
    <row r="144" spans="24:45" x14ac:dyDescent="0.25">
      <c r="X144">
        <f t="shared" si="37"/>
        <v>415</v>
      </c>
      <c r="Y144" s="55">
        <f t="shared" si="32"/>
        <v>225.32589224960438</v>
      </c>
      <c r="Z144" s="55">
        <f t="shared" si="33"/>
        <v>0.76718061419140149</v>
      </c>
      <c r="AA144" s="55">
        <f t="shared" si="34"/>
        <v>15.454450771577802</v>
      </c>
      <c r="AB144" s="102">
        <f t="shared" si="35"/>
        <v>5.1812022299682683</v>
      </c>
      <c r="AC144" s="214">
        <f t="shared" si="28"/>
        <v>15.454450771577802</v>
      </c>
      <c r="AD144" s="214">
        <f t="shared" si="29"/>
        <v>5.1812022299682683</v>
      </c>
      <c r="AG144" s="29">
        <f t="shared" si="38"/>
        <v>6.5609631021020742E+19</v>
      </c>
      <c r="AI144" s="26"/>
      <c r="AJ144" s="54">
        <f t="shared" si="30"/>
        <v>1.2196781793286768E-3</v>
      </c>
      <c r="AQ144" s="38">
        <f t="shared" si="36"/>
        <v>6.1946138665203536E-2</v>
      </c>
      <c r="AR144" s="38">
        <f t="shared" si="31"/>
        <v>5.8332655875622613E-2</v>
      </c>
      <c r="AS144" s="54">
        <f t="shared" si="39"/>
        <v>1.7481773133381408E-4</v>
      </c>
    </row>
    <row r="145" spans="24:45" x14ac:dyDescent="0.25">
      <c r="X145">
        <f t="shared" si="37"/>
        <v>418</v>
      </c>
      <c r="Y145" s="55">
        <f t="shared" si="32"/>
        <v>224.63323355731043</v>
      </c>
      <c r="Z145" s="55">
        <f t="shared" si="33"/>
        <v>0.71597518024217166</v>
      </c>
      <c r="AA145" s="55">
        <f t="shared" si="34"/>
        <v>15.406943316687959</v>
      </c>
      <c r="AB145" s="102">
        <f t="shared" si="35"/>
        <v>4.8353831312363855</v>
      </c>
      <c r="AC145" s="214">
        <f t="shared" si="28"/>
        <v>15.406943316687959</v>
      </c>
      <c r="AD145" s="214">
        <f t="shared" si="29"/>
        <v>4.8353831312363855</v>
      </c>
      <c r="AG145" s="29">
        <f t="shared" si="38"/>
        <v>6.5609631021020742E+19</v>
      </c>
      <c r="AI145" s="26"/>
      <c r="AJ145" s="54">
        <f t="shared" si="30"/>
        <v>1.2196781793286768E-3</v>
      </c>
      <c r="AQ145" s="38">
        <f t="shared" si="36"/>
        <v>6.1946138665203536E-2</v>
      </c>
      <c r="AR145" s="38">
        <f t="shared" si="31"/>
        <v>5.8332655875622613E-2</v>
      </c>
      <c r="AS145" s="54">
        <f t="shared" si="39"/>
        <v>1.7481773133381408E-4</v>
      </c>
    </row>
    <row r="146" spans="24:45" x14ac:dyDescent="0.25">
      <c r="X146">
        <f t="shared" si="37"/>
        <v>421</v>
      </c>
      <c r="Y146" s="55">
        <f t="shared" si="32"/>
        <v>224.63323355731043</v>
      </c>
      <c r="Z146" s="55">
        <f t="shared" si="33"/>
        <v>0.71597518024217166</v>
      </c>
      <c r="AA146" s="55">
        <f t="shared" si="34"/>
        <v>15.406943316687959</v>
      </c>
      <c r="AB146" s="102">
        <f t="shared" si="35"/>
        <v>4.8353831312363855</v>
      </c>
      <c r="AC146" s="214">
        <f t="shared" si="28"/>
        <v>15.406943316687959</v>
      </c>
      <c r="AD146" s="214">
        <f t="shared" si="29"/>
        <v>4.8353831312363855</v>
      </c>
      <c r="AG146" s="29">
        <f t="shared" si="38"/>
        <v>6.5023064252874228E+19</v>
      </c>
      <c r="AI146" s="26"/>
      <c r="AJ146" s="54">
        <f t="shared" si="30"/>
        <v>1.2078629060657355E-3</v>
      </c>
      <c r="AQ146" s="38">
        <f t="shared" si="36"/>
        <v>6.1840765219916979E-2</v>
      </c>
      <c r="AR146" s="38">
        <f t="shared" si="31"/>
        <v>5.8239208029566648E-2</v>
      </c>
      <c r="AS146" s="54">
        <f t="shared" si="39"/>
        <v>1.7496626575810628E-4</v>
      </c>
    </row>
    <row r="147" spans="24:45" x14ac:dyDescent="0.25">
      <c r="X147">
        <f t="shared" si="37"/>
        <v>424</v>
      </c>
      <c r="Y147" s="55">
        <f t="shared" si="32"/>
        <v>223.98955320921158</v>
      </c>
      <c r="Z147" s="55">
        <f t="shared" si="33"/>
        <v>0.66810662185276648</v>
      </c>
      <c r="AA147" s="55">
        <f t="shared" si="34"/>
        <v>15.362795144664718</v>
      </c>
      <c r="AB147" s="102">
        <f t="shared" si="35"/>
        <v>4.5120998301665862</v>
      </c>
      <c r="AC147" s="214">
        <f t="shared" si="28"/>
        <v>15.362795144664718</v>
      </c>
      <c r="AD147" s="214">
        <f t="shared" si="29"/>
        <v>4.5120998301665862</v>
      </c>
      <c r="AG147" s="29">
        <f t="shared" si="38"/>
        <v>6.5023064252874228E+19</v>
      </c>
      <c r="AI147" s="26"/>
      <c r="AJ147" s="54">
        <f t="shared" si="30"/>
        <v>1.2078629060657355E-3</v>
      </c>
      <c r="AQ147" s="38">
        <f t="shared" si="36"/>
        <v>6.1840765219916979E-2</v>
      </c>
      <c r="AR147" s="38">
        <f t="shared" si="31"/>
        <v>5.8239208029566648E-2</v>
      </c>
      <c r="AS147" s="54">
        <f t="shared" si="39"/>
        <v>1.7496626575810628E-4</v>
      </c>
    </row>
    <row r="148" spans="24:45" x14ac:dyDescent="0.25">
      <c r="X148">
        <f t="shared" si="37"/>
        <v>427</v>
      </c>
      <c r="Y148" s="55">
        <f t="shared" si="32"/>
        <v>223.98955320921158</v>
      </c>
      <c r="Z148" s="55">
        <f t="shared" si="33"/>
        <v>0.66810662185276648</v>
      </c>
      <c r="AA148" s="55">
        <f t="shared" si="34"/>
        <v>15.362795144664718</v>
      </c>
      <c r="AB148" s="102">
        <f t="shared" si="35"/>
        <v>4.5120998301665862</v>
      </c>
      <c r="AC148" s="214">
        <f t="shared" si="28"/>
        <v>15.362795144664718</v>
      </c>
      <c r="AD148" s="214">
        <f t="shared" si="29"/>
        <v>4.5120998301665862</v>
      </c>
      <c r="AG148" s="29">
        <f t="shared" si="38"/>
        <v>6.44777241408454E+19</v>
      </c>
      <c r="AI148" s="26"/>
      <c r="AJ148" s="54">
        <f t="shared" si="30"/>
        <v>1.1968798858334707E-3</v>
      </c>
      <c r="AQ148" s="38">
        <f t="shared" si="36"/>
        <v>6.1742258586355521E-2</v>
      </c>
      <c r="AR148" s="38">
        <f t="shared" si="31"/>
        <v>5.8151833071579472E-2</v>
      </c>
      <c r="AS148" s="54">
        <f t="shared" si="39"/>
        <v>1.7510438861695397E-4</v>
      </c>
    </row>
    <row r="149" spans="24:45" x14ac:dyDescent="0.25">
      <c r="X149">
        <f t="shared" si="37"/>
        <v>430</v>
      </c>
      <c r="Y149" s="55">
        <f t="shared" si="32"/>
        <v>223.29151216642529</v>
      </c>
      <c r="Z149" s="55">
        <f t="shared" si="33"/>
        <v>0.61588349748679505</v>
      </c>
      <c r="AA149" s="55">
        <f t="shared" si="34"/>
        <v>15.314918529933149</v>
      </c>
      <c r="AB149" s="102">
        <f t="shared" si="35"/>
        <v>4.1594076955952932</v>
      </c>
      <c r="AC149" s="214">
        <f t="shared" si="28"/>
        <v>15.314918529933149</v>
      </c>
      <c r="AD149" s="214">
        <f t="shared" si="29"/>
        <v>4.1594076955952932</v>
      </c>
      <c r="AG149" s="29">
        <f t="shared" si="38"/>
        <v>6.44777241408454E+19</v>
      </c>
      <c r="AI149" s="26"/>
      <c r="AJ149" s="54">
        <f t="shared" si="30"/>
        <v>1.1968798858334707E-3</v>
      </c>
      <c r="AQ149" s="38">
        <f t="shared" si="36"/>
        <v>6.1742258586355521E-2</v>
      </c>
      <c r="AR149" s="38">
        <f t="shared" si="31"/>
        <v>5.8151833071579472E-2</v>
      </c>
      <c r="AS149" s="54">
        <f t="shared" si="39"/>
        <v>1.7510438861695397E-4</v>
      </c>
    </row>
    <row r="150" spans="24:45" x14ac:dyDescent="0.25">
      <c r="X150">
        <f t="shared" si="37"/>
        <v>433</v>
      </c>
      <c r="Y150" s="55">
        <f t="shared" si="32"/>
        <v>223.29151216642529</v>
      </c>
      <c r="Z150" s="55">
        <f t="shared" si="33"/>
        <v>0.61588349748679505</v>
      </c>
      <c r="AA150" s="55">
        <f t="shared" si="34"/>
        <v>15.314918529933149</v>
      </c>
      <c r="AB150" s="102">
        <f t="shared" si="35"/>
        <v>4.1594076955952932</v>
      </c>
      <c r="AC150" s="214">
        <f t="shared" si="28"/>
        <v>15.314918529933149</v>
      </c>
      <c r="AD150" s="214">
        <f t="shared" si="29"/>
        <v>4.1594076955952932</v>
      </c>
      <c r="AG150" s="29">
        <f t="shared" si="38"/>
        <v>6.3886056276939244E+19</v>
      </c>
      <c r="AI150" s="26"/>
      <c r="AJ150" s="54">
        <f t="shared" si="30"/>
        <v>1.1849660715959204E-3</v>
      </c>
      <c r="AQ150" s="38">
        <f t="shared" si="36"/>
        <v>6.1634790880027206E-2</v>
      </c>
      <c r="AR150" s="38">
        <f t="shared" si="31"/>
        <v>5.8056491186518025E-2</v>
      </c>
      <c r="AS150" s="54">
        <f t="shared" si="39"/>
        <v>1.7525427594150005E-4</v>
      </c>
    </row>
    <row r="151" spans="24:45" x14ac:dyDescent="0.25">
      <c r="X151">
        <f t="shared" si="37"/>
        <v>436</v>
      </c>
      <c r="Y151" s="55">
        <f t="shared" si="32"/>
        <v>222.74640865419082</v>
      </c>
      <c r="Z151" s="55">
        <f t="shared" si="33"/>
        <v>0.57487461587547273</v>
      </c>
      <c r="AA151" s="55">
        <f t="shared" si="34"/>
        <v>15.27753145776343</v>
      </c>
      <c r="AB151" s="102">
        <f t="shared" si="35"/>
        <v>3.8824516504050295</v>
      </c>
      <c r="AC151" s="214">
        <f t="shared" si="28"/>
        <v>15.27753145776343</v>
      </c>
      <c r="AD151" s="214">
        <f t="shared" si="29"/>
        <v>3.8824516504050295</v>
      </c>
      <c r="AG151" s="29">
        <f t="shared" si="38"/>
        <v>6.3886056276939244E+19</v>
      </c>
      <c r="AI151" s="26"/>
      <c r="AJ151" s="54">
        <f t="shared" si="30"/>
        <v>1.1849660715959204E-3</v>
      </c>
      <c r="AQ151" s="38">
        <f t="shared" si="36"/>
        <v>6.1634790880027206E-2</v>
      </c>
      <c r="AR151" s="38">
        <f t="shared" si="31"/>
        <v>5.8056491186518025E-2</v>
      </c>
      <c r="AS151" s="54">
        <f t="shared" si="39"/>
        <v>1.7525427594150005E-4</v>
      </c>
    </row>
    <row r="152" spans="24:45" x14ac:dyDescent="0.25">
      <c r="X152">
        <f t="shared" si="37"/>
        <v>439</v>
      </c>
      <c r="Y152" s="55">
        <f t="shared" si="32"/>
        <v>222.74640865419082</v>
      </c>
      <c r="Z152" s="55">
        <f t="shared" si="33"/>
        <v>0.57487461587547273</v>
      </c>
      <c r="AA152" s="55">
        <f t="shared" si="34"/>
        <v>15.27753145776343</v>
      </c>
      <c r="AB152" s="102">
        <f t="shared" si="35"/>
        <v>3.8824516504050295</v>
      </c>
      <c r="AC152" s="214">
        <f t="shared" si="28"/>
        <v>15.27753145776343</v>
      </c>
      <c r="AD152" s="214">
        <f t="shared" si="29"/>
        <v>3.8824516504050295</v>
      </c>
      <c r="AG152" s="29">
        <f t="shared" si="38"/>
        <v>6.3423823062351217E+19</v>
      </c>
      <c r="AI152" s="26"/>
      <c r="AJ152" s="54">
        <f t="shared" si="30"/>
        <v>1.1756603416571215E-3</v>
      </c>
      <c r="AQ152" s="38">
        <f t="shared" si="36"/>
        <v>6.15504004782777E-2</v>
      </c>
      <c r="AR152" s="38">
        <f t="shared" si="31"/>
        <v>5.798160921096765E-2</v>
      </c>
      <c r="AS152" s="54">
        <f t="shared" si="39"/>
        <v>1.7537139575132571E-4</v>
      </c>
    </row>
    <row r="153" spans="24:45" x14ac:dyDescent="0.25">
      <c r="X153">
        <f t="shared" si="37"/>
        <v>442</v>
      </c>
      <c r="Y153" s="55">
        <f t="shared" si="32"/>
        <v>221.93130128369577</v>
      </c>
      <c r="Z153" s="55">
        <f t="shared" si="33"/>
        <v>0.51317713663371123</v>
      </c>
      <c r="AA153" s="55">
        <f t="shared" si="34"/>
        <v>15.221625602448269</v>
      </c>
      <c r="AB153" s="102">
        <f t="shared" si="35"/>
        <v>3.4657738679929171</v>
      </c>
      <c r="AC153" s="214">
        <f t="shared" si="28"/>
        <v>15.221625602448269</v>
      </c>
      <c r="AD153" s="214">
        <f t="shared" si="29"/>
        <v>3.4657738679929171</v>
      </c>
      <c r="AG153" s="29">
        <f t="shared" si="38"/>
        <v>6.3423823062351217E+19</v>
      </c>
      <c r="AI153" s="26"/>
      <c r="AJ153" s="54">
        <f t="shared" si="30"/>
        <v>1.1756603416571215E-3</v>
      </c>
      <c r="AQ153" s="38">
        <f t="shared" si="36"/>
        <v>6.15504004782777E-2</v>
      </c>
      <c r="AR153" s="38">
        <f t="shared" si="31"/>
        <v>5.798160921096765E-2</v>
      </c>
      <c r="AS153" s="54">
        <f t="shared" si="39"/>
        <v>1.7537139575132571E-4</v>
      </c>
    </row>
    <row r="154" spans="24:45" x14ac:dyDescent="0.25">
      <c r="X154">
        <f t="shared" si="37"/>
        <v>445</v>
      </c>
      <c r="Y154" s="55">
        <f t="shared" si="32"/>
        <v>221.93130128369577</v>
      </c>
      <c r="Z154" s="55">
        <f t="shared" si="33"/>
        <v>0.51317713663371123</v>
      </c>
      <c r="AA154" s="55">
        <f t="shared" si="34"/>
        <v>15.221625602448269</v>
      </c>
      <c r="AB154" s="102">
        <f t="shared" si="35"/>
        <v>3.4657738679929171</v>
      </c>
      <c r="AC154" s="214">
        <f t="shared" si="28"/>
        <v>15.221625602448269</v>
      </c>
      <c r="AD154" s="214">
        <f t="shared" si="29"/>
        <v>3.4657738679929171</v>
      </c>
      <c r="AG154" s="29">
        <f t="shared" si="38"/>
        <v>6.2732311294237213E+19</v>
      </c>
      <c r="AI154" s="26"/>
      <c r="AJ154" s="54">
        <f t="shared" si="30"/>
        <v>1.1617419926288066E-3</v>
      </c>
      <c r="AQ154" s="38">
        <f t="shared" si="36"/>
        <v>6.1423435907297874E-2</v>
      </c>
      <c r="AR154" s="38">
        <f t="shared" si="31"/>
        <v>5.7868927545201149E-2</v>
      </c>
      <c r="AS154" s="54">
        <f t="shared" si="39"/>
        <v>1.755466460721005E-4</v>
      </c>
    </row>
    <row r="155" spans="24:45" x14ac:dyDescent="0.25">
      <c r="X155">
        <f t="shared" si="37"/>
        <v>448</v>
      </c>
      <c r="Y155" s="55">
        <f t="shared" si="32"/>
        <v>221.71011215404278</v>
      </c>
      <c r="Z155" s="55">
        <f t="shared" si="33"/>
        <v>0.49635653253644563</v>
      </c>
      <c r="AA155" s="55">
        <f t="shared" si="34"/>
        <v>15.206454880249847</v>
      </c>
      <c r="AB155" s="102">
        <f t="shared" si="35"/>
        <v>3.3521748668632783</v>
      </c>
      <c r="AC155" s="214">
        <f t="shared" si="28"/>
        <v>15.206454880249847</v>
      </c>
      <c r="AD155" s="214">
        <f t="shared" si="29"/>
        <v>3.3521748668632783</v>
      </c>
      <c r="AG155" s="29">
        <f t="shared" si="38"/>
        <v>6.2732311294237213E+19</v>
      </c>
      <c r="AI155" s="26"/>
      <c r="AJ155" s="54">
        <f t="shared" si="30"/>
        <v>1.1617419926288066E-3</v>
      </c>
      <c r="AQ155" s="38">
        <f t="shared" si="36"/>
        <v>6.1423435907297874E-2</v>
      </c>
      <c r="AR155" s="38">
        <f t="shared" si="31"/>
        <v>5.7868927545201149E-2</v>
      </c>
      <c r="AS155" s="54">
        <f t="shared" si="39"/>
        <v>1.755466460721005E-4</v>
      </c>
    </row>
    <row r="156" spans="24:45" x14ac:dyDescent="0.25">
      <c r="X156">
        <f t="shared" si="37"/>
        <v>451</v>
      </c>
      <c r="Y156" s="55">
        <f t="shared" si="32"/>
        <v>221.23083614026808</v>
      </c>
      <c r="Z156" s="55">
        <f t="shared" si="33"/>
        <v>0.45979398882188072</v>
      </c>
      <c r="AA156" s="55">
        <f t="shared" si="34"/>
        <v>15.173582725669965</v>
      </c>
      <c r="AB156" s="102">
        <f t="shared" si="35"/>
        <v>3.1052474425736523</v>
      </c>
      <c r="AC156" s="214">
        <f t="shared" si="28"/>
        <v>15.173582725669965</v>
      </c>
      <c r="AD156" s="214">
        <f t="shared" si="29"/>
        <v>3.1052474425736523</v>
      </c>
      <c r="AG156" s="29">
        <f t="shared" si="38"/>
        <v>6.2544594611704431E+19</v>
      </c>
      <c r="AI156" s="26"/>
      <c r="AJ156" s="54">
        <f t="shared" si="30"/>
        <v>1.1579644602068154E-3</v>
      </c>
      <c r="AQ156" s="38">
        <f t="shared" si="36"/>
        <v>6.1388821514472149E-2</v>
      </c>
      <c r="AR156" s="38">
        <f t="shared" si="31"/>
        <v>5.7838202428849586E-2</v>
      </c>
      <c r="AS156" s="54">
        <f t="shared" si="39"/>
        <v>1.7559422675866683E-4</v>
      </c>
    </row>
    <row r="157" spans="24:45" x14ac:dyDescent="0.25">
      <c r="X157">
        <f t="shared" si="37"/>
        <v>454</v>
      </c>
      <c r="Y157" s="55">
        <f t="shared" si="32"/>
        <v>221.23083614026808</v>
      </c>
      <c r="Z157" s="55">
        <f t="shared" si="33"/>
        <v>0.45979398882188072</v>
      </c>
      <c r="AA157" s="55">
        <f t="shared" si="34"/>
        <v>15.173582725669965</v>
      </c>
      <c r="AB157" s="102">
        <f t="shared" si="35"/>
        <v>3.1052474425736523</v>
      </c>
      <c r="AC157" s="214">
        <f t="shared" si="28"/>
        <v>15.173582725669965</v>
      </c>
      <c r="AD157" s="214">
        <f t="shared" si="29"/>
        <v>3.1052474425736523</v>
      </c>
      <c r="AG157" s="29">
        <f t="shared" si="38"/>
        <v>6.2137749492273512E+19</v>
      </c>
      <c r="AI157" s="26"/>
      <c r="AJ157" s="54">
        <f t="shared" si="30"/>
        <v>1.149778404716819E-3</v>
      </c>
      <c r="AQ157" s="38">
        <f t="shared" si="36"/>
        <v>6.1313581038950279E-2</v>
      </c>
      <c r="AR157" s="38">
        <f t="shared" si="31"/>
        <v>5.7771409067364103E-2</v>
      </c>
      <c r="AS157" s="54">
        <f t="shared" si="39"/>
        <v>1.7569736110267502E-4</v>
      </c>
    </row>
    <row r="158" spans="24:45" x14ac:dyDescent="0.25">
      <c r="X158">
        <f t="shared" si="37"/>
        <v>457</v>
      </c>
      <c r="Y158" s="55">
        <f t="shared" si="32"/>
        <v>220.37548074880175</v>
      </c>
      <c r="Z158" s="55">
        <f t="shared" si="33"/>
        <v>0.39414628590301959</v>
      </c>
      <c r="AA158" s="55">
        <f t="shared" si="34"/>
        <v>15.114916375089283</v>
      </c>
      <c r="AB158" s="102">
        <f t="shared" si="35"/>
        <v>2.661891577652594</v>
      </c>
      <c r="AC158" s="214">
        <f t="shared" si="28"/>
        <v>15.114916375089283</v>
      </c>
      <c r="AD158" s="214">
        <f t="shared" si="29"/>
        <v>2.661891577652594</v>
      </c>
      <c r="AG158" s="29">
        <f t="shared" si="38"/>
        <v>6.2137749492273512E+19</v>
      </c>
      <c r="AI158" s="26"/>
      <c r="AJ158" s="54">
        <f t="shared" si="30"/>
        <v>1.149778404716819E-3</v>
      </c>
      <c r="AQ158" s="38">
        <f t="shared" si="36"/>
        <v>6.1313581038950279E-2</v>
      </c>
      <c r="AR158" s="38">
        <f t="shared" si="31"/>
        <v>5.7771409067364103E-2</v>
      </c>
      <c r="AS158" s="54">
        <f t="shared" si="39"/>
        <v>1.7569736110267502E-4</v>
      </c>
    </row>
    <row r="159" spans="24:45" x14ac:dyDescent="0.25">
      <c r="X159">
        <f t="shared" si="37"/>
        <v>460</v>
      </c>
      <c r="Y159" s="55">
        <f t="shared" si="32"/>
        <v>220.37548074880175</v>
      </c>
      <c r="Z159" s="55">
        <f t="shared" si="33"/>
        <v>0.39414628590301959</v>
      </c>
      <c r="AA159" s="55">
        <f t="shared" si="34"/>
        <v>15.114916375089283</v>
      </c>
      <c r="AB159" s="102">
        <f t="shared" si="35"/>
        <v>2.661891577652594</v>
      </c>
      <c r="AC159" s="214">
        <f t="shared" si="28"/>
        <v>15.114916375089283</v>
      </c>
      <c r="AD159" s="214">
        <f t="shared" si="29"/>
        <v>2.661891577652594</v>
      </c>
      <c r="AG159" s="29">
        <f t="shared" si="38"/>
        <v>6.1411327822977565E+19</v>
      </c>
      <c r="AI159" s="26"/>
      <c r="AJ159" s="54">
        <f t="shared" si="30"/>
        <v>1.1351662913244615E-3</v>
      </c>
      <c r="AQ159" s="38">
        <f t="shared" si="36"/>
        <v>6.1178487473713294E-2</v>
      </c>
      <c r="AR159" s="38">
        <f t="shared" si="31"/>
        <v>5.7651458445371812E-2</v>
      </c>
      <c r="AS159" s="54">
        <f t="shared" si="39"/>
        <v>1.7588154486326276E-4</v>
      </c>
    </row>
    <row r="160" spans="24:45" x14ac:dyDescent="0.25">
      <c r="X160">
        <f t="shared" si="37"/>
        <v>463</v>
      </c>
      <c r="Y160" s="55">
        <f t="shared" si="32"/>
        <v>220.34013730987039</v>
      </c>
      <c r="Z160" s="55">
        <f t="shared" si="33"/>
        <v>0.39142274572522417</v>
      </c>
      <c r="AA160" s="55">
        <f t="shared" si="34"/>
        <v>15.112492270910176</v>
      </c>
      <c r="AB160" s="102">
        <f t="shared" si="35"/>
        <v>2.6434979788290955</v>
      </c>
      <c r="AC160" s="214">
        <f t="shared" si="28"/>
        <v>15.112492270910176</v>
      </c>
      <c r="AD160" s="214">
        <f t="shared" si="29"/>
        <v>2.6434979788290955</v>
      </c>
      <c r="AG160" s="29">
        <f t="shared" si="38"/>
        <v>6.1411327822977565E+19</v>
      </c>
      <c r="AI160" s="26"/>
      <c r="AJ160" s="54">
        <f t="shared" si="30"/>
        <v>1.1351662913244615E-3</v>
      </c>
      <c r="AQ160" s="38">
        <f t="shared" si="36"/>
        <v>6.1178487473713294E-2</v>
      </c>
      <c r="AR160" s="38">
        <f t="shared" si="31"/>
        <v>5.7651458445371812E-2</v>
      </c>
      <c r="AS160" s="54">
        <f t="shared" si="39"/>
        <v>1.7588154486326276E-4</v>
      </c>
    </row>
    <row r="161" spans="23:45" x14ac:dyDescent="0.25">
      <c r="X161">
        <f t="shared" si="37"/>
        <v>466</v>
      </c>
      <c r="Y161" s="55">
        <f t="shared" si="32"/>
        <v>219.51614163737395</v>
      </c>
      <c r="Z161" s="55">
        <f t="shared" si="33"/>
        <v>0.32767765771674995</v>
      </c>
      <c r="AA161" s="55">
        <f t="shared" si="34"/>
        <v>15.055976792686828</v>
      </c>
      <c r="AB161" s="102">
        <f t="shared" si="35"/>
        <v>2.2129915426267979</v>
      </c>
      <c r="AC161" s="214">
        <f t="shared" si="28"/>
        <v>15.055976792686828</v>
      </c>
      <c r="AD161" s="214">
        <f t="shared" si="29"/>
        <v>2.2129915426267979</v>
      </c>
      <c r="AG161" s="29">
        <f t="shared" si="38"/>
        <v>6.1381302779296088E+19</v>
      </c>
      <c r="AI161" s="26"/>
      <c r="AJ161" s="54">
        <f t="shared" si="30"/>
        <v>1.134562450463865E-3</v>
      </c>
      <c r="AQ161" s="38">
        <f t="shared" si="36"/>
        <v>6.1172882818312964E-2</v>
      </c>
      <c r="AR161" s="38">
        <f t="shared" si="31"/>
        <v>5.7646481368659873E-2</v>
      </c>
      <c r="AS161" s="54">
        <f t="shared" si="39"/>
        <v>1.7588915872774282E-4</v>
      </c>
    </row>
    <row r="162" spans="23:45" x14ac:dyDescent="0.25">
      <c r="X162">
        <f t="shared" si="37"/>
        <v>469</v>
      </c>
      <c r="Y162" s="55">
        <f t="shared" si="32"/>
        <v>219.51614163737395</v>
      </c>
      <c r="Z162" s="55">
        <f t="shared" si="33"/>
        <v>0.32767765771674995</v>
      </c>
      <c r="AA162" s="55">
        <f t="shared" si="34"/>
        <v>15.055976792686828</v>
      </c>
      <c r="AB162" s="102">
        <f t="shared" si="35"/>
        <v>2.2129915426267979</v>
      </c>
      <c r="AC162" s="214">
        <f t="shared" si="28"/>
        <v>15.055976792686828</v>
      </c>
      <c r="AD162" s="214">
        <f t="shared" si="29"/>
        <v>2.2129915426267979</v>
      </c>
      <c r="AG162" s="29">
        <f t="shared" si="38"/>
        <v>6.0681093654567191E+19</v>
      </c>
      <c r="AI162" s="26"/>
      <c r="AJ162" s="54">
        <f t="shared" si="30"/>
        <v>1.1204832235521785E-3</v>
      </c>
      <c r="AQ162" s="38">
        <f t="shared" si="36"/>
        <v>6.1041704561915267E-2</v>
      </c>
      <c r="AR162" s="38">
        <f t="shared" si="31"/>
        <v>5.7529976719546821E-2</v>
      </c>
      <c r="AS162" s="54">
        <f t="shared" si="39"/>
        <v>1.7606674367361328E-4</v>
      </c>
    </row>
    <row r="163" spans="23:45" x14ac:dyDescent="0.25">
      <c r="X163">
        <f t="shared" si="37"/>
        <v>472</v>
      </c>
      <c r="Y163" s="55">
        <f t="shared" si="32"/>
        <v>219.47365678490254</v>
      </c>
      <c r="Z163" s="55">
        <f t="shared" si="33"/>
        <v>0.32437801342417671</v>
      </c>
      <c r="AA163" s="55">
        <f t="shared" si="34"/>
        <v>15.053062879622946</v>
      </c>
      <c r="AB163" s="102">
        <f t="shared" si="35"/>
        <v>2.1907071886552085</v>
      </c>
      <c r="AC163" s="214">
        <f t="shared" si="28"/>
        <v>15.053062879622946</v>
      </c>
      <c r="AD163" s="214">
        <f t="shared" si="29"/>
        <v>2.1907071886552085</v>
      </c>
      <c r="AG163" s="29">
        <f t="shared" si="38"/>
        <v>6.0681093654567191E+19</v>
      </c>
      <c r="AI163" s="26"/>
      <c r="AJ163" s="54">
        <f t="shared" si="30"/>
        <v>1.1204832235521785E-3</v>
      </c>
      <c r="AQ163" s="38">
        <f t="shared" si="36"/>
        <v>6.1041704561915267E-2</v>
      </c>
      <c r="AR163" s="38">
        <f t="shared" si="31"/>
        <v>5.7529976719546821E-2</v>
      </c>
      <c r="AS163" s="54">
        <f t="shared" si="39"/>
        <v>1.7606674367361328E-4</v>
      </c>
    </row>
    <row r="164" spans="23:45" x14ac:dyDescent="0.25">
      <c r="X164">
        <f t="shared" si="37"/>
        <v>475</v>
      </c>
      <c r="Y164" s="55">
        <f t="shared" si="32"/>
        <v>218.686686101547</v>
      </c>
      <c r="Z164" s="55">
        <f t="shared" si="33"/>
        <v>0.26302503065919325</v>
      </c>
      <c r="AA164" s="55">
        <f t="shared" si="34"/>
        <v>14.999086838240533</v>
      </c>
      <c r="AB164" s="102">
        <f t="shared" si="35"/>
        <v>1.7763559847315002</v>
      </c>
      <c r="AC164" s="214">
        <f t="shared" si="28"/>
        <v>14.999086838240533</v>
      </c>
      <c r="AD164" s="214">
        <f t="shared" si="29"/>
        <v>1.7763559847315002</v>
      </c>
      <c r="AG164" s="29">
        <f t="shared" si="38"/>
        <v>6.0644980452900995E+19</v>
      </c>
      <c r="AI164" s="26"/>
      <c r="AJ164" s="54">
        <f t="shared" si="30"/>
        <v>1.1197572419522415E-3</v>
      </c>
      <c r="AQ164" s="38">
        <f t="shared" si="36"/>
        <v>6.1034914366802896E-2</v>
      </c>
      <c r="AR164" s="38">
        <f t="shared" si="31"/>
        <v>5.7523945291872783E-2</v>
      </c>
      <c r="AS164" s="54">
        <f t="shared" si="39"/>
        <v>1.7607590380538691E-4</v>
      </c>
    </row>
    <row r="165" spans="23:45" x14ac:dyDescent="0.25">
      <c r="X165">
        <f t="shared" si="37"/>
        <v>478</v>
      </c>
      <c r="Y165" s="55">
        <f t="shared" si="32"/>
        <v>218.686686101547</v>
      </c>
      <c r="Z165" s="55">
        <f t="shared" si="33"/>
        <v>0.26302503065919325</v>
      </c>
      <c r="AA165" s="55">
        <f t="shared" si="34"/>
        <v>14.999086838240533</v>
      </c>
      <c r="AB165" s="102">
        <f t="shared" si="35"/>
        <v>1.7763559847315002</v>
      </c>
      <c r="AC165" s="214">
        <f t="shared" si="28"/>
        <v>14.999086838240533</v>
      </c>
      <c r="AD165" s="214">
        <f t="shared" si="29"/>
        <v>1.7763559847315002</v>
      </c>
      <c r="AG165" s="29">
        <f t="shared" si="38"/>
        <v>5.9975845104534422E+19</v>
      </c>
      <c r="AI165" s="26"/>
      <c r="AJ165" s="54">
        <f t="shared" si="30"/>
        <v>1.1063085223265514E-3</v>
      </c>
      <c r="AQ165" s="38">
        <f t="shared" si="36"/>
        <v>6.090865872020565E-2</v>
      </c>
      <c r="AR165" s="38">
        <f t="shared" si="31"/>
        <v>5.7411783964211323E-2</v>
      </c>
      <c r="AS165" s="54">
        <f t="shared" si="39"/>
        <v>1.7624565178317559E-4</v>
      </c>
    </row>
    <row r="166" spans="23:45" x14ac:dyDescent="0.25">
      <c r="X166">
        <f t="shared" si="37"/>
        <v>481</v>
      </c>
      <c r="Y166" s="55">
        <f t="shared" si="32"/>
        <v>218.62190084468133</v>
      </c>
      <c r="Z166" s="55">
        <f t="shared" si="33"/>
        <v>0.25795463271107621</v>
      </c>
      <c r="AA166" s="55">
        <f t="shared" si="34"/>
        <v>14.994643404985002</v>
      </c>
      <c r="AB166" s="102">
        <f t="shared" si="35"/>
        <v>1.742112735267618</v>
      </c>
      <c r="AC166" s="214">
        <f t="shared" ref="AC166:AC173" si="40">IF(OR(C$5&gt;40, C$5&lt;0, C$4&gt;80,C$4&lt;10), 0, AA166)</f>
        <v>14.994643404985002</v>
      </c>
      <c r="AD166" s="214">
        <f t="shared" ref="AD166:AD173" si="41">IF(OR(C$5&gt;40, C$5&lt;0, C$4&gt;80,C$4&lt;10), 0, AB166)</f>
        <v>1.742112735267618</v>
      </c>
      <c r="AG166" s="29">
        <f t="shared" si="38"/>
        <v>5.9975845104534422E+19</v>
      </c>
      <c r="AI166" s="26"/>
      <c r="AJ166" s="54">
        <f t="shared" si="30"/>
        <v>1.1063085223265514E-3</v>
      </c>
      <c r="AQ166" s="38">
        <f t="shared" si="36"/>
        <v>6.090865872020565E-2</v>
      </c>
      <c r="AR166" s="38">
        <f t="shared" si="31"/>
        <v>5.7411783964211323E-2</v>
      </c>
      <c r="AS166" s="54">
        <f t="shared" si="39"/>
        <v>1.7624565178317559E-4</v>
      </c>
    </row>
    <row r="167" spans="23:45" x14ac:dyDescent="0.25">
      <c r="X167">
        <f t="shared" si="37"/>
        <v>484</v>
      </c>
      <c r="Y167" s="55">
        <f t="shared" si="32"/>
        <v>217.903537305763</v>
      </c>
      <c r="Z167" s="55">
        <f t="shared" si="33"/>
        <v>0.20153006954780395</v>
      </c>
      <c r="AA167" s="55">
        <f t="shared" si="34"/>
        <v>14.945372929064677</v>
      </c>
      <c r="AB167" s="102">
        <f t="shared" si="35"/>
        <v>1.3610459211710944</v>
      </c>
      <c r="AC167" s="214">
        <f t="shared" si="40"/>
        <v>14.945372929064677</v>
      </c>
      <c r="AD167" s="214">
        <f t="shared" si="41"/>
        <v>1.3610459211710944</v>
      </c>
      <c r="AG167" s="29">
        <f t="shared" si="38"/>
        <v>5.9920744234683204E+19</v>
      </c>
      <c r="AI167" s="26"/>
      <c r="AJ167" s="54">
        <f t="shared" si="30"/>
        <v>1.105201318922296E-3</v>
      </c>
      <c r="AQ167" s="38">
        <f t="shared" si="36"/>
        <v>6.0898224567820645E-2</v>
      </c>
      <c r="AR167" s="38">
        <f t="shared" si="31"/>
        <v>5.7402513415109942E-2</v>
      </c>
      <c r="AS167" s="54">
        <f t="shared" si="39"/>
        <v>1.7625963172821437E-4</v>
      </c>
    </row>
    <row r="168" spans="23:45" x14ac:dyDescent="0.25">
      <c r="X168">
        <f t="shared" si="37"/>
        <v>487</v>
      </c>
      <c r="Y168" s="55">
        <f t="shared" si="32"/>
        <v>217.903537305763</v>
      </c>
      <c r="Z168" s="55">
        <f t="shared" si="33"/>
        <v>0.20153006954780395</v>
      </c>
      <c r="AA168" s="55">
        <f t="shared" si="34"/>
        <v>14.945372929064677</v>
      </c>
      <c r="AB168" s="102">
        <f t="shared" si="35"/>
        <v>1.3610459211710944</v>
      </c>
      <c r="AC168" s="214">
        <f t="shared" si="40"/>
        <v>14.945372929064677</v>
      </c>
      <c r="AD168" s="214">
        <f t="shared" si="41"/>
        <v>1.3610459211710944</v>
      </c>
      <c r="AG168" s="29">
        <f t="shared" si="38"/>
        <v>5.9309600739287368E+19</v>
      </c>
      <c r="AI168" s="26"/>
      <c r="AJ168" s="54">
        <f t="shared" si="30"/>
        <v>1.0929236096076981E-3</v>
      </c>
      <c r="AQ168" s="38">
        <f t="shared" si="36"/>
        <v>6.0782110902517131E-2</v>
      </c>
      <c r="AR168" s="38">
        <f t="shared" si="31"/>
        <v>5.7299336289526513E-2</v>
      </c>
      <c r="AS168" s="54">
        <f t="shared" si="39"/>
        <v>1.7641470681930931E-4</v>
      </c>
    </row>
    <row r="169" spans="23:45" x14ac:dyDescent="0.25">
      <c r="X169">
        <f t="shared" si="37"/>
        <v>490</v>
      </c>
      <c r="Y169" s="55">
        <f t="shared" si="32"/>
        <v>217.74566355124537</v>
      </c>
      <c r="Z169" s="55">
        <f t="shared" si="33"/>
        <v>0.18907982124528999</v>
      </c>
      <c r="AA169" s="55">
        <f t="shared" si="34"/>
        <v>14.934544825188297</v>
      </c>
      <c r="AB169" s="102">
        <f t="shared" si="35"/>
        <v>1.2769623910669952</v>
      </c>
      <c r="AC169" s="214">
        <f t="shared" si="40"/>
        <v>14.934544825188297</v>
      </c>
      <c r="AD169" s="214">
        <f t="shared" si="41"/>
        <v>1.2769623910669952</v>
      </c>
      <c r="AG169" s="29">
        <f t="shared" si="38"/>
        <v>5.9309600739287368E+19</v>
      </c>
      <c r="AI169" s="26"/>
      <c r="AJ169" s="54">
        <f t="shared" si="30"/>
        <v>1.0929236096076981E-3</v>
      </c>
      <c r="AQ169" s="38">
        <f t="shared" si="36"/>
        <v>6.0782110902517131E-2</v>
      </c>
      <c r="AR169" s="38">
        <f t="shared" si="31"/>
        <v>5.7299336289526513E-2</v>
      </c>
      <c r="AS169" s="54">
        <f t="shared" si="39"/>
        <v>1.7641470681930931E-4</v>
      </c>
    </row>
    <row r="170" spans="23:45" x14ac:dyDescent="0.25">
      <c r="X170">
        <f t="shared" si="37"/>
        <v>493</v>
      </c>
      <c r="Y170" s="55">
        <f t="shared" si="32"/>
        <v>217.24773164595811</v>
      </c>
      <c r="Z170" s="55">
        <f t="shared" si="33"/>
        <v>0.14969335114111537</v>
      </c>
      <c r="AA170" s="55">
        <f t="shared" si="34"/>
        <v>14.900393117006729</v>
      </c>
      <c r="AB170" s="102">
        <f t="shared" si="35"/>
        <v>1.010963403397821</v>
      </c>
      <c r="AC170" s="214">
        <f t="shared" si="40"/>
        <v>14.900393117006729</v>
      </c>
      <c r="AD170" s="214">
        <f t="shared" si="41"/>
        <v>1.010963403397821</v>
      </c>
      <c r="AG170" s="29">
        <f t="shared" si="38"/>
        <v>5.9175250220395528E+19</v>
      </c>
      <c r="AI170" s="26"/>
      <c r="AJ170" s="54">
        <f t="shared" si="30"/>
        <v>1.0902252224054743E-3</v>
      </c>
      <c r="AQ170" s="38">
        <f t="shared" si="36"/>
        <v>6.075649007564142E-2</v>
      </c>
      <c r="AR170" s="38">
        <f t="shared" si="31"/>
        <v>5.7276566906801524E-2</v>
      </c>
      <c r="AS170" s="54">
        <f t="shared" si="39"/>
        <v>1.7644880225101286E-4</v>
      </c>
    </row>
    <row r="171" spans="23:45" x14ac:dyDescent="0.25">
      <c r="X171">
        <f t="shared" si="37"/>
        <v>496</v>
      </c>
      <c r="Y171" s="55">
        <f t="shared" si="32"/>
        <v>217.24773164595811</v>
      </c>
      <c r="Z171" s="55">
        <f t="shared" si="33"/>
        <v>0.14969335114111537</v>
      </c>
      <c r="AA171" s="55">
        <f t="shared" si="34"/>
        <v>14.900393117006729</v>
      </c>
      <c r="AB171" s="102">
        <f t="shared" si="35"/>
        <v>1.010963403397821</v>
      </c>
      <c r="AC171" s="214">
        <f t="shared" si="40"/>
        <v>14.900393117006729</v>
      </c>
      <c r="AD171" s="214">
        <f t="shared" si="41"/>
        <v>1.010963403397821</v>
      </c>
      <c r="AG171" s="29">
        <f t="shared" si="38"/>
        <v>5.8751415003442315E+19</v>
      </c>
      <c r="AI171" s="26"/>
      <c r="AJ171" s="54">
        <f t="shared" si="30"/>
        <v>1.0817142984133334E-3</v>
      </c>
      <c r="AQ171" s="38">
        <f t="shared" si="36"/>
        <v>6.0675438364280708E-2</v>
      </c>
      <c r="AR171" s="38">
        <f t="shared" si="31"/>
        <v>5.7204528519912992E-2</v>
      </c>
      <c r="AS171" s="54">
        <f t="shared" si="39"/>
        <v>1.7655637376868497E-4</v>
      </c>
    </row>
    <row r="172" spans="23:45" x14ac:dyDescent="0.25">
      <c r="W172" s="45" t="s">
        <v>36</v>
      </c>
      <c r="X172">
        <v>500</v>
      </c>
      <c r="Y172" s="55">
        <f t="shared" si="32"/>
        <v>216.39260364213018</v>
      </c>
      <c r="Z172" s="55">
        <f t="shared" si="33"/>
        <v>8.1629685205866664E-2</v>
      </c>
      <c r="AA172" s="55">
        <f t="shared" si="34"/>
        <v>14.841742362286022</v>
      </c>
      <c r="AB172" s="102">
        <f t="shared" si="35"/>
        <v>0.55129118123770282</v>
      </c>
      <c r="AC172" s="214">
        <f t="shared" si="40"/>
        <v>14.841742362286022</v>
      </c>
      <c r="AD172" s="214">
        <f t="shared" si="41"/>
        <v>0.55129118123770282</v>
      </c>
      <c r="AG172" s="29">
        <f t="shared" si="38"/>
        <v>5.8751415003442315E+19</v>
      </c>
      <c r="AI172" s="26"/>
      <c r="AJ172" s="54">
        <f t="shared" si="30"/>
        <v>1.0817142984133334E-3</v>
      </c>
      <c r="AQ172" s="38">
        <f t="shared" si="36"/>
        <v>6.0675438364280708E-2</v>
      </c>
      <c r="AR172" s="38">
        <f t="shared" si="31"/>
        <v>5.7204528519912992E-2</v>
      </c>
      <c r="AS172" s="54">
        <f t="shared" si="39"/>
        <v>1.7655637376868497E-4</v>
      </c>
    </row>
    <row r="173" spans="23:45" x14ac:dyDescent="0.25">
      <c r="X173">
        <f t="shared" si="37"/>
        <v>503</v>
      </c>
      <c r="Y173" s="55">
        <f t="shared" si="32"/>
        <v>216.39260364213018</v>
      </c>
      <c r="Z173" s="55">
        <f t="shared" si="33"/>
        <v>8.1629685205866664E-2</v>
      </c>
      <c r="AA173" s="55">
        <f t="shared" si="34"/>
        <v>14.841742362286022</v>
      </c>
      <c r="AB173" s="102">
        <f t="shared" si="35"/>
        <v>0.55129118123770282</v>
      </c>
      <c r="AC173" s="214">
        <f t="shared" si="40"/>
        <v>14.841742362286022</v>
      </c>
      <c r="AD173" s="214">
        <f t="shared" si="41"/>
        <v>0.55129118123770282</v>
      </c>
      <c r="AG173" s="29">
        <f t="shared" si="38"/>
        <v>5.8023199809403093E+19</v>
      </c>
      <c r="AI173" s="26"/>
      <c r="AJ173" s="54">
        <f t="shared" si="30"/>
        <v>1.0670973905233297E-3</v>
      </c>
      <c r="AQ173" s="38">
        <f t="shared" si="36"/>
        <v>6.0535373093365499E-2</v>
      </c>
      <c r="AR173" s="38">
        <f t="shared" si="31"/>
        <v>5.7080013198236051E-2</v>
      </c>
      <c r="AS173" s="54">
        <f t="shared" si="39"/>
        <v>1.7674123658152169E-4</v>
      </c>
    </row>
  </sheetData>
  <dataConsolidate/>
  <pageMargins left="0.70866141732283472" right="0.70866141732283472" top="0.74803149606299213" bottom="0.74803149606299213" header="0.31496062992125984" footer="0.31496062992125984"/>
  <pageSetup scale="55"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D827D-31DC-4142-9560-2CC47BBB58FC}">
  <dimension ref="A1:AU156"/>
  <sheetViews>
    <sheetView topLeftCell="K1" zoomScale="90" zoomScaleNormal="90" workbookViewId="0">
      <selection activeCell="AC6" sqref="AC6:AD6"/>
    </sheetView>
  </sheetViews>
  <sheetFormatPr baseColWidth="10" defaultColWidth="8.85546875" defaultRowHeight="15" x14ac:dyDescent="0.25"/>
  <cols>
    <col min="1" max="1" width="5.42578125" customWidth="1"/>
    <col min="2" max="2" width="18" customWidth="1"/>
    <col min="3" max="3" width="10" customWidth="1"/>
    <col min="4" max="4" width="13.28515625" customWidth="1"/>
    <col min="5" max="5" width="12.140625" customWidth="1"/>
    <col min="6" max="6" width="11.5703125" customWidth="1"/>
    <col min="7" max="7" width="11.28515625" customWidth="1"/>
    <col min="8" max="8" width="11.42578125" customWidth="1"/>
    <col min="9" max="9" width="12" bestFit="1" customWidth="1"/>
    <col min="12" max="12" width="11" customWidth="1"/>
    <col min="13" max="13" width="9.42578125" customWidth="1"/>
    <col min="14" max="14" width="10" customWidth="1"/>
    <col min="15" max="15" width="9" customWidth="1"/>
    <col min="16" max="16" width="9.42578125" customWidth="1"/>
    <col min="17" max="17" width="7.28515625" customWidth="1"/>
    <col min="18" max="18" width="8.140625" customWidth="1"/>
    <col min="19" max="19" width="2.85546875" customWidth="1"/>
    <col min="20" max="20" width="8.42578125" customWidth="1"/>
    <col min="21" max="21" width="8.28515625" customWidth="1"/>
    <col min="22" max="22" width="6.28515625" customWidth="1"/>
    <col min="23" max="23" width="7" customWidth="1"/>
    <col min="24" max="24" width="8.28515625" customWidth="1"/>
    <col min="31" max="31" width="7.140625" customWidth="1"/>
    <col min="32" max="32" width="8.28515625" customWidth="1"/>
    <col min="33" max="33" width="11.5703125" customWidth="1"/>
    <col min="34" max="34" width="11.7109375" customWidth="1"/>
    <col min="35" max="35" width="12.7109375" customWidth="1"/>
    <col min="36" max="36" width="13.140625" customWidth="1"/>
    <col min="38" max="38" width="6.85546875" customWidth="1"/>
    <col min="45" max="45" width="11.85546875" customWidth="1"/>
    <col min="46" max="46" width="10.42578125" customWidth="1"/>
    <col min="47" max="47" width="8" customWidth="1"/>
    <col min="48" max="48" width="5.28515625" customWidth="1"/>
  </cols>
  <sheetData>
    <row r="1" spans="2:47" ht="15.75" x14ac:dyDescent="0.25">
      <c r="B1" s="81" t="s">
        <v>45</v>
      </c>
      <c r="C1" t="s">
        <v>20</v>
      </c>
      <c r="I1" s="105" t="str">
        <f>B1</f>
        <v>BKP5.1 C4K</v>
      </c>
      <c r="P1" s="41" t="s">
        <v>35</v>
      </c>
      <c r="Q1" s="41" t="s">
        <v>28</v>
      </c>
      <c r="R1" t="s">
        <v>43</v>
      </c>
      <c r="X1" s="1"/>
      <c r="Z1" s="15"/>
      <c r="AA1" s="15"/>
      <c r="AB1" s="15"/>
      <c r="AC1" s="15"/>
      <c r="AD1" s="15"/>
      <c r="AF1" s="26"/>
      <c r="AG1" s="27"/>
      <c r="AH1" s="92"/>
      <c r="AI1" s="27"/>
      <c r="AS1" s="83">
        <v>-5.2487000000000002E-6</v>
      </c>
      <c r="AT1" s="3" t="s">
        <v>38</v>
      </c>
    </row>
    <row r="2" spans="2:47" ht="16.5" thickBot="1" x14ac:dyDescent="0.3">
      <c r="B2" s="12"/>
      <c r="P2" s="31">
        <v>0</v>
      </c>
      <c r="Q2" s="31">
        <v>1188</v>
      </c>
      <c r="R2" s="23">
        <v>13.19</v>
      </c>
      <c r="T2" s="14"/>
      <c r="Y2" s="104"/>
      <c r="Z2" s="13"/>
      <c r="AA2" s="13"/>
      <c r="AB2" s="13"/>
      <c r="AC2" s="13"/>
      <c r="AD2" s="13"/>
      <c r="AP2" s="41" t="s">
        <v>32</v>
      </c>
      <c r="AQ2" s="51">
        <v>5.0000000000000001E-3</v>
      </c>
      <c r="AS2" s="84">
        <v>8.1773000000000005E-5</v>
      </c>
      <c r="AT2" s="9" t="s">
        <v>39</v>
      </c>
    </row>
    <row r="3" spans="2:47" ht="15.75" x14ac:dyDescent="0.25">
      <c r="B3" s="63" t="s">
        <v>68</v>
      </c>
      <c r="C3" s="106">
        <f>'Multiple climates'!B31</f>
        <v>100</v>
      </c>
      <c r="D3" s="42"/>
      <c r="P3" s="31">
        <v>25.565183465688683</v>
      </c>
      <c r="Q3" s="31">
        <v>1143</v>
      </c>
      <c r="R3" s="23">
        <v>12.84</v>
      </c>
      <c r="AK3" t="s">
        <v>34</v>
      </c>
      <c r="AP3" s="71" t="s">
        <v>42</v>
      </c>
      <c r="AQ3" s="52">
        <v>5.67E-2</v>
      </c>
      <c r="AS3" s="85">
        <v>669.63499999999999</v>
      </c>
      <c r="AT3" s="9" t="s">
        <v>40</v>
      </c>
    </row>
    <row r="4" spans="2:47" ht="17.25" x14ac:dyDescent="0.25">
      <c r="B4" s="43" t="s">
        <v>15</v>
      </c>
      <c r="C4" s="107">
        <f>'Multiple climates'!D31</f>
        <v>40</v>
      </c>
      <c r="D4" s="42"/>
      <c r="P4" s="31">
        <v>56.811518812641516</v>
      </c>
      <c r="Q4" s="31">
        <v>1114</v>
      </c>
      <c r="R4" s="23">
        <v>12.46</v>
      </c>
      <c r="U4" s="72"/>
      <c r="Y4" s="25" t="s">
        <v>0</v>
      </c>
      <c r="Z4" s="25"/>
      <c r="AA4" s="25"/>
      <c r="AB4" s="25"/>
      <c r="AC4" s="213" t="s">
        <v>111</v>
      </c>
      <c r="AD4" s="213"/>
      <c r="AF4" s="30" t="s">
        <v>27</v>
      </c>
      <c r="AG4" s="20" t="s">
        <v>11</v>
      </c>
      <c r="AH4" s="2" t="s">
        <v>33</v>
      </c>
      <c r="AI4" s="3"/>
      <c r="AJ4" s="8" t="s">
        <v>26</v>
      </c>
      <c r="AK4" s="10"/>
      <c r="AL4" s="6"/>
      <c r="AM4" s="2" t="s">
        <v>22</v>
      </c>
      <c r="AN4" s="2"/>
      <c r="AO4" s="2"/>
      <c r="AP4" s="3"/>
      <c r="AQ4" s="65" t="s">
        <v>30</v>
      </c>
      <c r="AR4" s="74" t="s">
        <v>31</v>
      </c>
      <c r="AS4" s="86" t="s">
        <v>29</v>
      </c>
      <c r="AT4" s="88" t="s">
        <v>41</v>
      </c>
      <c r="AU4" s="16"/>
    </row>
    <row r="5" spans="2:47" ht="16.5" thickBot="1" x14ac:dyDescent="0.3">
      <c r="B5" s="44" t="s">
        <v>16</v>
      </c>
      <c r="C5" s="108">
        <f>'Multiple climates'!C31</f>
        <v>15</v>
      </c>
      <c r="D5" s="42"/>
      <c r="P5" s="31">
        <v>96.579581981490577</v>
      </c>
      <c r="Q5" s="31">
        <v>1042</v>
      </c>
      <c r="R5" s="23">
        <v>12.05</v>
      </c>
      <c r="T5" s="64" t="s">
        <v>24</v>
      </c>
      <c r="U5" s="64" t="s">
        <v>37</v>
      </c>
      <c r="V5" s="16" t="s">
        <v>7</v>
      </c>
      <c r="W5" s="16" t="s">
        <v>5</v>
      </c>
      <c r="X5" s="65" t="s">
        <v>6</v>
      </c>
      <c r="Y5" s="66" t="s">
        <v>1</v>
      </c>
      <c r="Z5" s="16" t="s">
        <v>43</v>
      </c>
      <c r="AA5" s="16" t="s">
        <v>59</v>
      </c>
      <c r="AB5" s="16" t="s">
        <v>60</v>
      </c>
      <c r="AC5" s="93" t="s">
        <v>14</v>
      </c>
      <c r="AD5" s="93" t="s">
        <v>110</v>
      </c>
      <c r="AE5" s="16" t="s">
        <v>21</v>
      </c>
      <c r="AF5" s="16" t="s">
        <v>3</v>
      </c>
      <c r="AG5" s="77" t="s">
        <v>25</v>
      </c>
      <c r="AH5" s="16" t="s">
        <v>12</v>
      </c>
      <c r="AI5" s="69" t="s">
        <v>13</v>
      </c>
      <c r="AJ5" s="67" t="s">
        <v>2</v>
      </c>
      <c r="AK5" s="68" t="s">
        <v>4</v>
      </c>
      <c r="AL5" s="16" t="s">
        <v>7</v>
      </c>
      <c r="AM5" s="16" t="s">
        <v>8</v>
      </c>
      <c r="AN5" s="16" t="s">
        <v>9</v>
      </c>
      <c r="AO5" s="16" t="s">
        <v>10</v>
      </c>
      <c r="AP5" s="69" t="s">
        <v>18</v>
      </c>
      <c r="AQ5" s="68" t="s">
        <v>23</v>
      </c>
      <c r="AR5" s="69" t="s">
        <v>17</v>
      </c>
      <c r="AS5" s="87" t="s">
        <v>19</v>
      </c>
      <c r="AT5" s="82"/>
      <c r="AU5" s="16"/>
    </row>
    <row r="6" spans="2:47" ht="16.5" thickBot="1" x14ac:dyDescent="0.3">
      <c r="B6" s="42"/>
      <c r="C6" s="42"/>
      <c r="D6" s="42"/>
      <c r="P6" s="31">
        <v>164.7534045566604</v>
      </c>
      <c r="Q6" s="31">
        <v>917</v>
      </c>
      <c r="R6" s="23">
        <v>10.73</v>
      </c>
      <c r="T6" s="89">
        <f>Q2</f>
        <v>1188</v>
      </c>
      <c r="U6" s="53">
        <f>C8</f>
        <v>1188</v>
      </c>
      <c r="V6" s="53">
        <f>$C$4</f>
        <v>40</v>
      </c>
      <c r="W6" s="53">
        <f>$C$5</f>
        <v>15</v>
      </c>
      <c r="X6" s="4">
        <v>0</v>
      </c>
      <c r="Y6" s="55">
        <f>U6</f>
        <v>1188</v>
      </c>
      <c r="Z6" s="55">
        <f>-4.8493*(T$6/Y6 - 1)+12.841</f>
        <v>12.840999999999999</v>
      </c>
      <c r="AA6" s="55">
        <f>100*Y6/1188</f>
        <v>100</v>
      </c>
      <c r="AB6" s="55">
        <f>100*Z6/12.841</f>
        <v>100</v>
      </c>
      <c r="AC6" s="214">
        <f t="shared" ref="AC6:AC37" si="0">IF(OR(C$5&gt;40, C$5&lt;0, C$4&gt;80,C$4&lt;10), 0, AA6)</f>
        <v>100</v>
      </c>
      <c r="AD6" s="214">
        <f t="shared" ref="AD6:AD37" si="1">IF(OR(C$5&gt;40, C$5&lt;0, C$4&gt;80,C$4&lt;10), 0, AB6)</f>
        <v>100</v>
      </c>
      <c r="AE6" s="50">
        <v>100</v>
      </c>
      <c r="AF6" s="39">
        <v>126.5</v>
      </c>
      <c r="AG6" s="78">
        <f>AH$6-AI$6*EXP((T$6-U6)/T$6)</f>
        <v>8.4999999999999996E+24</v>
      </c>
      <c r="AH6" s="79">
        <f>F31</f>
        <v>1.6E+25</v>
      </c>
      <c r="AI6" s="80">
        <f>G31</f>
        <v>7.5000000000000001E+24</v>
      </c>
      <c r="AJ6" s="54">
        <f t="shared" ref="AJ6:AJ69" si="2">AG6*AR6*AS6*EXP(-AF$6/(0.008314*AK$6))</f>
        <v>4.0680383397658954E-5</v>
      </c>
      <c r="AK6" s="48">
        <f>W6+273.15</f>
        <v>288.14999999999998</v>
      </c>
      <c r="AL6" s="49">
        <f>V6/100</f>
        <v>0.4</v>
      </c>
      <c r="AM6" s="93">
        <f t="shared" ref="AM6" si="3">0.00362*AK6^2-2.366124*AK6+392.44234</f>
        <v>11.213838849999945</v>
      </c>
      <c r="AN6" s="93">
        <f t="shared" ref="AN6" si="4">-0.00006636*AK6^2+0.038039*AK6 - 4.663</f>
        <v>0.78803901290000145</v>
      </c>
      <c r="AO6" s="93">
        <f t="shared" ref="AO6" si="5">0.000001753*AK6^2-0.001139*AK6+0.2234</f>
        <v>4.0749480642499974E-2</v>
      </c>
      <c r="AP6" s="11">
        <f>(AO6*AN6*AM6*AL6)/((1-AN6*AL6) *(1-AN6*AL6 + AM6*AN6*AL6))</f>
        <v>4.9849744103223251E-2</v>
      </c>
      <c r="AQ6" s="75">
        <f>AP$6*(((AQ$3-AQ$2*((T$6/U6)-1))/AQ$3))</f>
        <v>4.9849744103223251E-2</v>
      </c>
      <c r="AR6" s="76">
        <f t="shared" ref="AR6:AR69" si="6">AQ6/(AQ6+1)</f>
        <v>4.7482741585849191E-2</v>
      </c>
      <c r="AS6" s="54">
        <f>AS$1+AS$2*EXP(-$U6/AS$3)</f>
        <v>8.6229376627992354E-6</v>
      </c>
      <c r="AT6" s="90">
        <f>-LOG(AS6)</f>
        <v>5.0643447535027715</v>
      </c>
      <c r="AU6" s="28" t="s">
        <v>47</v>
      </c>
    </row>
    <row r="7" spans="2:47" ht="15.75" x14ac:dyDescent="0.25">
      <c r="B7" s="63" t="s">
        <v>66</v>
      </c>
      <c r="C7" s="112">
        <f>T6</f>
        <v>1188</v>
      </c>
      <c r="D7" s="42"/>
      <c r="P7" s="31">
        <v>46.693653012540146</v>
      </c>
      <c r="Q7" s="31">
        <v>1105</v>
      </c>
      <c r="R7" s="23">
        <v>12.54</v>
      </c>
      <c r="T7" s="1"/>
      <c r="V7" s="17"/>
      <c r="W7" s="17"/>
      <c r="X7">
        <f>X6+10</f>
        <v>10</v>
      </c>
      <c r="Y7" s="55">
        <f t="shared" ref="Y7:Y70" si="7">IF(U$6/(((U$6/AE$6)-1)*(1-EXP(-AJ7*X7))+1)&gt;Y6,Y6,(U$6/(((U$6/AE$6)-1)*(1-EXP(-AJ7*X7))+1)))</f>
        <v>1182.7661114326938</v>
      </c>
      <c r="Z7" s="55">
        <f t="shared" ref="Z7:Z70" si="8">-4.8493*(T$6/Y7 - 1)+12.841</f>
        <v>12.819541238555868</v>
      </c>
      <c r="AA7" s="55">
        <f t="shared" ref="AA7:AA70" si="9">100*Y7/1188</f>
        <v>99.559436989283995</v>
      </c>
      <c r="AB7" s="55">
        <f t="shared" ref="AB7:AB70" si="10">100*Z7/12.841</f>
        <v>99.832888704585841</v>
      </c>
      <c r="AC7" s="214">
        <f t="shared" si="0"/>
        <v>99.559436989283995</v>
      </c>
      <c r="AD7" s="214">
        <f t="shared" si="1"/>
        <v>99.832888704585841</v>
      </c>
      <c r="AE7" s="15"/>
      <c r="AF7" t="s">
        <v>0</v>
      </c>
      <c r="AG7" s="62">
        <f>AH$6-AI$6*EXP((T$6-Y6)/T$6)</f>
        <v>8.4999999999999996E+24</v>
      </c>
      <c r="AH7" s="1"/>
      <c r="AI7" s="26"/>
      <c r="AJ7" s="54">
        <f t="shared" si="2"/>
        <v>4.0680383397658954E-5</v>
      </c>
      <c r="AP7" s="18"/>
      <c r="AQ7" s="38">
        <f t="shared" ref="AQ7:AQ70" si="11">AP$6*(((AQ$3-AQ$2*((T$6/Y6)-1))/AQ$3))</f>
        <v>4.9849744103223251E-2</v>
      </c>
      <c r="AR7" s="38">
        <f t="shared" si="6"/>
        <v>4.7482741585849191E-2</v>
      </c>
      <c r="AS7" s="54">
        <f>AS$1+AS$2*EXP(-$Y6/AS$3)</f>
        <v>8.6229376627992354E-6</v>
      </c>
      <c r="AT7" s="23">
        <v>5.09</v>
      </c>
      <c r="AU7" s="28" t="s">
        <v>48</v>
      </c>
    </row>
    <row r="8" spans="2:47" ht="16.5" thickBot="1" x14ac:dyDescent="0.3">
      <c r="B8" s="44" t="s">
        <v>67</v>
      </c>
      <c r="C8" s="116">
        <f>C7*C3/100</f>
        <v>1188</v>
      </c>
      <c r="D8" s="42"/>
      <c r="E8">
        <v>22</v>
      </c>
      <c r="P8" s="31">
        <v>105.06071927821533</v>
      </c>
      <c r="Q8" s="31">
        <v>1076</v>
      </c>
      <c r="R8" s="23">
        <v>11.93</v>
      </c>
      <c r="V8" s="17"/>
      <c r="W8" s="17"/>
      <c r="X8">
        <f t="shared" ref="X8:X71" si="12">X7+10</f>
        <v>20</v>
      </c>
      <c r="Y8" s="55">
        <f t="shared" si="7"/>
        <v>1177.4945251134534</v>
      </c>
      <c r="Z8" s="55">
        <f t="shared" si="8"/>
        <v>12.7977350859976</v>
      </c>
      <c r="AA8" s="55">
        <f t="shared" si="9"/>
        <v>99.115700767125702</v>
      </c>
      <c r="AB8" s="55">
        <f t="shared" si="10"/>
        <v>99.663072081594891</v>
      </c>
      <c r="AC8" s="214">
        <f t="shared" si="0"/>
        <v>99.115700767125702</v>
      </c>
      <c r="AD8" s="214">
        <f t="shared" si="1"/>
        <v>99.663072081594891</v>
      </c>
      <c r="AG8" s="29">
        <f t="shared" ref="AG8:AG71" si="13">AH$6-AI$6*EXP((T$6-Y7)/T$6)</f>
        <v>8.4668848812767941E+24</v>
      </c>
      <c r="AI8" s="26"/>
      <c r="AJ8" s="54">
        <f t="shared" si="2"/>
        <v>4.1018146204645618E-5</v>
      </c>
      <c r="AP8" s="18"/>
      <c r="AQ8" s="38">
        <f t="shared" si="11"/>
        <v>4.9830291600800908E-2</v>
      </c>
      <c r="AR8" s="38">
        <f t="shared" si="6"/>
        <v>4.7465092214874792E-2</v>
      </c>
      <c r="AS8" s="54">
        <f t="shared" ref="AS8:AS71" si="14">AS$1+AS$2*EXP(-$Y7/AS$3)</f>
        <v>8.7317836439435033E-6</v>
      </c>
      <c r="AT8" s="28"/>
      <c r="AU8" s="28"/>
    </row>
    <row r="9" spans="2:47" ht="15.75" x14ac:dyDescent="0.25">
      <c r="B9" s="42"/>
      <c r="C9" s="42"/>
      <c r="D9" s="42"/>
      <c r="P9" s="31">
        <v>183.2725880742201</v>
      </c>
      <c r="Q9" s="31">
        <v>865</v>
      </c>
      <c r="R9" s="23">
        <v>10.66</v>
      </c>
      <c r="V9" s="17"/>
      <c r="X9">
        <f t="shared" si="12"/>
        <v>30</v>
      </c>
      <c r="Y9" s="55">
        <f t="shared" si="7"/>
        <v>1172.1864748146854</v>
      </c>
      <c r="Z9" s="55">
        <f t="shared" si="8"/>
        <v>12.775579924501116</v>
      </c>
      <c r="AA9" s="55">
        <f t="shared" si="9"/>
        <v>98.668895186421324</v>
      </c>
      <c r="AB9" s="55">
        <f t="shared" si="10"/>
        <v>99.490537532132365</v>
      </c>
      <c r="AC9" s="214">
        <f t="shared" si="0"/>
        <v>98.668895186421324</v>
      </c>
      <c r="AD9" s="214">
        <f t="shared" si="1"/>
        <v>99.490537532132365</v>
      </c>
      <c r="AG9" s="29">
        <f t="shared" si="13"/>
        <v>8.433383446809063E+24</v>
      </c>
      <c r="AH9" s="27"/>
      <c r="AI9" s="26"/>
      <c r="AJ9" s="54">
        <f t="shared" si="2"/>
        <v>4.1357209585932421E-5</v>
      </c>
      <c r="AK9" s="15"/>
      <c r="AN9" s="24"/>
      <c r="AP9" s="18"/>
      <c r="AQ9" s="38">
        <f t="shared" si="11"/>
        <v>4.9810524186145316E-2</v>
      </c>
      <c r="AR9" s="38">
        <f t="shared" si="6"/>
        <v>4.7447156452123024E-2</v>
      </c>
      <c r="AS9" s="54">
        <f t="shared" si="14"/>
        <v>8.8422769450431967E-6</v>
      </c>
      <c r="AT9" s="28"/>
      <c r="AU9" s="28"/>
    </row>
    <row r="10" spans="2:47" ht="19.5" customHeight="1" x14ac:dyDescent="0.25">
      <c r="B10" s="199"/>
      <c r="C10" s="114"/>
      <c r="D10" s="114"/>
      <c r="P10" s="31">
        <v>300.00672060557042</v>
      </c>
      <c r="Q10" s="31">
        <v>786</v>
      </c>
      <c r="R10" s="23">
        <v>9.6199999999999992</v>
      </c>
      <c r="V10" s="17"/>
      <c r="X10">
        <f t="shared" si="12"/>
        <v>40</v>
      </c>
      <c r="Y10" s="55">
        <f t="shared" si="7"/>
        <v>1166.843274586337</v>
      </c>
      <c r="Z10" s="55">
        <f t="shared" si="8"/>
        <v>12.753074474110631</v>
      </c>
      <c r="AA10" s="55">
        <f t="shared" si="9"/>
        <v>98.219130857435772</v>
      </c>
      <c r="AB10" s="55">
        <f t="shared" si="10"/>
        <v>99.315275088471552</v>
      </c>
      <c r="AC10" s="214">
        <f t="shared" si="0"/>
        <v>98.219130857435772</v>
      </c>
      <c r="AD10" s="214">
        <f t="shared" si="1"/>
        <v>99.315275088471552</v>
      </c>
      <c r="AG10" s="29">
        <f t="shared" si="13"/>
        <v>8.3994997410044872E+24</v>
      </c>
      <c r="AI10" s="26"/>
      <c r="AJ10" s="54">
        <f t="shared" si="2"/>
        <v>4.1697418095381921E-5</v>
      </c>
      <c r="AP10" s="18"/>
      <c r="AQ10" s="38">
        <f t="shared" si="11"/>
        <v>4.9790440392688748E-2</v>
      </c>
      <c r="AR10" s="38">
        <f t="shared" si="6"/>
        <v>4.7428932934523521E-2</v>
      </c>
      <c r="AS10" s="54">
        <f t="shared" si="14"/>
        <v>8.9544169070600112E-6</v>
      </c>
      <c r="AT10" s="28"/>
      <c r="AU10" s="28"/>
    </row>
    <row r="11" spans="2:47" ht="15.75" x14ac:dyDescent="0.25">
      <c r="B11" s="109"/>
      <c r="C11" s="110"/>
      <c r="D11" s="115"/>
      <c r="P11" s="31">
        <v>61.850527425204241</v>
      </c>
      <c r="Q11" s="31">
        <v>1024</v>
      </c>
      <c r="R11" s="23">
        <v>12.54</v>
      </c>
      <c r="X11">
        <f t="shared" si="12"/>
        <v>50</v>
      </c>
      <c r="Y11" s="55">
        <f t="shared" si="7"/>
        <v>1161.4663186447724</v>
      </c>
      <c r="Z11" s="55">
        <f t="shared" si="8"/>
        <v>12.730217811200896</v>
      </c>
      <c r="AA11" s="55">
        <f t="shared" si="9"/>
        <v>97.766525138448856</v>
      </c>
      <c r="AB11" s="55">
        <f t="shared" si="10"/>
        <v>99.137277557829577</v>
      </c>
      <c r="AC11" s="214">
        <f t="shared" si="0"/>
        <v>97.766525138448856</v>
      </c>
      <c r="AD11" s="214">
        <f t="shared" si="1"/>
        <v>99.137277557829577</v>
      </c>
      <c r="AG11" s="29">
        <f t="shared" si="13"/>
        <v>8.3652384121525959E+24</v>
      </c>
      <c r="AI11" s="26"/>
      <c r="AJ11" s="54">
        <f t="shared" si="2"/>
        <v>4.2038609049756842E-5</v>
      </c>
      <c r="AN11" s="19"/>
      <c r="AO11" s="19"/>
      <c r="AP11" s="18"/>
      <c r="AQ11" s="38">
        <f t="shared" si="11"/>
        <v>4.9770039060143226E-2</v>
      </c>
      <c r="AR11" s="38">
        <f t="shared" si="6"/>
        <v>4.7410420576207556E-2</v>
      </c>
      <c r="AS11" s="54">
        <f t="shared" si="14"/>
        <v>9.0682008017252928E-6</v>
      </c>
      <c r="AT11" s="28"/>
      <c r="AU11" s="28"/>
    </row>
    <row r="12" spans="2:47" ht="15.75" x14ac:dyDescent="0.25">
      <c r="B12" s="94"/>
      <c r="C12" s="109"/>
      <c r="D12" s="110"/>
      <c r="P12" s="31">
        <v>132.53684448258051</v>
      </c>
      <c r="Q12" s="31">
        <v>914</v>
      </c>
      <c r="R12" s="23">
        <v>11.7</v>
      </c>
      <c r="V12" s="17"/>
      <c r="X12">
        <f t="shared" si="12"/>
        <v>60</v>
      </c>
      <c r="Y12" s="55">
        <f t="shared" si="7"/>
        <v>1156.0570808938096</v>
      </c>
      <c r="Z12" s="55">
        <f t="shared" si="8"/>
        <v>12.707009386403405</v>
      </c>
      <c r="AA12" s="55">
        <f t="shared" si="9"/>
        <v>97.311202095438517</v>
      </c>
      <c r="AB12" s="55">
        <f t="shared" si="10"/>
        <v>98.956540661968731</v>
      </c>
      <c r="AC12" s="214">
        <f t="shared" si="0"/>
        <v>97.311202095438517</v>
      </c>
      <c r="AD12" s="214">
        <f t="shared" si="1"/>
        <v>98.956540661968731</v>
      </c>
      <c r="AG12" s="29">
        <f t="shared" si="13"/>
        <v>8.3306047266775301E+24</v>
      </c>
      <c r="AI12" s="26"/>
      <c r="AJ12" s="54">
        <f t="shared" si="2"/>
        <v>4.2380612672158779E-5</v>
      </c>
      <c r="AM12" s="28"/>
      <c r="AP12" s="18"/>
      <c r="AQ12" s="38">
        <f t="shared" si="11"/>
        <v>4.9749319351236644E-2</v>
      </c>
      <c r="AR12" s="38">
        <f t="shared" si="6"/>
        <v>4.7391618583742058E-2</v>
      </c>
      <c r="AS12" s="54">
        <f t="shared" si="14"/>
        <v>9.1836237434513727E-6</v>
      </c>
      <c r="AT12" s="28"/>
      <c r="AU12" s="28"/>
    </row>
    <row r="13" spans="2:47" ht="15" customHeight="1" x14ac:dyDescent="0.25">
      <c r="B13" s="199"/>
      <c r="C13" s="114"/>
      <c r="D13" s="114"/>
      <c r="P13" s="31">
        <v>265.07368896516101</v>
      </c>
      <c r="Q13" s="31">
        <v>834</v>
      </c>
      <c r="R13" s="23">
        <v>10.44</v>
      </c>
      <c r="V13" s="17"/>
      <c r="W13" s="17"/>
      <c r="X13">
        <f t="shared" si="12"/>
        <v>70</v>
      </c>
      <c r="Y13" s="55">
        <f t="shared" si="7"/>
        <v>1150.6171140576851</v>
      </c>
      <c r="Z13" s="55">
        <f t="shared" si="8"/>
        <v>12.683449041835665</v>
      </c>
      <c r="AA13" s="55">
        <f t="shared" si="9"/>
        <v>96.853292429098076</v>
      </c>
      <c r="AB13" s="55">
        <f t="shared" si="10"/>
        <v>98.773063171370339</v>
      </c>
      <c r="AC13" s="214">
        <f t="shared" si="0"/>
        <v>96.853292429098076</v>
      </c>
      <c r="AD13" s="214">
        <f t="shared" si="1"/>
        <v>98.773063171370339</v>
      </c>
      <c r="AG13" s="29">
        <f t="shared" si="13"/>
        <v>8.295604581343444E+24</v>
      </c>
      <c r="AI13" s="26"/>
      <c r="AJ13" s="54">
        <f t="shared" si="2"/>
        <v>4.2723252278780207E-5</v>
      </c>
      <c r="AM13" s="19"/>
      <c r="AP13" s="18"/>
      <c r="AQ13" s="38">
        <f t="shared" si="11"/>
        <v>4.9728280767962985E-2</v>
      </c>
      <c r="AR13" s="38">
        <f t="shared" si="6"/>
        <v>4.737252647092887E-2</v>
      </c>
      <c r="AS13" s="54">
        <f t="shared" si="14"/>
        <v>9.3006786061610297E-6</v>
      </c>
      <c r="AT13" s="28"/>
      <c r="AU13" s="28"/>
    </row>
    <row r="14" spans="2:47" ht="15.75" x14ac:dyDescent="0.25">
      <c r="B14" s="109"/>
      <c r="C14" s="110"/>
      <c r="D14" s="115"/>
      <c r="P14" s="31">
        <v>494.80421940163393</v>
      </c>
      <c r="Q14" s="31">
        <v>594</v>
      </c>
      <c r="R14" s="23">
        <v>8.1300000000000008</v>
      </c>
      <c r="V14" s="17"/>
      <c r="W14" s="17"/>
      <c r="X14">
        <f t="shared" si="12"/>
        <v>80</v>
      </c>
      <c r="Y14" s="55">
        <f t="shared" si="7"/>
        <v>1145.1480484080739</v>
      </c>
      <c r="Z14" s="55">
        <f t="shared" si="8"/>
        <v>12.659537027466795</v>
      </c>
      <c r="AA14" s="55">
        <f t="shared" si="9"/>
        <v>96.392933367683</v>
      </c>
      <c r="AB14" s="55">
        <f t="shared" si="10"/>
        <v>98.586847032682783</v>
      </c>
      <c r="AC14" s="214">
        <f t="shared" si="0"/>
        <v>96.392933367683</v>
      </c>
      <c r="AD14" s="214">
        <f t="shared" si="1"/>
        <v>98.586847032682783</v>
      </c>
      <c r="AG14" s="29">
        <f t="shared" si="13"/>
        <v>8.2602445131894505E+24</v>
      </c>
      <c r="AI14" s="26"/>
      <c r="AJ14" s="54">
        <f t="shared" si="2"/>
        <v>4.3066344510522348E-5</v>
      </c>
      <c r="AP14" s="18"/>
      <c r="AQ14" s="38">
        <f t="shared" si="11"/>
        <v>4.9706923167200781E-2</v>
      </c>
      <c r="AR14" s="38">
        <f t="shared" si="6"/>
        <v>4.7353144073036944E-2</v>
      </c>
      <c r="AS14" s="54">
        <f t="shared" si="14"/>
        <v>9.419355945966643E-6</v>
      </c>
      <c r="AT14" s="28"/>
      <c r="AU14" s="28"/>
    </row>
    <row r="15" spans="2:47" x14ac:dyDescent="0.25">
      <c r="P15" s="31">
        <v>108.54153663064922</v>
      </c>
      <c r="Q15" s="31">
        <v>923</v>
      </c>
      <c r="R15" s="23">
        <v>11.74</v>
      </c>
      <c r="V15" s="17"/>
      <c r="W15" s="17"/>
      <c r="X15">
        <f t="shared" si="12"/>
        <v>90</v>
      </c>
      <c r="Y15" s="55">
        <f t="shared" si="7"/>
        <v>1139.6515900700915</v>
      </c>
      <c r="Z15" s="55">
        <f t="shared" si="8"/>
        <v>12.635274016448584</v>
      </c>
      <c r="AA15" s="55">
        <f t="shared" si="9"/>
        <v>95.93026852441848</v>
      </c>
      <c r="AB15" s="55">
        <f t="shared" si="10"/>
        <v>98.39789748811296</v>
      </c>
      <c r="AC15" s="214">
        <f t="shared" si="0"/>
        <v>95.93026852441848</v>
      </c>
      <c r="AD15" s="214">
        <f t="shared" si="1"/>
        <v>98.39789748811296</v>
      </c>
      <c r="AG15" s="29">
        <f t="shared" si="13"/>
        <v>8.2245317069767123E+24</v>
      </c>
      <c r="AI15" s="26"/>
      <c r="AJ15" s="54">
        <f t="shared" si="2"/>
        <v>4.3409699610679838E-5</v>
      </c>
      <c r="AP15" s="18"/>
      <c r="AQ15" s="38">
        <f t="shared" si="11"/>
        <v>4.9685246775548607E-2</v>
      </c>
      <c r="AR15" s="38">
        <f t="shared" si="6"/>
        <v>4.7333471560330187E-2</v>
      </c>
      <c r="AS15" s="54">
        <f t="shared" si="14"/>
        <v>9.5396439306453925E-6</v>
      </c>
      <c r="AT15" s="28"/>
      <c r="AU15" s="28"/>
    </row>
    <row r="16" spans="2:47" ht="18.75" x14ac:dyDescent="0.3">
      <c r="B16" s="42"/>
      <c r="C16" s="33"/>
      <c r="D16" s="33"/>
      <c r="P16" s="31">
        <v>232.5890070656769</v>
      </c>
      <c r="Q16" s="31">
        <v>790</v>
      </c>
      <c r="R16" s="23">
        <v>10.51</v>
      </c>
      <c r="V16" s="17"/>
      <c r="W16" s="118"/>
      <c r="X16" s="45">
        <f t="shared" si="12"/>
        <v>100</v>
      </c>
      <c r="Y16" s="55">
        <f t="shared" si="7"/>
        <v>1134.1295188955035</v>
      </c>
      <c r="Z16" s="55">
        <f t="shared" si="8"/>
        <v>12.610661119239323</v>
      </c>
      <c r="AA16" s="55">
        <f t="shared" si="9"/>
        <v>95.465447718476725</v>
      </c>
      <c r="AB16" s="55">
        <f t="shared" si="10"/>
        <v>98.206223185416434</v>
      </c>
      <c r="AC16" s="214">
        <f t="shared" si="0"/>
        <v>95.465447718476725</v>
      </c>
      <c r="AD16" s="214">
        <f t="shared" si="1"/>
        <v>98.206223185416434</v>
      </c>
      <c r="AG16" s="29">
        <f t="shared" si="13"/>
        <v>8.1884739999393832E+24</v>
      </c>
      <c r="AI16" s="26"/>
      <c r="AJ16" s="54">
        <f t="shared" si="2"/>
        <v>4.3753121749490107E-5</v>
      </c>
      <c r="AM16" s="19"/>
      <c r="AP16" s="18"/>
      <c r="AQ16" s="38">
        <f t="shared" si="11"/>
        <v>4.9663252203222812E-2</v>
      </c>
      <c r="AR16" s="38">
        <f t="shared" si="6"/>
        <v>4.7313509450750621E-2</v>
      </c>
      <c r="AS16" s="54">
        <f t="shared" si="14"/>
        <v>9.661528276859477E-6</v>
      </c>
      <c r="AT16" s="28"/>
      <c r="AU16" s="28"/>
    </row>
    <row r="17" spans="2:47" ht="18.75" x14ac:dyDescent="0.3">
      <c r="D17" s="33"/>
      <c r="E17" s="7"/>
      <c r="P17" s="31">
        <v>434.16614652259688</v>
      </c>
      <c r="Q17" s="31">
        <v>727</v>
      </c>
      <c r="R17" s="23">
        <v>8.5299999999999994</v>
      </c>
      <c r="W17" s="17"/>
      <c r="X17">
        <f t="shared" si="12"/>
        <v>110</v>
      </c>
      <c r="Y17" s="55">
        <f t="shared" si="7"/>
        <v>1128.5836858950045</v>
      </c>
      <c r="Z17" s="55">
        <f t="shared" si="8"/>
        <v>12.585699896347641</v>
      </c>
      <c r="AA17" s="55">
        <f t="shared" si="9"/>
        <v>94.998626758838753</v>
      </c>
      <c r="AB17" s="55">
        <f t="shared" si="10"/>
        <v>98.011836277140745</v>
      </c>
      <c r="AC17" s="214">
        <f t="shared" si="0"/>
        <v>94.998626758838753</v>
      </c>
      <c r="AD17" s="214">
        <f t="shared" si="1"/>
        <v>98.011836277140745</v>
      </c>
      <c r="AG17" s="29">
        <f t="shared" si="13"/>
        <v>8.1520798836443043E+24</v>
      </c>
      <c r="AI17" s="26"/>
      <c r="AJ17" s="54">
        <f t="shared" si="2"/>
        <v>4.4096409395893535E-5</v>
      </c>
      <c r="AQ17" s="38">
        <f t="shared" si="11"/>
        <v>4.9640940456860821E-2</v>
      </c>
      <c r="AR17" s="38">
        <f t="shared" si="6"/>
        <v>4.7293258621614348E-2</v>
      </c>
      <c r="AS17" s="54">
        <f t="shared" si="14"/>
        <v>9.7849921960588912E-6</v>
      </c>
      <c r="AT17" s="28"/>
      <c r="AU17" s="28"/>
    </row>
    <row r="18" spans="2:47" ht="18.75" x14ac:dyDescent="0.3">
      <c r="D18" s="33"/>
      <c r="P18" s="31">
        <v>775.296690218923</v>
      </c>
      <c r="Q18" s="31">
        <v>500</v>
      </c>
      <c r="R18" s="23">
        <v>6.62</v>
      </c>
      <c r="W18" s="17"/>
      <c r="X18">
        <f t="shared" si="12"/>
        <v>120</v>
      </c>
      <c r="Y18" s="55">
        <f t="shared" si="7"/>
        <v>1123.0160102255809</v>
      </c>
      <c r="Z18" s="55">
        <f t="shared" si="8"/>
        <v>12.560392369526602</v>
      </c>
      <c r="AA18" s="55">
        <f t="shared" si="9"/>
        <v>94.529967190705463</v>
      </c>
      <c r="AB18" s="55">
        <f t="shared" si="10"/>
        <v>97.814752507800023</v>
      </c>
      <c r="AC18" s="214">
        <f t="shared" si="0"/>
        <v>94.529967190705463</v>
      </c>
      <c r="AD18" s="214">
        <f t="shared" si="1"/>
        <v>97.814752507800023</v>
      </c>
      <c r="AG18" s="29">
        <f t="shared" si="13"/>
        <v>8.1153585027807983E+24</v>
      </c>
      <c r="AI18" s="26"/>
      <c r="AJ18" s="54">
        <f t="shared" si="2"/>
        <v>4.4439355736362594E-5</v>
      </c>
      <c r="AQ18" s="38">
        <f t="shared" si="11"/>
        <v>4.9618312951073537E-2</v>
      </c>
      <c r="AR18" s="38">
        <f t="shared" si="6"/>
        <v>4.727272032017836E-2</v>
      </c>
      <c r="AS18" s="54">
        <f t="shared" si="14"/>
        <v>9.9100163499805108E-6</v>
      </c>
      <c r="AT18" s="28"/>
      <c r="AU18" s="28"/>
    </row>
    <row r="19" spans="2:47" ht="18.75" x14ac:dyDescent="0.3">
      <c r="C19" s="73"/>
      <c r="D19" s="33"/>
      <c r="P19" s="31">
        <v>152.36002235017355</v>
      </c>
      <c r="Q19" s="31">
        <v>823</v>
      </c>
      <c r="R19" s="23">
        <v>11.58</v>
      </c>
      <c r="W19" s="17"/>
      <c r="X19">
        <f t="shared" si="12"/>
        <v>130</v>
      </c>
      <c r="Y19" s="55">
        <f t="shared" si="7"/>
        <v>1117.4284757333216</v>
      </c>
      <c r="Z19" s="55">
        <f t="shared" si="8"/>
        <v>12.534741031253192</v>
      </c>
      <c r="AA19" s="55">
        <f t="shared" si="9"/>
        <v>94.059636004488354</v>
      </c>
      <c r="AB19" s="55">
        <f t="shared" si="10"/>
        <v>97.614991287697165</v>
      </c>
      <c r="AC19" s="214">
        <f t="shared" si="0"/>
        <v>94.059636004488354</v>
      </c>
      <c r="AD19" s="214">
        <f t="shared" si="1"/>
        <v>97.614991287697165</v>
      </c>
      <c r="AG19" s="29">
        <f t="shared" si="13"/>
        <v>8.0783196507229984E+24</v>
      </c>
      <c r="AI19" s="26"/>
      <c r="AJ19" s="54">
        <f t="shared" si="2"/>
        <v>4.4781749140123731E-5</v>
      </c>
      <c r="AQ19" s="38">
        <f t="shared" si="11"/>
        <v>4.9595371518592855E-2</v>
      </c>
      <c r="AR19" s="38">
        <f t="shared" si="6"/>
        <v>4.725189617293802E-2</v>
      </c>
      <c r="AS19" s="54">
        <f t="shared" si="14"/>
        <v>1.0036578816615426E-5</v>
      </c>
      <c r="AT19" s="28"/>
      <c r="AU19" s="28"/>
    </row>
    <row r="20" spans="2:47" ht="18" customHeight="1" x14ac:dyDescent="0.3">
      <c r="B20" s="42"/>
      <c r="C20" s="33"/>
      <c r="D20" s="33"/>
      <c r="P20" s="31">
        <v>304.7200447003471</v>
      </c>
      <c r="Q20" s="31">
        <v>727</v>
      </c>
      <c r="R20" s="23">
        <v>10.199999999999999</v>
      </c>
      <c r="W20" s="17"/>
      <c r="X20">
        <f t="shared" si="12"/>
        <v>140</v>
      </c>
      <c r="Y20" s="55">
        <f t="shared" si="7"/>
        <v>1111.8231270568604</v>
      </c>
      <c r="Z20" s="55">
        <f t="shared" si="8"/>
        <v>12.508748852336765</v>
      </c>
      <c r="AA20" s="55">
        <f t="shared" si="9"/>
        <v>93.587805307816538</v>
      </c>
      <c r="AB20" s="55">
        <f t="shared" si="10"/>
        <v>97.412575752174803</v>
      </c>
      <c r="AC20" s="214">
        <f t="shared" si="0"/>
        <v>93.587805307816538</v>
      </c>
      <c r="AD20" s="214">
        <f t="shared" si="1"/>
        <v>97.412575752174803</v>
      </c>
      <c r="AG20" s="29">
        <f t="shared" si="13"/>
        <v>8.0409737617310191E+24</v>
      </c>
      <c r="AI20" s="26"/>
      <c r="AJ20" s="54">
        <f t="shared" si="2"/>
        <v>4.5123373669543267E-5</v>
      </c>
      <c r="AQ20" s="38">
        <f t="shared" si="11"/>
        <v>4.9572118418864844E-2</v>
      </c>
      <c r="AR20" s="38">
        <f t="shared" si="6"/>
        <v>4.7230788193519377E-2</v>
      </c>
      <c r="AS20" s="54">
        <f t="shared" si="14"/>
        <v>1.0164655067462842E-5</v>
      </c>
      <c r="AT20" s="28"/>
      <c r="AU20" s="28"/>
    </row>
    <row r="21" spans="2:47" x14ac:dyDescent="0.25">
      <c r="P21" s="31">
        <v>507.86674116724515</v>
      </c>
      <c r="Q21" s="31">
        <v>605</v>
      </c>
      <c r="R21" s="23">
        <v>8.0399999999999991</v>
      </c>
      <c r="X21">
        <f t="shared" si="12"/>
        <v>150</v>
      </c>
      <c r="Y21" s="55">
        <f t="shared" si="7"/>
        <v>1106.2020653015443</v>
      </c>
      <c r="Z21" s="55">
        <f t="shared" si="8"/>
        <v>12.482419287510465</v>
      </c>
      <c r="AA21" s="55">
        <f t="shared" si="9"/>
        <v>93.11465196140945</v>
      </c>
      <c r="AB21" s="55">
        <f t="shared" si="10"/>
        <v>97.207532805158991</v>
      </c>
      <c r="AC21" s="214">
        <f t="shared" si="0"/>
        <v>93.11465196140945</v>
      </c>
      <c r="AD21" s="214">
        <f t="shared" si="1"/>
        <v>97.207532805158991</v>
      </c>
      <c r="AG21" s="29">
        <f t="shared" si="13"/>
        <v>8.003331899685959E+24</v>
      </c>
      <c r="AI21" s="26"/>
      <c r="AJ21" s="54">
        <f t="shared" si="2"/>
        <v>4.546400963386258E-5</v>
      </c>
      <c r="AQ21" s="38">
        <f t="shared" si="11"/>
        <v>4.9548556344946926E-2</v>
      </c>
      <c r="AR21" s="38">
        <f t="shared" si="6"/>
        <v>4.7209398789037245E-2</v>
      </c>
      <c r="AS21" s="54">
        <f t="shared" si="14"/>
        <v>1.0294217956815201E-5</v>
      </c>
      <c r="AT21" s="28"/>
      <c r="AU21" s="28"/>
    </row>
    <row r="22" spans="2:47" x14ac:dyDescent="0.25">
      <c r="P22" s="31">
        <v>711.0134376341432</v>
      </c>
      <c r="Q22" s="31">
        <v>530</v>
      </c>
      <c r="R22" s="23">
        <v>6.77</v>
      </c>
      <c r="X22">
        <f t="shared" si="12"/>
        <v>160</v>
      </c>
      <c r="Y22" s="55">
        <f t="shared" si="7"/>
        <v>1100.5674432996097</v>
      </c>
      <c r="Z22" s="55">
        <f t="shared" si="8"/>
        <v>12.455756278873697</v>
      </c>
      <c r="AA22" s="55">
        <f t="shared" si="9"/>
        <v>92.64035718010183</v>
      </c>
      <c r="AB22" s="55">
        <f t="shared" si="10"/>
        <v>96.999893145967576</v>
      </c>
      <c r="AC22" s="214">
        <f t="shared" si="0"/>
        <v>92.64035718010183</v>
      </c>
      <c r="AD22" s="214">
        <f t="shared" si="1"/>
        <v>96.999893145967576</v>
      </c>
      <c r="AG22" s="29">
        <f t="shared" si="13"/>
        <v>7.9654057432848384E+24</v>
      </c>
      <c r="AI22" s="26"/>
      <c r="AJ22" s="54">
        <f t="shared" si="2"/>
        <v>4.5803434183878251E-5</v>
      </c>
      <c r="AQ22" s="38">
        <f t="shared" si="11"/>
        <v>4.9524688428576435E-2</v>
      </c>
      <c r="AR22" s="38">
        <f t="shared" si="6"/>
        <v>4.718773076479825E-2</v>
      </c>
      <c r="AS22" s="54">
        <f t="shared" si="14"/>
        <v>1.04252377237329E-5</v>
      </c>
      <c r="AT22" s="28"/>
      <c r="AU22" s="28"/>
    </row>
    <row r="23" spans="2:47" x14ac:dyDescent="0.25">
      <c r="P23" s="31">
        <v>156.09366624377867</v>
      </c>
      <c r="Q23" s="31">
        <v>928</v>
      </c>
      <c r="R23" s="23">
        <v>11.72</v>
      </c>
      <c r="X23">
        <f t="shared" si="12"/>
        <v>170</v>
      </c>
      <c r="Y23" s="55">
        <f t="shared" si="7"/>
        <v>1094.9214604768147</v>
      </c>
      <c r="Z23" s="55">
        <f t="shared" si="8"/>
        <v>12.428764257069888</v>
      </c>
      <c r="AA23" s="55">
        <f t="shared" si="9"/>
        <v>92.16510610074198</v>
      </c>
      <c r="AB23" s="55">
        <f t="shared" si="10"/>
        <v>96.789691278482124</v>
      </c>
      <c r="AC23" s="214">
        <f t="shared" si="0"/>
        <v>92.16510610074198</v>
      </c>
      <c r="AD23" s="214">
        <f t="shared" si="1"/>
        <v>96.789691278482124</v>
      </c>
      <c r="AG23" s="29">
        <f t="shared" si="13"/>
        <v>7.9272075676566174E+24</v>
      </c>
      <c r="AI23" s="26"/>
      <c r="AJ23" s="54">
        <f t="shared" si="2"/>
        <v>4.6141421944566436E-5</v>
      </c>
      <c r="AQ23" s="38">
        <f t="shared" si="11"/>
        <v>4.9500518243291332E-2</v>
      </c>
      <c r="AR23" s="38">
        <f t="shared" si="6"/>
        <v>4.716578732724009E-2</v>
      </c>
      <c r="AS23" s="54">
        <f t="shared" si="14"/>
        <v>1.0557682007262813E-5</v>
      </c>
      <c r="AT23" s="28"/>
      <c r="AU23" s="28"/>
    </row>
    <row r="24" spans="2:47" x14ac:dyDescent="0.25">
      <c r="P24" s="31">
        <v>312.18733248755734</v>
      </c>
      <c r="Q24" s="31">
        <v>742</v>
      </c>
      <c r="R24" s="23">
        <v>10.19</v>
      </c>
      <c r="X24">
        <f t="shared" si="12"/>
        <v>180</v>
      </c>
      <c r="Y24" s="55">
        <f t="shared" si="7"/>
        <v>1089.2663573511966</v>
      </c>
      <c r="Z24" s="55">
        <f t="shared" si="8"/>
        <v>12.401448140103097</v>
      </c>
      <c r="AA24" s="55">
        <f t="shared" si="9"/>
        <v>91.689087319124297</v>
      </c>
      <c r="AB24" s="55">
        <f t="shared" si="10"/>
        <v>96.576965501932079</v>
      </c>
      <c r="AC24" s="214">
        <f t="shared" si="0"/>
        <v>91.689087319124297</v>
      </c>
      <c r="AD24" s="214">
        <f t="shared" si="1"/>
        <v>96.576965501932079</v>
      </c>
      <c r="AG24" s="29">
        <f t="shared" si="13"/>
        <v>7.888750222397462E+24</v>
      </c>
      <c r="AI24" s="26"/>
      <c r="AJ24" s="54">
        <f t="shared" si="2"/>
        <v>4.6477745682067047E-5</v>
      </c>
      <c r="AQ24" s="38">
        <f t="shared" si="11"/>
        <v>4.9476049805497774E-2</v>
      </c>
      <c r="AR24" s="38">
        <f t="shared" si="6"/>
        <v>4.7143572085010708E-2</v>
      </c>
      <c r="AS24" s="54">
        <f t="shared" si="14"/>
        <v>1.0691515875337792E-5</v>
      </c>
      <c r="AT24" s="28"/>
      <c r="AU24" s="28"/>
    </row>
    <row r="25" spans="2:47" x14ac:dyDescent="0.25">
      <c r="P25" s="31">
        <v>468.28099873133601</v>
      </c>
      <c r="Q25" s="31">
        <v>678</v>
      </c>
      <c r="R25" s="23">
        <v>9.1300000000000008</v>
      </c>
      <c r="X25">
        <f t="shared" si="12"/>
        <v>190</v>
      </c>
      <c r="Y25" s="55">
        <f t="shared" si="7"/>
        <v>1083.6044096946816</v>
      </c>
      <c r="Z25" s="55">
        <f t="shared" si="8"/>
        <v>12.373813329718525</v>
      </c>
      <c r="AA25" s="55">
        <f t="shared" si="9"/>
        <v>91.212492398542224</v>
      </c>
      <c r="AB25" s="55">
        <f t="shared" si="10"/>
        <v>96.361757882707934</v>
      </c>
      <c r="AC25" s="214">
        <f t="shared" si="0"/>
        <v>91.212492398542224</v>
      </c>
      <c r="AD25" s="214">
        <f t="shared" si="1"/>
        <v>96.361757882707934</v>
      </c>
      <c r="AG25" s="29">
        <f t="shared" si="13"/>
        <v>7.8500471060631229E+24</v>
      </c>
      <c r="AI25" s="26"/>
      <c r="AJ25" s="54">
        <f t="shared" si="2"/>
        <v>4.6812177000880449E-5</v>
      </c>
      <c r="AQ25" s="38">
        <f t="shared" si="11"/>
        <v>4.945128757339743E-2</v>
      </c>
      <c r="AR25" s="38">
        <f t="shared" si="6"/>
        <v>4.7121089048107787E-2</v>
      </c>
      <c r="AS25" s="54">
        <f t="shared" si="14"/>
        <v>1.0826701867662606E-5</v>
      </c>
      <c r="AT25" s="28"/>
      <c r="AU25" s="28"/>
    </row>
    <row r="26" spans="2:47" x14ac:dyDescent="0.25">
      <c r="H26" t="s">
        <v>0</v>
      </c>
      <c r="N26" s="32"/>
      <c r="P26" s="31">
        <v>780.46833121889335</v>
      </c>
      <c r="Q26" s="31">
        <v>535</v>
      </c>
      <c r="R26" s="23">
        <v>6.89</v>
      </c>
      <c r="X26">
        <f t="shared" si="12"/>
        <v>200</v>
      </c>
      <c r="Y26" s="55">
        <f t="shared" si="7"/>
        <v>1077.9379223931232</v>
      </c>
      <c r="Z26" s="55">
        <f t="shared" si="8"/>
        <v>12.345865705295802</v>
      </c>
      <c r="AA26" s="55">
        <f t="shared" si="9"/>
        <v>90.735515352956511</v>
      </c>
      <c r="AB26" s="55">
        <f t="shared" si="10"/>
        <v>96.144114206804787</v>
      </c>
      <c r="AC26" s="214">
        <f t="shared" si="0"/>
        <v>90.735515352956511</v>
      </c>
      <c r="AD26" s="214">
        <f t="shared" si="1"/>
        <v>96.144114206804787</v>
      </c>
      <c r="AG26" s="29">
        <f t="shared" si="13"/>
        <v>7.8111121371970764E+24</v>
      </c>
      <c r="AI26" s="26"/>
      <c r="AJ26" s="54">
        <f t="shared" si="2"/>
        <v>4.714448706660195E-5</v>
      </c>
      <c r="AQ26" s="38">
        <f t="shared" si="11"/>
        <v>4.9426236443706355E-2</v>
      </c>
      <c r="AR26" s="38">
        <f t="shared" si="6"/>
        <v>4.7098342625015638E-2</v>
      </c>
      <c r="AS26" s="54">
        <f t="shared" si="14"/>
        <v>1.0963200052749401E-5</v>
      </c>
      <c r="AT26" s="28"/>
      <c r="AU26" s="28"/>
    </row>
    <row r="27" spans="2:47" x14ac:dyDescent="0.25">
      <c r="H27" s="7"/>
      <c r="R27" s="19"/>
      <c r="S27" s="19"/>
      <c r="X27">
        <f t="shared" si="12"/>
        <v>210</v>
      </c>
      <c r="Y27" s="55">
        <f t="shared" si="7"/>
        <v>1072.2692230448583</v>
      </c>
      <c r="Z27" s="55">
        <f t="shared" si="8"/>
        <v>12.317611615229499</v>
      </c>
      <c r="AA27" s="55">
        <f t="shared" si="9"/>
        <v>90.258352108153062</v>
      </c>
      <c r="AB27" s="55">
        <f t="shared" si="10"/>
        <v>95.924083912697597</v>
      </c>
      <c r="AC27" s="214">
        <f t="shared" si="0"/>
        <v>90.258352108153062</v>
      </c>
      <c r="AD27" s="214">
        <f t="shared" si="1"/>
        <v>95.924083912697597</v>
      </c>
      <c r="AG27" s="29">
        <f t="shared" si="13"/>
        <v>7.7719597220148889E+24</v>
      </c>
      <c r="AI27" s="26"/>
      <c r="AJ27" s="54">
        <f t="shared" si="2"/>
        <v>4.7474447349038645E-5</v>
      </c>
      <c r="AQ27" s="38">
        <f t="shared" si="11"/>
        <v>4.9400901746119212E-2</v>
      </c>
      <c r="AR27" s="38">
        <f t="shared" si="6"/>
        <v>4.7075337617797031E-2</v>
      </c>
      <c r="AS27" s="54">
        <f t="shared" si="14"/>
        <v>1.1100968099113182E-5</v>
      </c>
      <c r="AT27" s="28"/>
      <c r="AU27" s="28"/>
    </row>
    <row r="28" spans="2:47" ht="15.75" thickBot="1" x14ac:dyDescent="0.3">
      <c r="H28" s="24"/>
      <c r="N28" s="13"/>
      <c r="Q28" s="19"/>
      <c r="R28" s="19"/>
      <c r="S28" s="19"/>
      <c r="X28">
        <f t="shared" si="12"/>
        <v>220</v>
      </c>
      <c r="Y28" s="55">
        <f t="shared" si="7"/>
        <v>1066.6006553419618</v>
      </c>
      <c r="Z28" s="55">
        <f t="shared" si="8"/>
        <v>12.289057865798441</v>
      </c>
      <c r="AA28" s="55">
        <f t="shared" si="9"/>
        <v>89.781199944609583</v>
      </c>
      <c r="AB28" s="55">
        <f t="shared" si="10"/>
        <v>95.701720004660402</v>
      </c>
      <c r="AC28" s="214">
        <f t="shared" si="0"/>
        <v>89.781199944609583</v>
      </c>
      <c r="AD28" s="214">
        <f t="shared" si="1"/>
        <v>95.701720004660402</v>
      </c>
      <c r="AG28" s="29">
        <f t="shared" si="13"/>
        <v>7.7326047189069036E+24</v>
      </c>
      <c r="AI28" s="26"/>
      <c r="AJ28" s="54">
        <f t="shared" si="2"/>
        <v>4.7801830380132858E-5</v>
      </c>
      <c r="AQ28" s="38">
        <f t="shared" si="11"/>
        <v>4.9375289235495674E-2</v>
      </c>
      <c r="AR28" s="38">
        <f t="shared" si="6"/>
        <v>4.7052079215117774E-2</v>
      </c>
      <c r="AS28" s="54">
        <f t="shared" si="14"/>
        <v>1.1239961360478721E-5</v>
      </c>
      <c r="AT28" s="28"/>
      <c r="AU28" s="28"/>
    </row>
    <row r="29" spans="2:47" x14ac:dyDescent="0.25">
      <c r="F29" s="57" t="s">
        <v>33</v>
      </c>
      <c r="G29" s="47"/>
      <c r="H29" s="37"/>
      <c r="N29" s="13"/>
      <c r="X29">
        <f t="shared" si="12"/>
        <v>230</v>
      </c>
      <c r="Y29" s="55">
        <f t="shared" si="7"/>
        <v>1060.9345722819339</v>
      </c>
      <c r="Z29" s="55">
        <f t="shared" si="8"/>
        <v>12.260211707553372</v>
      </c>
      <c r="AA29" s="55">
        <f t="shared" si="9"/>
        <v>89.304256926088712</v>
      </c>
      <c r="AB29" s="55">
        <f t="shared" si="10"/>
        <v>95.477078946759377</v>
      </c>
      <c r="AC29" s="214">
        <f t="shared" si="0"/>
        <v>89.304256926088712</v>
      </c>
      <c r="AD29" s="214">
        <f t="shared" si="1"/>
        <v>95.477078946759377</v>
      </c>
      <c r="AG29" s="29">
        <f t="shared" si="13"/>
        <v>7.6930623999623103E+24</v>
      </c>
      <c r="AI29" s="26"/>
      <c r="AJ29" s="54">
        <f t="shared" si="2"/>
        <v>4.8126410520765717E-5</v>
      </c>
      <c r="AQ29" s="38">
        <f t="shared" si="11"/>
        <v>4.9349405081770367E-2</v>
      </c>
      <c r="AR29" s="38">
        <f t="shared" si="6"/>
        <v>4.7028572983204599E-2</v>
      </c>
      <c r="AS29" s="54">
        <f t="shared" si="14"/>
        <v>1.1380132974686613E-5</v>
      </c>
      <c r="AT29" s="28"/>
      <c r="AU29" s="28"/>
    </row>
    <row r="30" spans="2:47" x14ac:dyDescent="0.25">
      <c r="F30" s="58" t="s">
        <v>12</v>
      </c>
      <c r="G30" s="59" t="s">
        <v>13</v>
      </c>
      <c r="N30" s="13"/>
      <c r="X30">
        <f t="shared" si="12"/>
        <v>240</v>
      </c>
      <c r="Y30" s="55">
        <f t="shared" si="7"/>
        <v>1055.2733292604871</v>
      </c>
      <c r="Z30" s="55">
        <f t="shared" si="8"/>
        <v>12.231080819281045</v>
      </c>
      <c r="AA30" s="55">
        <f t="shared" si="9"/>
        <v>88.827721318222814</v>
      </c>
      <c r="AB30" s="55">
        <f t="shared" si="10"/>
        <v>95.250220537972467</v>
      </c>
      <c r="AC30" s="214">
        <f t="shared" si="0"/>
        <v>88.827721318222814</v>
      </c>
      <c r="AD30" s="214">
        <f t="shared" si="1"/>
        <v>95.250220537972467</v>
      </c>
      <c r="AG30" s="29">
        <f t="shared" si="13"/>
        <v>7.6533484097569029E+24</v>
      </c>
      <c r="AI30" s="26"/>
      <c r="AJ30" s="54">
        <f t="shared" si="2"/>
        <v>4.8447964730245307E-5</v>
      </c>
      <c r="AQ30" s="38">
        <f t="shared" si="11"/>
        <v>4.932325585761322E-2</v>
      </c>
      <c r="AR30" s="38">
        <f t="shared" si="6"/>
        <v>4.7004824854759611E-2</v>
      </c>
      <c r="AS30" s="54">
        <f t="shared" si="14"/>
        <v>1.1521433975821442E-5</v>
      </c>
      <c r="AT30" s="28"/>
      <c r="AU30" s="28"/>
    </row>
    <row r="31" spans="2:47" ht="15.75" thickBot="1" x14ac:dyDescent="0.3">
      <c r="E31" s="36"/>
      <c r="F31" s="60">
        <v>1.6E+25</v>
      </c>
      <c r="G31" s="61">
        <v>7.5000000000000001E+24</v>
      </c>
      <c r="L31" s="27"/>
      <c r="M31" s="40"/>
      <c r="N31" s="13"/>
      <c r="O31" s="19"/>
      <c r="R31" s="35"/>
      <c r="S31" s="35"/>
      <c r="X31">
        <f t="shared" si="12"/>
        <v>250</v>
      </c>
      <c r="Y31" s="55">
        <f t="shared" si="7"/>
        <v>1049.6192770983535</v>
      </c>
      <c r="Z31" s="55">
        <f t="shared" si="8"/>
        <v>12.201673289631213</v>
      </c>
      <c r="AA31" s="55">
        <f t="shared" si="9"/>
        <v>88.35179100154491</v>
      </c>
      <c r="AB31" s="55">
        <f t="shared" si="10"/>
        <v>95.021207769108429</v>
      </c>
      <c r="AC31" s="214">
        <f t="shared" si="0"/>
        <v>88.35179100154491</v>
      </c>
      <c r="AD31" s="214">
        <f t="shared" si="1"/>
        <v>95.021207769108429</v>
      </c>
      <c r="AG31" s="29">
        <f t="shared" si="13"/>
        <v>7.613478721683448E+24</v>
      </c>
      <c r="AI31" s="26"/>
      <c r="AJ31" s="54">
        <f t="shared" si="2"/>
        <v>4.8766273332103635E-5</v>
      </c>
      <c r="AQ31" s="38">
        <f t="shared" si="11"/>
        <v>4.9296848523892788E-2</v>
      </c>
      <c r="AR31" s="38">
        <f t="shared" si="6"/>
        <v>4.6980841115878268E-2</v>
      </c>
      <c r="AS31" s="54">
        <f t="shared" si="14"/>
        <v>1.166381341892252E-5</v>
      </c>
      <c r="AT31" s="28"/>
      <c r="AU31" s="28"/>
    </row>
    <row r="32" spans="2:47" x14ac:dyDescent="0.25">
      <c r="E32" s="18"/>
      <c r="H32" s="19"/>
      <c r="I32" s="34"/>
      <c r="N32" s="13"/>
      <c r="X32">
        <f t="shared" si="12"/>
        <v>260</v>
      </c>
      <c r="Y32" s="55">
        <f t="shared" si="7"/>
        <v>1043.9747550565112</v>
      </c>
      <c r="Z32" s="55">
        <f t="shared" si="8"/>
        <v>12.171997596520756</v>
      </c>
      <c r="AA32" s="55">
        <f t="shared" si="9"/>
        <v>87.876662883544711</v>
      </c>
      <c r="AB32" s="55">
        <f t="shared" si="10"/>
        <v>94.790106662415354</v>
      </c>
      <c r="AC32" s="214">
        <f t="shared" si="0"/>
        <v>87.876662883544711</v>
      </c>
      <c r="AD32" s="214">
        <f t="shared" si="1"/>
        <v>94.790106662415354</v>
      </c>
      <c r="AG32" s="29">
        <f t="shared" si="13"/>
        <v>7.5734695921372472E+24</v>
      </c>
      <c r="AI32" s="26"/>
      <c r="AJ32" s="54">
        <f t="shared" si="2"/>
        <v>4.9081120769742358E-5</v>
      </c>
      <c r="AQ32" s="38">
        <f t="shared" si="11"/>
        <v>4.9270190413021026E-2</v>
      </c>
      <c r="AR32" s="38">
        <f t="shared" si="6"/>
        <v>4.6956628391040964E-2</v>
      </c>
      <c r="AS32" s="54">
        <f t="shared" si="14"/>
        <v>1.1807218516480085E-5</v>
      </c>
      <c r="AT32" s="28"/>
      <c r="AU32" s="28"/>
    </row>
    <row r="33" spans="1:47" x14ac:dyDescent="0.25">
      <c r="E33" s="27"/>
      <c r="P33" s="36"/>
      <c r="Q33" s="13"/>
      <c r="R33" s="13"/>
      <c r="S33" s="13"/>
      <c r="X33">
        <f t="shared" si="12"/>
        <v>270</v>
      </c>
      <c r="Y33" s="55">
        <f t="shared" si="7"/>
        <v>1038.342083894915</v>
      </c>
      <c r="Z33" s="55">
        <f t="shared" si="8"/>
        <v>12.142062584455704</v>
      </c>
      <c r="AA33" s="55">
        <f t="shared" si="9"/>
        <v>87.402532314386789</v>
      </c>
      <c r="AB33" s="55">
        <f t="shared" si="10"/>
        <v>94.556986094974732</v>
      </c>
      <c r="AC33" s="214">
        <f t="shared" si="0"/>
        <v>87.402532314386789</v>
      </c>
      <c r="AD33" s="214">
        <f t="shared" si="1"/>
        <v>94.556986094974732</v>
      </c>
      <c r="AG33" s="29">
        <f t="shared" si="13"/>
        <v>7.5333375128986056E+24</v>
      </c>
      <c r="AI33" s="26"/>
      <c r="AJ33" s="54">
        <f t="shared" si="2"/>
        <v>4.9392296345483516E-5</v>
      </c>
      <c r="AQ33" s="38">
        <f t="shared" si="11"/>
        <v>4.9243289210282988E-2</v>
      </c>
      <c r="AR33" s="38">
        <f t="shared" si="6"/>
        <v>4.6932193626271504E-2</v>
      </c>
      <c r="AS33" s="54">
        <f t="shared" si="14"/>
        <v>1.1951594785771458E-5</v>
      </c>
      <c r="AT33" s="28"/>
      <c r="AU33" s="28"/>
    </row>
    <row r="34" spans="1:47" x14ac:dyDescent="0.25">
      <c r="E34" s="27"/>
      <c r="J34" s="26"/>
      <c r="P34" s="36"/>
      <c r="Q34" s="13"/>
      <c r="R34" s="13"/>
      <c r="S34" s="13"/>
      <c r="X34">
        <f t="shared" si="12"/>
        <v>280</v>
      </c>
      <c r="Y34" s="55">
        <f t="shared" si="7"/>
        <v>1032.7235590296625</v>
      </c>
      <c r="Z34" s="55">
        <f t="shared" si="8"/>
        <v>12.111877439936633</v>
      </c>
      <c r="AA34" s="55">
        <f t="shared" si="9"/>
        <v>86.929592510914361</v>
      </c>
      <c r="AB34" s="55">
        <f t="shared" si="10"/>
        <v>94.321917607169482</v>
      </c>
      <c r="AC34" s="214">
        <f t="shared" si="0"/>
        <v>86.929592510914361</v>
      </c>
      <c r="AD34" s="214">
        <f t="shared" si="1"/>
        <v>94.321917607169482</v>
      </c>
      <c r="AG34" s="29">
        <f t="shared" si="13"/>
        <v>7.4930991620786993E+24</v>
      </c>
      <c r="AI34" s="26"/>
      <c r="AJ34" s="54">
        <f t="shared" si="2"/>
        <v>4.9699594936699169E-5</v>
      </c>
      <c r="AQ34" s="38">
        <f t="shared" si="11"/>
        <v>4.9216152933279106E-2</v>
      </c>
      <c r="AR34" s="38">
        <f t="shared" si="6"/>
        <v>4.690754407057706E-2</v>
      </c>
      <c r="AS34" s="54">
        <f t="shared" si="14"/>
        <v>1.2096886205954924E-5</v>
      </c>
      <c r="AT34" s="28"/>
      <c r="AU34" s="28"/>
    </row>
    <row r="35" spans="1:47" x14ac:dyDescent="0.25">
      <c r="E35" s="27"/>
      <c r="P35" s="36"/>
      <c r="Q35" s="13"/>
      <c r="R35" s="13"/>
      <c r="S35" s="13"/>
      <c r="X35">
        <f t="shared" si="12"/>
        <v>290</v>
      </c>
      <c r="Y35" s="55">
        <f t="shared" si="7"/>
        <v>1027.1214438425745</v>
      </c>
      <c r="Z35" s="55">
        <f t="shared" si="8"/>
        <v>12.081451665135543</v>
      </c>
      <c r="AA35" s="55">
        <f t="shared" si="9"/>
        <v>86.458033993482701</v>
      </c>
      <c r="AB35" s="55">
        <f t="shared" si="10"/>
        <v>94.084975197691321</v>
      </c>
      <c r="AC35" s="214">
        <f t="shared" si="0"/>
        <v>86.458033993482701</v>
      </c>
      <c r="AD35" s="214">
        <f t="shared" si="1"/>
        <v>94.084975197691321</v>
      </c>
      <c r="AG35" s="29">
        <f t="shared" si="13"/>
        <v>7.4527713540144731E+24</v>
      </c>
      <c r="AI35" s="26"/>
      <c r="AJ35" s="54">
        <f t="shared" si="2"/>
        <v>5.0002817682913654E-5</v>
      </c>
      <c r="AQ35" s="38">
        <f t="shared" si="11"/>
        <v>4.9188789909630014E-2</v>
      </c>
      <c r="AR35" s="38">
        <f t="shared" si="6"/>
        <v>4.6882687255805321E-2</v>
      </c>
      <c r="AS35" s="54">
        <f t="shared" si="14"/>
        <v>1.2243035383717198E-5</v>
      </c>
      <c r="AT35" s="28"/>
      <c r="AU35" s="28"/>
    </row>
    <row r="36" spans="1:47" x14ac:dyDescent="0.25">
      <c r="E36" s="19"/>
      <c r="P36" s="36" t="b">
        <f>C3='Multiple climates'!B31</f>
        <v>1</v>
      </c>
      <c r="Q36" s="13"/>
      <c r="R36" s="13"/>
      <c r="S36" s="13"/>
      <c r="X36">
        <f t="shared" si="12"/>
        <v>300</v>
      </c>
      <c r="Y36" s="55">
        <f t="shared" si="7"/>
        <v>1021.5379631953297</v>
      </c>
      <c r="Z36" s="55">
        <f t="shared" si="8"/>
        <v>12.050795050051862</v>
      </c>
      <c r="AA36" s="55">
        <f t="shared" si="9"/>
        <v>85.988044040010919</v>
      </c>
      <c r="AB36" s="55">
        <f t="shared" si="10"/>
        <v>93.846235106704029</v>
      </c>
      <c r="AC36" s="214">
        <f t="shared" si="0"/>
        <v>85.988044040010919</v>
      </c>
      <c r="AD36" s="214">
        <f t="shared" si="1"/>
        <v>93.846235106704029</v>
      </c>
      <c r="AG36" s="29">
        <f t="shared" si="13"/>
        <v>7.4123709885120232E+24</v>
      </c>
      <c r="AI36" s="26"/>
      <c r="AJ36" s="54">
        <f t="shared" si="2"/>
        <v>5.0301772638089289E-5</v>
      </c>
      <c r="AQ36" s="38">
        <f t="shared" si="11"/>
        <v>4.9161208753114492E-2</v>
      </c>
      <c r="AR36" s="38">
        <f t="shared" si="6"/>
        <v>4.6857630975072541E-2</v>
      </c>
      <c r="AS36" s="54">
        <f t="shared" si="14"/>
        <v>1.2389983726165579E-5</v>
      </c>
      <c r="AT36" s="28"/>
      <c r="AU36" s="28"/>
    </row>
    <row r="37" spans="1:47" ht="15.75" customHeight="1" x14ac:dyDescent="0.3">
      <c r="E37" s="19"/>
      <c r="F37" s="33"/>
      <c r="P37" s="36"/>
      <c r="Q37" s="13"/>
      <c r="R37" s="13"/>
      <c r="S37" s="13"/>
      <c r="X37">
        <f t="shared" si="12"/>
        <v>310</v>
      </c>
      <c r="Y37" s="55">
        <f t="shared" si="7"/>
        <v>1015.9752971977429</v>
      </c>
      <c r="Z37" s="55">
        <f t="shared" si="8"/>
        <v>12.01991764337197</v>
      </c>
      <c r="AA37" s="55">
        <f t="shared" si="9"/>
        <v>85.519806161426175</v>
      </c>
      <c r="AB37" s="55">
        <f t="shared" si="10"/>
        <v>93.605775588910305</v>
      </c>
      <c r="AC37" s="214">
        <f t="shared" si="0"/>
        <v>85.519806161426175</v>
      </c>
      <c r="AD37" s="214">
        <f t="shared" si="1"/>
        <v>93.605775588910305</v>
      </c>
      <c r="AG37" s="29">
        <f t="shared" si="13"/>
        <v>7.3719149998449664E+24</v>
      </c>
      <c r="AI37" s="26"/>
      <c r="AJ37" s="54">
        <f t="shared" si="2"/>
        <v>5.0596275382716103E-5</v>
      </c>
      <c r="AQ37" s="38">
        <f t="shared" si="11"/>
        <v>4.9133418338428693E-2</v>
      </c>
      <c r="AR37" s="38">
        <f t="shared" si="6"/>
        <v>4.6832383259932789E-2</v>
      </c>
      <c r="AS37" s="54">
        <f t="shared" si="14"/>
        <v>1.2537671619571835E-5</v>
      </c>
      <c r="AT37" s="28"/>
      <c r="AU37" s="28"/>
    </row>
    <row r="38" spans="1:47" x14ac:dyDescent="0.25">
      <c r="Q38" s="26"/>
      <c r="X38">
        <f t="shared" si="12"/>
        <v>320</v>
      </c>
      <c r="Y38" s="55">
        <f t="shared" si="7"/>
        <v>1010.4355752764236</v>
      </c>
      <c r="Z38" s="55">
        <f t="shared" si="8"/>
        <v>11.988829722269546</v>
      </c>
      <c r="AA38" s="55">
        <f t="shared" si="9"/>
        <v>85.053499602392563</v>
      </c>
      <c r="AB38" s="55">
        <f t="shared" si="10"/>
        <v>93.363676678370439</v>
      </c>
      <c r="AC38" s="214">
        <f t="shared" ref="AC38:AC69" si="15">IF(OR(C$5&gt;40, C$5&lt;0, C$4&gt;80,C$4&lt;10), 0, AA38)</f>
        <v>85.053499602392563</v>
      </c>
      <c r="AD38" s="214">
        <f t="shared" ref="AD38:AD69" si="16">IF(OR(C$5&gt;40, C$5&lt;0, C$4&gt;80,C$4&lt;10), 0, AB38)</f>
        <v>93.363676678370439</v>
      </c>
      <c r="AG38" s="29">
        <f t="shared" si="13"/>
        <v>7.3314203059158977E+24</v>
      </c>
      <c r="AI38" s="26"/>
      <c r="AJ38" s="54">
        <f t="shared" si="2"/>
        <v>5.0886149590820552E-5</v>
      </c>
      <c r="AQ38" s="38">
        <f t="shared" si="11"/>
        <v>4.9105427774770116E-2</v>
      </c>
      <c r="AR38" s="38">
        <f t="shared" si="6"/>
        <v>4.6806952356472253E-2</v>
      </c>
      <c r="AS38" s="54">
        <f t="shared" si="14"/>
        <v>1.2686038612511029E-5</v>
      </c>
      <c r="AT38" s="28"/>
      <c r="AU38" s="28"/>
    </row>
    <row r="39" spans="1:47" x14ac:dyDescent="0.25">
      <c r="X39">
        <f t="shared" si="12"/>
        <v>330</v>
      </c>
      <c r="Y39" s="55">
        <f t="shared" si="7"/>
        <v>1004.9208705861092</v>
      </c>
      <c r="Z39" s="55">
        <f t="shared" si="8"/>
        <v>11.957541761393632</v>
      </c>
      <c r="AA39" s="55">
        <f t="shared" si="9"/>
        <v>84.589298870884619</v>
      </c>
      <c r="AB39" s="55">
        <f t="shared" si="10"/>
        <v>93.120019946995029</v>
      </c>
      <c r="AC39" s="214">
        <f t="shared" si="15"/>
        <v>84.589298870884619</v>
      </c>
      <c r="AD39" s="214">
        <f t="shared" si="16"/>
        <v>93.120019946995029</v>
      </c>
      <c r="AG39" s="29">
        <f t="shared" si="13"/>
        <v>7.2909037579836461E+24</v>
      </c>
      <c r="AI39" s="26"/>
      <c r="AJ39" s="54">
        <f t="shared" si="2"/>
        <v>5.1171227547575856E-5</v>
      </c>
      <c r="AQ39" s="38">
        <f t="shared" si="11"/>
        <v>4.9077246378461441E-2</v>
      </c>
      <c r="AR39" s="38">
        <f t="shared" si="6"/>
        <v>4.678134670052362E-2</v>
      </c>
      <c r="AS39" s="54">
        <f t="shared" si="14"/>
        <v>1.2835023601898754E-5</v>
      </c>
      <c r="AT39" s="28"/>
      <c r="AU39" s="28"/>
    </row>
    <row r="40" spans="1:47" x14ac:dyDescent="0.25">
      <c r="A40" s="16"/>
      <c r="B40" s="21"/>
      <c r="C40" s="21"/>
      <c r="X40">
        <f t="shared" si="12"/>
        <v>340</v>
      </c>
      <c r="Y40" s="55">
        <f t="shared" si="7"/>
        <v>999.43319480137734</v>
      </c>
      <c r="Z40" s="55">
        <f t="shared" si="8"/>
        <v>11.926064401296568</v>
      </c>
      <c r="AA40" s="55">
        <f t="shared" si="9"/>
        <v>84.127373299779237</v>
      </c>
      <c r="AB40" s="55">
        <f t="shared" si="10"/>
        <v>92.874888258675867</v>
      </c>
      <c r="AC40" s="214">
        <f t="shared" si="15"/>
        <v>84.127373299779237</v>
      </c>
      <c r="AD40" s="214">
        <f t="shared" si="16"/>
        <v>92.874888258675867</v>
      </c>
      <c r="AG40" s="29">
        <f t="shared" si="13"/>
        <v>7.2503820913481687E+24</v>
      </c>
      <c r="AI40" s="26"/>
      <c r="AJ40" s="54">
        <f t="shared" si="2"/>
        <v>5.1451350613824146E-5</v>
      </c>
      <c r="AQ40" s="38">
        <f t="shared" si="11"/>
        <v>4.9048883644838004E-2</v>
      </c>
      <c r="AR40" s="38">
        <f t="shared" si="6"/>
        <v>4.6755574892202841E-2</v>
      </c>
      <c r="AS40" s="54">
        <f t="shared" si="14"/>
        <v>1.2984565020412208E-5</v>
      </c>
      <c r="AT40" s="28"/>
      <c r="AU40" s="28"/>
    </row>
    <row r="41" spans="1:47" x14ac:dyDescent="0.25">
      <c r="A41" s="16"/>
      <c r="B41" s="21"/>
      <c r="C41" s="21"/>
      <c r="X41">
        <f t="shared" si="12"/>
        <v>350</v>
      </c>
      <c r="Y41" s="55">
        <f t="shared" si="7"/>
        <v>993.97449332145391</v>
      </c>
      <c r="Z41" s="55">
        <f t="shared" si="8"/>
        <v>11.894408416555827</v>
      </c>
      <c r="AA41" s="55">
        <f t="shared" si="9"/>
        <v>83.667886643220029</v>
      </c>
      <c r="AB41" s="55">
        <f t="shared" si="10"/>
        <v>92.628365521032848</v>
      </c>
      <c r="AC41" s="214">
        <f t="shared" si="15"/>
        <v>83.667886643220029</v>
      </c>
      <c r="AD41" s="214">
        <f t="shared" si="16"/>
        <v>92.628365521032848</v>
      </c>
      <c r="AG41" s="29">
        <f t="shared" si="13"/>
        <v>7.2098718773677248E+24</v>
      </c>
      <c r="AI41" s="26"/>
      <c r="AJ41" s="54">
        <f t="shared" si="2"/>
        <v>5.1726369634500362E-5</v>
      </c>
      <c r="AQ41" s="38">
        <f t="shared" si="11"/>
        <v>4.9020349219627522E-2</v>
      </c>
      <c r="AR41" s="38">
        <f t="shared" si="6"/>
        <v>4.6729645669975853E-2</v>
      </c>
      <c r="AS41" s="54">
        <f t="shared" si="14"/>
        <v>1.3134601023788037E-5</v>
      </c>
      <c r="AT41" s="28"/>
      <c r="AU41" s="28"/>
    </row>
    <row r="42" spans="1:47" x14ac:dyDescent="0.25">
      <c r="X42">
        <f t="shared" si="12"/>
        <v>360</v>
      </c>
      <c r="Y42" s="55">
        <f t="shared" si="7"/>
        <v>988.54664091541224</v>
      </c>
      <c r="Z42" s="55">
        <f t="shared" si="8"/>
        <v>11.862584683841281</v>
      </c>
      <c r="AA42" s="55">
        <f t="shared" si="9"/>
        <v>83.210996710051532</v>
      </c>
      <c r="AB42" s="55">
        <f t="shared" si="10"/>
        <v>92.380536436736094</v>
      </c>
      <c r="AC42" s="214">
        <f t="shared" si="15"/>
        <v>83.210996710051532</v>
      </c>
      <c r="AD42" s="214">
        <f t="shared" si="16"/>
        <v>92.380536436736094</v>
      </c>
      <c r="AG42" s="29">
        <f t="shared" si="13"/>
        <v>7.1693894771608734E+24</v>
      </c>
      <c r="AI42" s="26"/>
      <c r="AJ42" s="54">
        <f t="shared" si="2"/>
        <v>5.1996145288655864E-5</v>
      </c>
      <c r="AQ42" s="38">
        <f t="shared" si="11"/>
        <v>4.899165287005236E-2</v>
      </c>
      <c r="AR42" s="38">
        <f t="shared" si="6"/>
        <v>4.6703567884463788E-2</v>
      </c>
      <c r="AS42" s="54">
        <f t="shared" si="14"/>
        <v>1.3285069676517965E-5</v>
      </c>
      <c r="AT42" s="28"/>
      <c r="AU42" s="28"/>
    </row>
    <row r="43" spans="1:47" x14ac:dyDescent="0.25">
      <c r="X43">
        <f t="shared" si="12"/>
        <v>370</v>
      </c>
      <c r="Y43" s="55">
        <f t="shared" si="7"/>
        <v>983.15143782944426</v>
      </c>
      <c r="Z43" s="55">
        <f t="shared" si="8"/>
        <v>11.830604150173652</v>
      </c>
      <c r="AA43" s="55">
        <f t="shared" si="9"/>
        <v>82.756855036148508</v>
      </c>
      <c r="AB43" s="55">
        <f t="shared" si="10"/>
        <v>92.13148625631689</v>
      </c>
      <c r="AC43" s="214">
        <f t="shared" si="15"/>
        <v>82.756855036148508</v>
      </c>
      <c r="AD43" s="214">
        <f t="shared" si="16"/>
        <v>92.13148625631689</v>
      </c>
      <c r="AG43" s="29">
        <f t="shared" si="13"/>
        <v>7.1289509973184864E+24</v>
      </c>
      <c r="AI43" s="26"/>
      <c r="AJ43" s="54">
        <f t="shared" si="2"/>
        <v>5.2260548379510141E-5</v>
      </c>
      <c r="AQ43" s="38">
        <f t="shared" si="11"/>
        <v>4.8962804455882261E-2</v>
      </c>
      <c r="AR43" s="38">
        <f t="shared" si="6"/>
        <v>4.6677350472193561E-2</v>
      </c>
      <c r="AS43" s="54">
        <f t="shared" si="14"/>
        <v>1.3435909134515353E-5</v>
      </c>
      <c r="AT43" s="28"/>
      <c r="AU43" s="28"/>
    </row>
    <row r="44" spans="1:47" x14ac:dyDescent="0.25">
      <c r="X44">
        <f t="shared" si="12"/>
        <v>380</v>
      </c>
      <c r="Y44" s="55">
        <f t="shared" si="7"/>
        <v>977.79060637210591</v>
      </c>
      <c r="Z44" s="55">
        <f t="shared" si="8"/>
        <v>11.798477801610399</v>
      </c>
      <c r="AA44" s="55">
        <f t="shared" si="9"/>
        <v>82.30560659697862</v>
      </c>
      <c r="AB44" s="55">
        <f t="shared" si="10"/>
        <v>91.8813005343073</v>
      </c>
      <c r="AC44" s="214">
        <f t="shared" si="15"/>
        <v>82.30560659697862</v>
      </c>
      <c r="AD44" s="214">
        <f t="shared" si="16"/>
        <v>91.8813005343073</v>
      </c>
      <c r="AG44" s="29">
        <f t="shared" si="13"/>
        <v>7.0885722479198953E+24</v>
      </c>
      <c r="AI44" s="26"/>
      <c r="AJ44" s="54">
        <f t="shared" si="2"/>
        <v>5.2519460063690665E-5</v>
      </c>
      <c r="AQ44" s="38">
        <f t="shared" si="11"/>
        <v>4.8933813900660476E-2</v>
      </c>
      <c r="AR44" s="38">
        <f t="shared" si="6"/>
        <v>4.6651002429496241E-2</v>
      </c>
      <c r="AS44" s="54">
        <f t="shared" si="14"/>
        <v>1.3587057823396347E-5</v>
      </c>
      <c r="AT44" s="28"/>
      <c r="AU44" s="28"/>
    </row>
    <row r="45" spans="1:47" x14ac:dyDescent="0.25">
      <c r="X45">
        <f t="shared" si="12"/>
        <v>390</v>
      </c>
      <c r="Y45" s="55">
        <f t="shared" si="7"/>
        <v>972.46578798765438</v>
      </c>
      <c r="Z45" s="55">
        <f t="shared" si="8"/>
        <v>11.766216632582722</v>
      </c>
      <c r="AA45" s="55">
        <f t="shared" si="9"/>
        <v>81.857389561250358</v>
      </c>
      <c r="AB45" s="55">
        <f t="shared" si="10"/>
        <v>91.630064890450299</v>
      </c>
      <c r="AC45" s="214">
        <f t="shared" si="15"/>
        <v>81.857389561250358</v>
      </c>
      <c r="AD45" s="214">
        <f t="shared" si="16"/>
        <v>91.630064890450299</v>
      </c>
      <c r="AG45" s="29">
        <f t="shared" si="13"/>
        <v>7.0482687031125502E+24</v>
      </c>
      <c r="AI45" s="26"/>
      <c r="AJ45" s="54">
        <f t="shared" si="2"/>
        <v>5.277277201954181E-5</v>
      </c>
      <c r="AQ45" s="38">
        <f t="shared" si="11"/>
        <v>4.8904691163317283E-2</v>
      </c>
      <c r="AR45" s="38">
        <f t="shared" si="6"/>
        <v>4.6624532786747441E-2</v>
      </c>
      <c r="AS45" s="54">
        <f t="shared" si="14"/>
        <v>1.3738454611109191E-5</v>
      </c>
      <c r="AT45" s="28"/>
      <c r="AU45" s="28"/>
    </row>
    <row r="46" spans="1:47" x14ac:dyDescent="0.25">
      <c r="X46">
        <f t="shared" si="12"/>
        <v>400</v>
      </c>
      <c r="Y46" s="55">
        <f t="shared" si="7"/>
        <v>967.17854082190217</v>
      </c>
      <c r="Z46" s="55">
        <f t="shared" si="8"/>
        <v>11.73383161609193</v>
      </c>
      <c r="AA46" s="55">
        <f t="shared" si="9"/>
        <v>81.4123350860187</v>
      </c>
      <c r="AB46" s="55">
        <f t="shared" si="10"/>
        <v>91.37786477760244</v>
      </c>
      <c r="AC46" s="214">
        <f t="shared" si="15"/>
        <v>81.4123350860187</v>
      </c>
      <c r="AD46" s="214">
        <f t="shared" si="16"/>
        <v>91.37786477760244</v>
      </c>
      <c r="AG46" s="29">
        <f t="shared" si="13"/>
        <v>7.0080554644773363E+24</v>
      </c>
      <c r="AI46" s="26"/>
      <c r="AJ46" s="54">
        <f t="shared" si="2"/>
        <v>5.3020386555079216E-5</v>
      </c>
      <c r="AQ46" s="38">
        <f t="shared" si="11"/>
        <v>4.8875446210373832E-2</v>
      </c>
      <c r="AR46" s="38">
        <f t="shared" si="6"/>
        <v>4.65979505831342E-2</v>
      </c>
      <c r="AS46" s="54">
        <f t="shared" si="14"/>
        <v>1.3890038973750311E-5</v>
      </c>
      <c r="AT46" s="28"/>
      <c r="AU46" s="28"/>
    </row>
    <row r="47" spans="1:47" x14ac:dyDescent="0.25">
      <c r="X47">
        <f t="shared" si="12"/>
        <v>410</v>
      </c>
      <c r="Y47" s="55">
        <f t="shared" si="7"/>
        <v>961.93033777952473</v>
      </c>
      <c r="Z47" s="55">
        <f t="shared" si="8"/>
        <v>11.701333674955764</v>
      </c>
      <c r="AA47" s="55">
        <f t="shared" si="9"/>
        <v>80.97056715315864</v>
      </c>
      <c r="AB47" s="55">
        <f t="shared" si="10"/>
        <v>91.124785257812988</v>
      </c>
      <c r="AC47" s="214">
        <f t="shared" si="15"/>
        <v>80.97056715315864</v>
      </c>
      <c r="AD47" s="214">
        <f t="shared" si="16"/>
        <v>91.124785257812988</v>
      </c>
      <c r="AG47" s="29">
        <f t="shared" si="13"/>
        <v>6.9679472273626669E+24</v>
      </c>
      <c r="AI47" s="26"/>
      <c r="AJ47" s="54">
        <f t="shared" si="2"/>
        <v>5.3262216656824357E-5</v>
      </c>
      <c r="AQ47" s="38">
        <f t="shared" si="11"/>
        <v>4.8846088988924924E-2</v>
      </c>
      <c r="AR47" s="38">
        <f t="shared" si="6"/>
        <v>4.6571264842119944E-2</v>
      </c>
      <c r="AS47" s="54">
        <f t="shared" si="14"/>
        <v>1.4041751153524221E-5</v>
      </c>
      <c r="AT47" s="28"/>
      <c r="AU47" s="28"/>
    </row>
    <row r="48" spans="1:47" x14ac:dyDescent="0.25">
      <c r="X48">
        <f t="shared" si="12"/>
        <v>420</v>
      </c>
      <c r="Y48" s="55">
        <f t="shared" si="7"/>
        <v>956.72256506655981</v>
      </c>
      <c r="Z48" s="55">
        <f t="shared" si="8"/>
        <v>11.668733654275515</v>
      </c>
      <c r="AA48" s="55">
        <f t="shared" si="9"/>
        <v>80.532202446680117</v>
      </c>
      <c r="AB48" s="55">
        <f t="shared" si="10"/>
        <v>90.870910787909949</v>
      </c>
      <c r="AC48" s="214">
        <f t="shared" si="15"/>
        <v>80.532202446680117</v>
      </c>
      <c r="AD48" s="214">
        <f t="shared" si="16"/>
        <v>90.870910787909949</v>
      </c>
      <c r="AG48" s="29">
        <f t="shared" si="13"/>
        <v>6.9279582503305751E+24</v>
      </c>
      <c r="AI48" s="26"/>
      <c r="AJ48" s="54">
        <f t="shared" si="2"/>
        <v>5.3498185981363165E-5</v>
      </c>
      <c r="AQ48" s="38">
        <f t="shared" si="11"/>
        <v>4.8816629400573644E-2</v>
      </c>
      <c r="AR48" s="38">
        <f t="shared" si="6"/>
        <v>4.6544484547764692E-2</v>
      </c>
      <c r="AS48" s="54">
        <f t="shared" si="14"/>
        <v>1.4193532307932702E-5</v>
      </c>
      <c r="AT48" s="28"/>
      <c r="AU48" s="28"/>
    </row>
    <row r="49" spans="2:47" x14ac:dyDescent="0.25">
      <c r="W49" s="15"/>
      <c r="X49">
        <f t="shared" si="12"/>
        <v>430</v>
      </c>
      <c r="Y49" s="55">
        <f t="shared" si="7"/>
        <v>951.5565212069879</v>
      </c>
      <c r="Z49" s="55">
        <f t="shared" si="8"/>
        <v>11.636042295273658</v>
      </c>
      <c r="AA49" s="55">
        <f t="shared" si="9"/>
        <v>80.097350269948478</v>
      </c>
      <c r="AB49" s="55">
        <f t="shared" si="10"/>
        <v>90.616325015759344</v>
      </c>
      <c r="AC49" s="214">
        <f t="shared" si="15"/>
        <v>80.097350269948478</v>
      </c>
      <c r="AD49" s="214">
        <f t="shared" si="16"/>
        <v>90.616325015759344</v>
      </c>
      <c r="AG49" s="29">
        <f t="shared" si="13"/>
        <v>6.8881023278179564E+24</v>
      </c>
      <c r="AI49" s="26"/>
      <c r="AJ49" s="54">
        <f t="shared" si="2"/>
        <v>5.3728228792023533E-5</v>
      </c>
      <c r="AQ49" s="38">
        <f t="shared" si="11"/>
        <v>4.8787077276472635E-2</v>
      </c>
      <c r="AR49" s="38">
        <f t="shared" si="6"/>
        <v>4.6517618622041602E-2</v>
      </c>
      <c r="AS49" s="54">
        <f t="shared" si="14"/>
        <v>1.4345324649414128E-5</v>
      </c>
      <c r="AT49" s="28"/>
      <c r="AU49" s="28"/>
    </row>
    <row r="50" spans="2:47" x14ac:dyDescent="0.25">
      <c r="W50" s="15"/>
      <c r="X50">
        <f t="shared" si="12"/>
        <v>440</v>
      </c>
      <c r="Y50" s="55">
        <f t="shared" si="7"/>
        <v>946.43341651792707</v>
      </c>
      <c r="Z50" s="55">
        <f t="shared" si="8"/>
        <v>11.603270210629837</v>
      </c>
      <c r="AA50" s="55">
        <f t="shared" si="9"/>
        <v>79.666112501509019</v>
      </c>
      <c r="AB50" s="55">
        <f t="shared" si="10"/>
        <v>90.361110588192801</v>
      </c>
      <c r="AC50" s="214">
        <f t="shared" si="15"/>
        <v>79.666112501509019</v>
      </c>
      <c r="AD50" s="214">
        <f t="shared" si="16"/>
        <v>90.361110588192801</v>
      </c>
      <c r="AG50" s="29">
        <f t="shared" si="13"/>
        <v>6.8483927660765553E+24</v>
      </c>
      <c r="AI50" s="26"/>
      <c r="AJ50" s="54">
        <f t="shared" si="2"/>
        <v>5.3952289843553727E-5</v>
      </c>
      <c r="AQ50" s="38">
        <f t="shared" si="11"/>
        <v>4.8757442353607731E-2</v>
      </c>
      <c r="AR50" s="38">
        <f t="shared" si="6"/>
        <v>4.6490675903273611E-2</v>
      </c>
      <c r="AS50" s="54">
        <f t="shared" si="14"/>
        <v>1.4497071574794394E-5</v>
      </c>
      <c r="AT50" s="28"/>
      <c r="AU50" s="28"/>
    </row>
    <row r="51" spans="2:47" x14ac:dyDescent="0.25">
      <c r="X51">
        <f t="shared" si="12"/>
        <v>450</v>
      </c>
      <c r="Y51" s="55">
        <f t="shared" si="7"/>
        <v>941.3543730240242</v>
      </c>
      <c r="Z51" s="55">
        <f t="shared" si="8"/>
        <v>11.57042786142018</v>
      </c>
      <c r="AA51" s="55">
        <f t="shared" si="9"/>
        <v>79.238583587880825</v>
      </c>
      <c r="AB51" s="55">
        <f t="shared" si="10"/>
        <v>90.10534897142108</v>
      </c>
      <c r="AC51" s="214">
        <f t="shared" si="15"/>
        <v>79.238583587880825</v>
      </c>
      <c r="AD51" s="214">
        <f t="shared" si="16"/>
        <v>90.10534897142108</v>
      </c>
      <c r="AG51" s="29">
        <f t="shared" si="13"/>
        <v>6.8088423624174698E+24</v>
      </c>
      <c r="AI51" s="26"/>
      <c r="AJ51" s="54">
        <f t="shared" si="2"/>
        <v>5.4170324218098412E-5</v>
      </c>
      <c r="AQ51" s="38">
        <f t="shared" si="11"/>
        <v>4.8727734252439876E-2</v>
      </c>
      <c r="AR51" s="38">
        <f t="shared" si="6"/>
        <v>4.6463665125795743E-2</v>
      </c>
      <c r="AS51" s="54">
        <f t="shared" si="14"/>
        <v>1.4648717784050997E-5</v>
      </c>
      <c r="AT51" s="28"/>
      <c r="AU51" s="28"/>
    </row>
    <row r="52" spans="2:47" x14ac:dyDescent="0.25">
      <c r="B52" s="22"/>
      <c r="X52">
        <f t="shared" si="12"/>
        <v>460</v>
      </c>
      <c r="Y52" s="55">
        <f t="shared" si="7"/>
        <v>936.32042478830044</v>
      </c>
      <c r="Z52" s="55">
        <f t="shared" si="8"/>
        <v>11.537525535742702</v>
      </c>
      <c r="AA52" s="55">
        <f t="shared" si="9"/>
        <v>78.814850571405756</v>
      </c>
      <c r="AB52" s="55">
        <f t="shared" si="10"/>
        <v>89.849120284578319</v>
      </c>
      <c r="AC52" s="214">
        <f t="shared" si="15"/>
        <v>78.814850571405756</v>
      </c>
      <c r="AD52" s="214">
        <f t="shared" si="16"/>
        <v>89.849120284578319</v>
      </c>
      <c r="AG52" s="29">
        <f t="shared" si="13"/>
        <v>6.7694633877494037E+24</v>
      </c>
      <c r="AI52" s="26"/>
      <c r="AJ52" s="54">
        <f t="shared" si="2"/>
        <v>5.4382297116113222E-5</v>
      </c>
      <c r="AQ52" s="38">
        <f t="shared" si="11"/>
        <v>4.8697962456000492E-2</v>
      </c>
      <c r="AR52" s="38">
        <f t="shared" si="6"/>
        <v>4.6436594900930481E-2</v>
      </c>
      <c r="AS52" s="54">
        <f t="shared" si="14"/>
        <v>1.4800209388033165E-5</v>
      </c>
      <c r="AT52" s="28"/>
      <c r="AU52" s="28"/>
    </row>
    <row r="53" spans="2:47" x14ac:dyDescent="0.25">
      <c r="X53">
        <f t="shared" si="12"/>
        <v>470</v>
      </c>
      <c r="Y53" s="55">
        <f t="shared" si="7"/>
        <v>931.33251863383225</v>
      </c>
      <c r="Z53" s="55">
        <f t="shared" si="8"/>
        <v>11.504573329089013</v>
      </c>
      <c r="AA53" s="55">
        <f t="shared" si="9"/>
        <v>78.394993150995973</v>
      </c>
      <c r="AB53" s="55">
        <f t="shared" si="10"/>
        <v>89.59250314686561</v>
      </c>
      <c r="AC53" s="214">
        <f t="shared" si="15"/>
        <v>78.394993150995973</v>
      </c>
      <c r="AD53" s="214">
        <f t="shared" si="16"/>
        <v>89.59250314686561</v>
      </c>
      <c r="AG53" s="29">
        <f t="shared" si="13"/>
        <v>6.7302675723666663E+24</v>
      </c>
      <c r="AI53" s="26"/>
      <c r="AJ53" s="54">
        <f t="shared" si="2"/>
        <v>5.4588183606124167E-5</v>
      </c>
      <c r="AQ53" s="38">
        <f t="shared" si="11"/>
        <v>4.866813629051521E-2</v>
      </c>
      <c r="AR53" s="38">
        <f t="shared" si="6"/>
        <v>4.6409473699344429E-2</v>
      </c>
      <c r="AS53" s="54">
        <f t="shared" si="14"/>
        <v>1.4951494004915238E-5</v>
      </c>
      <c r="AT53" s="28"/>
      <c r="AU53" s="28"/>
    </row>
    <row r="54" spans="2:47" x14ac:dyDescent="0.25">
      <c r="X54">
        <f t="shared" si="12"/>
        <v>480</v>
      </c>
      <c r="Y54" s="55">
        <f t="shared" si="7"/>
        <v>926.3915152284203</v>
      </c>
      <c r="Z54" s="55">
        <f t="shared" si="8"/>
        <v>11.471581126501338</v>
      </c>
      <c r="AA54" s="55">
        <f t="shared" si="9"/>
        <v>77.979083773436059</v>
      </c>
      <c r="AB54" s="55">
        <f t="shared" si="10"/>
        <v>89.335574538597754</v>
      </c>
      <c r="AC54" s="214">
        <f t="shared" si="15"/>
        <v>77.979083773436059</v>
      </c>
      <c r="AD54" s="214">
        <f t="shared" si="16"/>
        <v>89.335574538597754</v>
      </c>
      <c r="AG54" s="29">
        <f t="shared" si="13"/>
        <v>6.6912660949117706E+24</v>
      </c>
      <c r="AI54" s="26"/>
      <c r="AJ54" s="54">
        <f t="shared" si="2"/>
        <v>5.4787968337434647E-5</v>
      </c>
      <c r="AQ54" s="38">
        <f t="shared" si="11"/>
        <v>4.8638264907610786E-2</v>
      </c>
      <c r="AR54" s="38">
        <f t="shared" si="6"/>
        <v>4.6382309834837099E-2</v>
      </c>
      <c r="AS54" s="54">
        <f t="shared" si="14"/>
        <v>1.5102520845292096E-5</v>
      </c>
      <c r="AT54" s="28"/>
      <c r="AU54" s="28"/>
    </row>
    <row r="55" spans="2:47" x14ac:dyDescent="0.25">
      <c r="X55">
        <f t="shared" si="12"/>
        <v>490</v>
      </c>
      <c r="Y55" s="55">
        <f t="shared" si="7"/>
        <v>921.49819050264136</v>
      </c>
      <c r="Z55" s="55">
        <f t="shared" si="8"/>
        <v>11.438558586533288</v>
      </c>
      <c r="AA55" s="55">
        <f t="shared" si="9"/>
        <v>77.567187752747586</v>
      </c>
      <c r="AB55" s="55">
        <f t="shared" si="10"/>
        <v>89.078409676296928</v>
      </c>
      <c r="AC55" s="214">
        <f t="shared" si="15"/>
        <v>77.567187752747586</v>
      </c>
      <c r="AD55" s="214">
        <f t="shared" si="16"/>
        <v>89.078409676296928</v>
      </c>
      <c r="AG55" s="29">
        <f t="shared" si="13"/>
        <v>6.6524695744103073E+24</v>
      </c>
      <c r="AI55" s="26"/>
      <c r="AJ55" s="54">
        <f t="shared" si="2"/>
        <v>5.4981645220001858E-5</v>
      </c>
      <c r="AQ55" s="38">
        <f t="shared" si="11"/>
        <v>4.8608357268140258E-2</v>
      </c>
      <c r="AR55" s="38">
        <f t="shared" si="6"/>
        <v>4.6355111449593943E-2</v>
      </c>
      <c r="AS55" s="54">
        <f t="shared" si="14"/>
        <v>1.5253240785945928E-5</v>
      </c>
      <c r="AT55" s="28"/>
      <c r="AU55" s="28"/>
    </row>
    <row r="56" spans="2:47" x14ac:dyDescent="0.25">
      <c r="V56" s="17"/>
      <c r="W56" s="45"/>
      <c r="X56" s="45">
        <f t="shared" si="12"/>
        <v>500</v>
      </c>
      <c r="Y56" s="55">
        <f t="shared" si="7"/>
        <v>916.65323737051278</v>
      </c>
      <c r="Z56" s="55">
        <f t="shared" si="8"/>
        <v>11.40551512701383</v>
      </c>
      <c r="AA56" s="55">
        <f t="shared" si="9"/>
        <v>77.159363415026334</v>
      </c>
      <c r="AB56" s="55">
        <f t="shared" si="10"/>
        <v>88.821081901828762</v>
      </c>
      <c r="AC56" s="214">
        <f t="shared" si="15"/>
        <v>77.159363415026334</v>
      </c>
      <c r="AD56" s="214">
        <f t="shared" si="16"/>
        <v>88.821081901828762</v>
      </c>
      <c r="AG56" s="29">
        <f t="shared" si="13"/>
        <v>6.6138880652514593E+24</v>
      </c>
      <c r="AI56" s="26"/>
      <c r="AJ56" s="54">
        <f t="shared" si="2"/>
        <v>5.5169217075760558E-5</v>
      </c>
      <c r="AQ56" s="38">
        <f t="shared" si="11"/>
        <v>4.857842212764333E-2</v>
      </c>
      <c r="AR56" s="38">
        <f t="shared" si="6"/>
        <v>4.6327886500920089E-2</v>
      </c>
      <c r="AS56" s="54">
        <f t="shared" si="14"/>
        <v>1.5403606432427178E-5</v>
      </c>
      <c r="AT56" s="28"/>
      <c r="AU56" s="28"/>
    </row>
    <row r="57" spans="2:47" x14ac:dyDescent="0.25">
      <c r="X57">
        <f t="shared" si="12"/>
        <v>510</v>
      </c>
      <c r="Y57" s="55">
        <f t="shared" si="7"/>
        <v>911.85726772130329</v>
      </c>
      <c r="Z57" s="55">
        <f t="shared" si="8"/>
        <v>11.372459912596362</v>
      </c>
      <c r="AA57" s="55">
        <f t="shared" si="9"/>
        <v>76.755662266102959</v>
      </c>
      <c r="AB57" s="55">
        <f t="shared" si="10"/>
        <v>88.563662585440099</v>
      </c>
      <c r="AC57" s="214">
        <f t="shared" si="15"/>
        <v>76.755662266102959</v>
      </c>
      <c r="AD57" s="214">
        <f t="shared" si="16"/>
        <v>88.563662585440099</v>
      </c>
      <c r="AG57" s="29">
        <f t="shared" si="13"/>
        <v>6.5755310549672341E+24</v>
      </c>
      <c r="AI57" s="26"/>
      <c r="AJ57" s="54">
        <f t="shared" si="2"/>
        <v>5.5350695265660932E-5</v>
      </c>
      <c r="AQ57" s="38">
        <f t="shared" si="11"/>
        <v>4.854846802344126E-2</v>
      </c>
      <c r="AR57" s="38">
        <f t="shared" si="6"/>
        <v>4.6300642749454592E-2</v>
      </c>
      <c r="AS57" s="54">
        <f t="shared" si="14"/>
        <v>1.555357217069374E-5</v>
      </c>
      <c r="AT57" s="28"/>
      <c r="AU57" s="28"/>
    </row>
    <row r="58" spans="2:47" x14ac:dyDescent="0.25">
      <c r="X58">
        <f t="shared" si="12"/>
        <v>520</v>
      </c>
      <c r="Y58" s="55">
        <f t="shared" si="7"/>
        <v>907.11081465081793</v>
      </c>
      <c r="Z58" s="55">
        <f t="shared" si="8"/>
        <v>11.339401844059019</v>
      </c>
      <c r="AA58" s="55">
        <f t="shared" si="9"/>
        <v>76.356129179361773</v>
      </c>
      <c r="AB58" s="55">
        <f t="shared" si="10"/>
        <v>88.306221042434544</v>
      </c>
      <c r="AC58" s="214">
        <f t="shared" si="15"/>
        <v>76.356129179361773</v>
      </c>
      <c r="AD58" s="214">
        <f t="shared" si="16"/>
        <v>88.306221042434544</v>
      </c>
      <c r="AG58" s="29">
        <f t="shared" si="13"/>
        <v>6.5374074646466114E+24</v>
      </c>
      <c r="AI58" s="26"/>
      <c r="AJ58" s="54">
        <f t="shared" si="2"/>
        <v>5.5526099296622326E-5</v>
      </c>
      <c r="AQ58" s="38">
        <f t="shared" si="11"/>
        <v>4.8518503263350103E-2</v>
      </c>
      <c r="AR58" s="38">
        <f t="shared" si="6"/>
        <v>4.6273387748851195E-2</v>
      </c>
      <c r="AS58" s="54">
        <f t="shared" si="14"/>
        <v>1.5703094208143076E-5</v>
      </c>
      <c r="AT58" s="28"/>
      <c r="AU58" s="28"/>
    </row>
    <row r="59" spans="2:47" x14ac:dyDescent="0.25">
      <c r="X59">
        <f t="shared" si="12"/>
        <v>530</v>
      </c>
      <c r="Y59" s="55">
        <f t="shared" si="7"/>
        <v>902.41433490070858</v>
      </c>
      <c r="Z59" s="55">
        <f t="shared" si="8"/>
        <v>11.306349549308331</v>
      </c>
      <c r="AA59" s="55">
        <f t="shared" si="9"/>
        <v>75.960802601069744</v>
      </c>
      <c r="AB59" s="55">
        <f t="shared" si="10"/>
        <v>88.048824463112936</v>
      </c>
      <c r="AC59" s="214">
        <f t="shared" si="15"/>
        <v>75.960802601069744</v>
      </c>
      <c r="AD59" s="214">
        <f t="shared" si="16"/>
        <v>88.048824463112936</v>
      </c>
      <c r="AG59" s="29">
        <f t="shared" si="13"/>
        <v>6.4995256518075203E+24</v>
      </c>
      <c r="AI59" s="26"/>
      <c r="AJ59" s="54">
        <f t="shared" si="2"/>
        <v>5.5695456412484766E-5</v>
      </c>
      <c r="AQ59" s="38">
        <f t="shared" si="11"/>
        <v>4.8488535915981297E-2</v>
      </c>
      <c r="AR59" s="38">
        <f t="shared" si="6"/>
        <v>4.6246128836898263E-2</v>
      </c>
      <c r="AS59" s="54">
        <f t="shared" si="14"/>
        <v>1.5852130604449917E-5</v>
      </c>
      <c r="AT59" s="28"/>
      <c r="AU59" s="28"/>
    </row>
    <row r="60" spans="2:47" x14ac:dyDescent="0.25">
      <c r="X60">
        <f t="shared" si="12"/>
        <v>540</v>
      </c>
      <c r="Y60" s="55">
        <f t="shared" si="7"/>
        <v>897.76821147493604</v>
      </c>
      <c r="Z60" s="55">
        <f t="shared" si="8"/>
        <v>11.273311376026165</v>
      </c>
      <c r="AA60" s="55">
        <f t="shared" si="9"/>
        <v>75.569714770617523</v>
      </c>
      <c r="AB60" s="55">
        <f t="shared" si="10"/>
        <v>87.791537855510981</v>
      </c>
      <c r="AC60" s="214">
        <f t="shared" si="15"/>
        <v>75.569714770617523</v>
      </c>
      <c r="AD60" s="214">
        <f t="shared" si="16"/>
        <v>87.791537855510981</v>
      </c>
      <c r="AG60" s="29">
        <f t="shared" si="13"/>
        <v>6.4618934155399882E+24</v>
      </c>
      <c r="AI60" s="26"/>
      <c r="AJ60" s="54">
        <f t="shared" si="2"/>
        <v>5.5858801172880933E-5</v>
      </c>
      <c r="AQ60" s="38">
        <f t="shared" si="11"/>
        <v>4.8458573802586467E-2</v>
      </c>
      <c r="AR60" s="38">
        <f t="shared" si="6"/>
        <v>4.6218873128039011E-2</v>
      </c>
      <c r="AS60" s="54">
        <f t="shared" si="14"/>
        <v>1.6000641292688396E-5</v>
      </c>
      <c r="AT60" s="28"/>
      <c r="AU60" s="28"/>
    </row>
    <row r="61" spans="2:47" x14ac:dyDescent="0.25">
      <c r="X61">
        <f t="shared" si="12"/>
        <v>550</v>
      </c>
      <c r="Y61" s="55">
        <f t="shared" si="7"/>
        <v>893.1727564034752</v>
      </c>
      <c r="Z61" s="55">
        <f t="shared" si="8"/>
        <v>11.240295385889734</v>
      </c>
      <c r="AA61" s="55">
        <f t="shared" si="9"/>
        <v>75.182891953154481</v>
      </c>
      <c r="AB61" s="55">
        <f t="shared" si="10"/>
        <v>87.534424000387304</v>
      </c>
      <c r="AC61" s="214">
        <f t="shared" si="15"/>
        <v>75.182891953154481</v>
      </c>
      <c r="AD61" s="214">
        <f t="shared" si="16"/>
        <v>87.534424000387304</v>
      </c>
      <c r="AG61" s="29">
        <f t="shared" si="13"/>
        <v>6.4245180037269796E+24</v>
      </c>
      <c r="AI61" s="26"/>
      <c r="AJ61" s="54">
        <f t="shared" si="2"/>
        <v>5.6016175023752158E-5</v>
      </c>
      <c r="AQ61" s="38">
        <f t="shared" si="11"/>
        <v>4.8428624490391807E-2</v>
      </c>
      <c r="AR61" s="38">
        <f t="shared" si="6"/>
        <v>4.6191627507243462E-2</v>
      </c>
      <c r="AS61" s="54">
        <f t="shared" si="14"/>
        <v>1.6148588091271836E-5</v>
      </c>
      <c r="AT61" s="28"/>
      <c r="AU61" s="28"/>
    </row>
    <row r="62" spans="2:47" x14ac:dyDescent="0.25">
      <c r="X62">
        <f t="shared" si="12"/>
        <v>560</v>
      </c>
      <c r="Y62" s="55">
        <f t="shared" si="7"/>
        <v>888.62821362454838</v>
      </c>
      <c r="Z62" s="55">
        <f t="shared" si="8"/>
        <v>11.207309350286002</v>
      </c>
      <c r="AA62" s="55">
        <f t="shared" si="9"/>
        <v>74.800354682201046</v>
      </c>
      <c r="AB62" s="55">
        <f t="shared" si="10"/>
        <v>87.277543417849103</v>
      </c>
      <c r="AC62" s="214">
        <f t="shared" si="15"/>
        <v>74.800354682201046</v>
      </c>
      <c r="AD62" s="214">
        <f t="shared" si="16"/>
        <v>87.277543417849103</v>
      </c>
      <c r="AG62" s="29">
        <f t="shared" si="13"/>
        <v>6.3874061221463561E+24</v>
      </c>
      <c r="AI62" s="26"/>
      <c r="AJ62" s="54">
        <f t="shared" si="2"/>
        <v>5.6167625863003092E-5</v>
      </c>
      <c r="AQ62" s="38">
        <f t="shared" si="11"/>
        <v>4.8398695287358497E-2</v>
      </c>
      <c r="AR62" s="38">
        <f t="shared" si="6"/>
        <v>4.6164398625174526E-2</v>
      </c>
      <c r="AS62" s="54">
        <f t="shared" si="14"/>
        <v>1.6295934707284868E-5</v>
      </c>
      <c r="AT62" s="28"/>
      <c r="AU62" s="28"/>
    </row>
    <row r="63" spans="2:47" x14ac:dyDescent="0.25">
      <c r="X63">
        <f t="shared" si="12"/>
        <v>570</v>
      </c>
      <c r="Y63" s="55">
        <f t="shared" si="7"/>
        <v>884.134761958132</v>
      </c>
      <c r="Z63" s="55">
        <f t="shared" si="8"/>
        <v>11.17436074743523</v>
      </c>
      <c r="AA63" s="55">
        <f t="shared" si="9"/>
        <v>74.422118009943773</v>
      </c>
      <c r="AB63" s="55">
        <f t="shared" si="10"/>
        <v>87.020954344951562</v>
      </c>
      <c r="AC63" s="214">
        <f t="shared" si="15"/>
        <v>74.422118009943773</v>
      </c>
      <c r="AD63" s="214">
        <f t="shared" si="16"/>
        <v>87.020954344951562</v>
      </c>
      <c r="AG63" s="29">
        <f t="shared" si="13"/>
        <v>6.3505639452565759E+24</v>
      </c>
      <c r="AI63" s="26"/>
      <c r="AJ63" s="54">
        <f t="shared" si="2"/>
        <v>5.6313207604540819E-5</v>
      </c>
      <c r="AQ63" s="38">
        <f t="shared" si="11"/>
        <v>4.8368793238297764E-2</v>
      </c>
      <c r="AR63" s="38">
        <f t="shared" si="6"/>
        <v>4.6137192894584164E-2</v>
      </c>
      <c r="AS63" s="54">
        <f t="shared" si="14"/>
        <v>1.6442646731814078E-5</v>
      </c>
      <c r="AT63" s="28"/>
      <c r="AU63" s="28"/>
    </row>
    <row r="64" spans="2:47" x14ac:dyDescent="0.25">
      <c r="X64">
        <f t="shared" si="12"/>
        <v>580</v>
      </c>
      <c r="Y64" s="55">
        <f t="shared" si="7"/>
        <v>879.69251814510665</v>
      </c>
      <c r="Z64" s="55">
        <f t="shared" si="8"/>
        <v>11.141456760833425</v>
      </c>
      <c r="AA64" s="55">
        <f t="shared" si="9"/>
        <v>74.04819176305611</v>
      </c>
      <c r="AB64" s="55">
        <f t="shared" si="10"/>
        <v>86.764712723568465</v>
      </c>
      <c r="AC64" s="214">
        <f t="shared" si="15"/>
        <v>74.04819176305611</v>
      </c>
      <c r="AD64" s="214">
        <f t="shared" si="16"/>
        <v>86.764712723568465</v>
      </c>
      <c r="AG64" s="29">
        <f t="shared" si="13"/>
        <v>6.31399712847068E+24</v>
      </c>
      <c r="AI64" s="26"/>
      <c r="AJ64" s="54">
        <f t="shared" si="2"/>
        <v>5.6452979743676116E-5</v>
      </c>
      <c r="AQ64" s="38">
        <f t="shared" si="11"/>
        <v>4.8338925122263385E-2</v>
      </c>
      <c r="AR64" s="38">
        <f t="shared" si="6"/>
        <v>4.6110016487869908E-2</v>
      </c>
      <c r="AS64" s="54">
        <f t="shared" si="14"/>
        <v>1.6588691627903601E-5</v>
      </c>
      <c r="AT64" s="28"/>
      <c r="AU64" s="28"/>
    </row>
    <row r="65" spans="24:47" x14ac:dyDescent="0.25">
      <c r="X65">
        <f t="shared" si="12"/>
        <v>590</v>
      </c>
      <c r="Y65" s="55">
        <f t="shared" si="7"/>
        <v>875.3015399282026</v>
      </c>
      <c r="Z65" s="55">
        <f t="shared" si="8"/>
        <v>11.108604278920211</v>
      </c>
      <c r="AA65" s="55">
        <f t="shared" si="9"/>
        <v>73.678580802037246</v>
      </c>
      <c r="AB65" s="55">
        <f t="shared" si="10"/>
        <v>86.508872197805559</v>
      </c>
      <c r="AC65" s="214">
        <f t="shared" si="15"/>
        <v>73.678580802037246</v>
      </c>
      <c r="AD65" s="214">
        <f t="shared" si="16"/>
        <v>86.508872197805559</v>
      </c>
      <c r="AG65" s="29">
        <f t="shared" si="13"/>
        <v>6.2777108217271064E+24</v>
      </c>
      <c r="AI65" s="26"/>
      <c r="AJ65" s="54">
        <f t="shared" si="2"/>
        <v>5.6587006926587591E-5</v>
      </c>
      <c r="AQ65" s="38">
        <f t="shared" si="11"/>
        <v>4.8309097451139739E-2</v>
      </c>
      <c r="AR65" s="38">
        <f t="shared" si="6"/>
        <v>4.6082875335717824E-2</v>
      </c>
      <c r="AS65" s="54">
        <f t="shared" si="14"/>
        <v>1.6734038711772926E-5</v>
      </c>
      <c r="AT65" s="28"/>
      <c r="AU65" s="28"/>
    </row>
    <row r="66" spans="24:47" x14ac:dyDescent="0.25">
      <c r="X66">
        <f t="shared" si="12"/>
        <v>600</v>
      </c>
      <c r="Y66" s="55">
        <f t="shared" si="7"/>
        <v>870.96182915274846</v>
      </c>
      <c r="Z66" s="55">
        <f t="shared" si="8"/>
        <v>11.075809895876679</v>
      </c>
      <c r="AA66" s="55">
        <f t="shared" si="9"/>
        <v>73.313285282217876</v>
      </c>
      <c r="AB66" s="55">
        <f t="shared" si="10"/>
        <v>86.253484120214011</v>
      </c>
      <c r="AC66" s="214">
        <f t="shared" si="15"/>
        <v>73.313285282217876</v>
      </c>
      <c r="AD66" s="214">
        <f t="shared" si="16"/>
        <v>86.253484120214011</v>
      </c>
      <c r="AG66" s="29">
        <f t="shared" si="13"/>
        <v>6.2417096841719782E+24</v>
      </c>
      <c r="AI66" s="26"/>
      <c r="AJ66" s="54">
        <f t="shared" si="2"/>
        <v>5.6715358526269269E-5</v>
      </c>
      <c r="AQ66" s="38">
        <f t="shared" si="11"/>
        <v>4.8279316469340736E-2</v>
      </c>
      <c r="AR66" s="38">
        <f t="shared" si="6"/>
        <v>4.6055775126755329E-2</v>
      </c>
      <c r="AS66" s="54">
        <f t="shared" si="14"/>
        <v>1.687865912793612E-5</v>
      </c>
      <c r="AT66" s="28"/>
      <c r="AU66" s="28"/>
    </row>
    <row r="67" spans="24:47" x14ac:dyDescent="0.25">
      <c r="X67">
        <f t="shared" si="12"/>
        <v>610</v>
      </c>
      <c r="Y67" s="55">
        <f t="shared" si="7"/>
        <v>866.67333486715972</v>
      </c>
      <c r="Z67" s="55">
        <f t="shared" si="8"/>
        <v>11.04307991345722</v>
      </c>
      <c r="AA67" s="55">
        <f t="shared" si="9"/>
        <v>72.952300914744086</v>
      </c>
      <c r="AB67" s="55">
        <f t="shared" si="10"/>
        <v>85.998597566055764</v>
      </c>
      <c r="AC67" s="214">
        <f t="shared" si="15"/>
        <v>72.952300914744086</v>
      </c>
      <c r="AD67" s="214">
        <f t="shared" si="16"/>
        <v>85.998597566055764</v>
      </c>
      <c r="AG67" s="29">
        <f t="shared" si="13"/>
        <v>6.2059978997748031E+24</v>
      </c>
      <c r="AI67" s="26"/>
      <c r="AJ67" s="54">
        <f t="shared" si="2"/>
        <v>5.683810822709848E-5</v>
      </c>
      <c r="AQ67" s="38">
        <f t="shared" si="11"/>
        <v>4.8249588154533084E-2</v>
      </c>
      <c r="AR67" s="38">
        <f t="shared" si="6"/>
        <v>4.6028721308135755E-2</v>
      </c>
      <c r="AS67" s="54">
        <f t="shared" si="14"/>
        <v>1.7022525818855803E-5</v>
      </c>
      <c r="AT67" s="28"/>
      <c r="AU67" s="28"/>
    </row>
    <row r="68" spans="24:47" x14ac:dyDescent="0.25">
      <c r="X68">
        <f t="shared" si="12"/>
        <v>620</v>
      </c>
      <c r="Y68" s="55">
        <f t="shared" si="7"/>
        <v>862.43595640503759</v>
      </c>
      <c r="Z68" s="55">
        <f t="shared" si="8"/>
        <v>11.010420343759881</v>
      </c>
      <c r="AA68" s="55">
        <f t="shared" si="9"/>
        <v>72.59561922601327</v>
      </c>
      <c r="AB68" s="55">
        <f t="shared" si="10"/>
        <v>85.744259354877983</v>
      </c>
      <c r="AC68" s="214">
        <f t="shared" si="15"/>
        <v>72.59561922601327</v>
      </c>
      <c r="AD68" s="214">
        <f t="shared" si="16"/>
        <v>85.744259354877983</v>
      </c>
      <c r="AG68" s="29">
        <f t="shared" si="13"/>
        <v>6.1705791937085754E+24</v>
      </c>
      <c r="AI68" s="26"/>
      <c r="AJ68" s="54">
        <f t="shared" si="2"/>
        <v>5.6955333619887737E-5</v>
      </c>
      <c r="AQ68" s="38">
        <f t="shared" si="11"/>
        <v>4.8219918219296831E-2</v>
      </c>
      <c r="AR68" s="38">
        <f t="shared" si="6"/>
        <v>4.6001719086975791E-2</v>
      </c>
      <c r="AS68" s="54">
        <f t="shared" si="14"/>
        <v>1.716561348975281E-5</v>
      </c>
      <c r="AT68" s="28"/>
      <c r="AU68" s="28"/>
    </row>
    <row r="69" spans="24:47" x14ac:dyDescent="0.25">
      <c r="X69">
        <f t="shared" si="12"/>
        <v>630</v>
      </c>
      <c r="Y69" s="55">
        <f t="shared" si="7"/>
        <v>858.24954643268563</v>
      </c>
      <c r="Z69" s="55">
        <f t="shared" si="8"/>
        <v>10.977836912841415</v>
      </c>
      <c r="AA69" s="55">
        <f t="shared" si="9"/>
        <v>72.24322781419913</v>
      </c>
      <c r="AB69" s="55">
        <f t="shared" si="10"/>
        <v>85.490514078665328</v>
      </c>
      <c r="AC69" s="214">
        <f t="shared" si="15"/>
        <v>72.24322781419913</v>
      </c>
      <c r="AD69" s="214">
        <f t="shared" si="16"/>
        <v>85.490514078665328</v>
      </c>
      <c r="AG69" s="29">
        <f t="shared" si="13"/>
        <v>6.135456849334785E+24</v>
      </c>
      <c r="AI69" s="26"/>
      <c r="AJ69" s="54">
        <f t="shared" si="2"/>
        <v>5.7067115809012751E-5</v>
      </c>
      <c r="AQ69" s="38">
        <f t="shared" si="11"/>
        <v>4.8190312113636717E-2</v>
      </c>
      <c r="AR69" s="38">
        <f t="shared" si="6"/>
        <v>4.5974773432567555E-2</v>
      </c>
      <c r="AS69" s="54">
        <f t="shared" si="14"/>
        <v>1.7307898569174111E-5</v>
      </c>
      <c r="AT69" s="28"/>
      <c r="AU69" s="28"/>
    </row>
    <row r="70" spans="24:47" x14ac:dyDescent="0.25">
      <c r="X70">
        <f t="shared" si="12"/>
        <v>640</v>
      </c>
      <c r="Y70" s="55">
        <f t="shared" si="7"/>
        <v>854.11391394773977</v>
      </c>
      <c r="Z70" s="55">
        <f t="shared" si="8"/>
        <v>10.945335065085599</v>
      </c>
      <c r="AA70" s="55">
        <f t="shared" si="9"/>
        <v>71.8951106016616</v>
      </c>
      <c r="AB70" s="55">
        <f t="shared" si="10"/>
        <v>85.237404135858569</v>
      </c>
      <c r="AC70" s="214">
        <f t="shared" ref="AC70:AC101" si="17">IF(OR(C$5&gt;40, C$5&lt;0, C$4&gt;80,C$4&lt;10), 0, AA70)</f>
        <v>71.8951106016616</v>
      </c>
      <c r="AD70" s="214">
        <f t="shared" ref="AD70:AD101" si="18">IF(OR(C$5&gt;40, C$5&lt;0, C$4&gt;80,C$4&lt;10), 0, AB70)</f>
        <v>85.237404135858569</v>
      </c>
      <c r="AG70" s="29">
        <f t="shared" si="13"/>
        <v>6.1006337256445724E+24</v>
      </c>
      <c r="AI70" s="26"/>
      <c r="AJ70" s="54">
        <f t="shared" ref="AJ70:AJ133" si="19">AG70*AR70*AS70*EXP(-AF$6/(0.008314*AK$6))</f>
        <v>5.7173539032954519E-5</v>
      </c>
      <c r="AQ70" s="38">
        <f t="shared" si="11"/>
        <v>4.8160775028259273E-2</v>
      </c>
      <c r="AR70" s="38">
        <f t="shared" ref="AR70:AR133" si="20">AQ70/(AQ70+1)</f>
        <v>4.5947889079288255E-2</v>
      </c>
      <c r="AS70" s="54">
        <f t="shared" si="14"/>
        <v>1.7449359165898254E-5</v>
      </c>
      <c r="AT70" s="28"/>
      <c r="AU70" s="28"/>
    </row>
    <row r="71" spans="24:47" x14ac:dyDescent="0.25">
      <c r="X71">
        <f t="shared" si="12"/>
        <v>650</v>
      </c>
      <c r="Y71" s="55">
        <f t="shared" ref="Y71:Y134" si="21">IF(U$6/(((U$6/AE$6)-1)*(1-EXP(-AJ71*X71))+1)&gt;Y70,Y70,(U$6/(((U$6/AE$6)-1)*(1-EXP(-AJ71*X71))+1)))</f>
        <v>850.02882721643346</v>
      </c>
      <c r="Z71" s="55">
        <f t="shared" ref="Z71:Z134" si="22">-4.8493*(T$6/Y71 - 1)+12.841</f>
        <v>10.912919968236501</v>
      </c>
      <c r="AA71" s="55">
        <f t="shared" ref="AA71:AA134" si="23">100*Y71/1188</f>
        <v>71.551248082191364</v>
      </c>
      <c r="AB71" s="55">
        <f t="shared" ref="AB71:AB134" si="24">100*Z71/12.841</f>
        <v>84.984969770551373</v>
      </c>
      <c r="AC71" s="214">
        <f t="shared" si="17"/>
        <v>71.551248082191364</v>
      </c>
      <c r="AD71" s="214">
        <f t="shared" si="18"/>
        <v>84.984969770551373</v>
      </c>
      <c r="AG71" s="29">
        <f t="shared" si="13"/>
        <v>6.0661122750180951E+24</v>
      </c>
      <c r="AI71" s="26"/>
      <c r="AJ71" s="54">
        <f t="shared" si="19"/>
        <v>5.7274690299348201E-5</v>
      </c>
      <c r="AQ71" s="38">
        <f t="shared" ref="AQ71:AQ134" si="25">AP$6*(((AQ$3-AQ$2*((T$6/Y70)-1))/AQ$3))</f>
        <v>4.8131311898532675E-2</v>
      </c>
      <c r="AR71" s="38">
        <f t="shared" si="20"/>
        <v>4.5921070530132356E-2</v>
      </c>
      <c r="AS71" s="54">
        <f t="shared" si="14"/>
        <v>1.7589975022730828E-5</v>
      </c>
      <c r="AT71" s="28"/>
      <c r="AU71" s="28"/>
    </row>
    <row r="72" spans="24:47" x14ac:dyDescent="0.25">
      <c r="X72">
        <f t="shared" ref="X72:X135" si="26">X71+10</f>
        <v>660</v>
      </c>
      <c r="Y72" s="55">
        <f t="shared" si="21"/>
        <v>845.99401663879542</v>
      </c>
      <c r="Z72" s="55">
        <f t="shared" si="22"/>
        <v>10.880596519012265</v>
      </c>
      <c r="AA72" s="55">
        <f t="shared" si="23"/>
        <v>71.211617562188167</v>
      </c>
      <c r="AB72" s="55">
        <f t="shared" si="24"/>
        <v>84.733249116207972</v>
      </c>
      <c r="AC72" s="214">
        <f t="shared" si="17"/>
        <v>71.211617562188167</v>
      </c>
      <c r="AD72" s="214">
        <f t="shared" si="18"/>
        <v>84.733249116207972</v>
      </c>
      <c r="AG72" s="29">
        <f t="shared" ref="AG72:AG135" si="27">AH$6-AI$6*EXP((T$6-Y71)/T$6)</f>
        <v>6.031894561175422E+24</v>
      </c>
      <c r="AI72" s="26"/>
      <c r="AJ72" s="54">
        <f t="shared" si="19"/>
        <v>5.7370659035404802E-5</v>
      </c>
      <c r="AQ72" s="38">
        <f t="shared" si="25"/>
        <v>4.8101927409049484E-2</v>
      </c>
      <c r="AR72" s="38">
        <f t="shared" si="20"/>
        <v>4.5894322060793649E-2</v>
      </c>
      <c r="AS72" s="54">
        <f t="shared" ref="AS72:AS135" si="28">AS$1+AS$2*EXP(-$Y71/AS$3)</f>
        <v>1.7729727467712489E-5</v>
      </c>
      <c r="AT72" s="28"/>
      <c r="AU72" s="28"/>
    </row>
    <row r="73" spans="24:47" x14ac:dyDescent="0.25">
      <c r="X73">
        <f t="shared" si="26"/>
        <v>670</v>
      </c>
      <c r="Y73" s="55">
        <f t="shared" si="21"/>
        <v>842.0091775327104</v>
      </c>
      <c r="Z73" s="55">
        <f t="shared" si="22"/>
        <v>10.848369349218942</v>
      </c>
      <c r="AA73" s="55">
        <f t="shared" si="23"/>
        <v>70.876193395009295</v>
      </c>
      <c r="AB73" s="55">
        <f t="shared" si="24"/>
        <v>84.482278243275005</v>
      </c>
      <c r="AC73" s="214">
        <f t="shared" si="17"/>
        <v>70.876193395009295</v>
      </c>
      <c r="AD73" s="214">
        <f t="shared" si="18"/>
        <v>84.482278243275005</v>
      </c>
      <c r="AG73" s="29">
        <f t="shared" si="27"/>
        <v>5.9979822772037401E+24</v>
      </c>
      <c r="AI73" s="26"/>
      <c r="AJ73" s="54">
        <f t="shared" si="19"/>
        <v>5.7461536754359659E-5</v>
      </c>
      <c r="AQ73" s="38">
        <f t="shared" si="25"/>
        <v>4.8072625998715528E-2</v>
      </c>
      <c r="AR73" s="38">
        <f t="shared" si="20"/>
        <v>4.586764772422789E-2</v>
      </c>
      <c r="AS73" s="54">
        <f t="shared" si="28"/>
        <v>1.7868599363229487E-5</v>
      </c>
      <c r="AT73" s="28"/>
      <c r="AU73" s="28"/>
    </row>
    <row r="74" spans="24:47" x14ac:dyDescent="0.25">
      <c r="X74">
        <f t="shared" si="26"/>
        <v>680</v>
      </c>
      <c r="Y74" s="55">
        <f t="shared" si="21"/>
        <v>838.07397282936188</v>
      </c>
      <c r="Z74" s="55">
        <f t="shared" si="22"/>
        <v>10.816242832288651</v>
      </c>
      <c r="AA74" s="55">
        <f t="shared" si="23"/>
        <v>70.544947207858741</v>
      </c>
      <c r="AB74" s="55">
        <f t="shared" si="24"/>
        <v>84.232091210097749</v>
      </c>
      <c r="AC74" s="214">
        <f t="shared" si="17"/>
        <v>70.544947207858741</v>
      </c>
      <c r="AD74" s="214">
        <f t="shared" si="18"/>
        <v>84.232091210097749</v>
      </c>
      <c r="AG74" s="29">
        <f t="shared" si="27"/>
        <v>5.9643767635566152E+24</v>
      </c>
      <c r="AI74" s="26"/>
      <c r="AJ74" s="54">
        <f t="shared" si="19"/>
        <v>5.7547416738408555E-5</v>
      </c>
      <c r="AQ74" s="38">
        <f t="shared" si="25"/>
        <v>4.8043411866292185E-2</v>
      </c>
      <c r="AR74" s="38">
        <f t="shared" si="20"/>
        <v>4.5841051355629811E-2</v>
      </c>
      <c r="AS74" s="54">
        <f t="shared" si="28"/>
        <v>1.8006575053483733E-5</v>
      </c>
      <c r="AT74" s="28"/>
      <c r="AU74" s="28"/>
    </row>
    <row r="75" spans="24:47" x14ac:dyDescent="0.25">
      <c r="X75">
        <f t="shared" si="26"/>
        <v>690</v>
      </c>
      <c r="Y75" s="55">
        <f t="shared" si="21"/>
        <v>834.18803567400892</v>
      </c>
      <c r="Z75" s="55">
        <f t="shared" si="22"/>
        <v>10.784221090170945</v>
      </c>
      <c r="AA75" s="55">
        <f t="shared" si="23"/>
        <v>70.217848120707814</v>
      </c>
      <c r="AB75" s="55">
        <f t="shared" si="24"/>
        <v>83.982720116587075</v>
      </c>
      <c r="AC75" s="214">
        <f t="shared" si="17"/>
        <v>70.217848120707814</v>
      </c>
      <c r="AD75" s="214">
        <f t="shared" si="18"/>
        <v>83.982720116587075</v>
      </c>
      <c r="AG75" s="29">
        <f t="shared" si="27"/>
        <v>5.9310790259323042E+24</v>
      </c>
      <c r="AI75" s="26"/>
      <c r="AJ75" s="54">
        <f t="shared" si="19"/>
        <v>5.7628393738416265E-5</v>
      </c>
      <c r="AQ75" s="38">
        <f t="shared" si="25"/>
        <v>4.8014288976323212E-2</v>
      </c>
      <c r="AR75" s="38">
        <f t="shared" si="20"/>
        <v>4.5814536577762202E-2</v>
      </c>
      <c r="AS75" s="54">
        <f t="shared" si="28"/>
        <v>1.8143640310744252E-5</v>
      </c>
      <c r="AT75" s="28"/>
      <c r="AU75" s="28"/>
    </row>
    <row r="76" spans="24:47" x14ac:dyDescent="0.25">
      <c r="X76">
        <f t="shared" si="26"/>
        <v>700</v>
      </c>
      <c r="Y76" s="55">
        <f t="shared" si="21"/>
        <v>830.35097192739192</v>
      </c>
      <c r="Z76" s="55">
        <f t="shared" si="22"/>
        <v>10.752308000511192</v>
      </c>
      <c r="AA76" s="55">
        <f t="shared" si="23"/>
        <v>69.894862956851171</v>
      </c>
      <c r="AB76" s="55">
        <f t="shared" si="24"/>
        <v>83.734195160121445</v>
      </c>
      <c r="AC76" s="214">
        <f t="shared" si="17"/>
        <v>69.894862956851171</v>
      </c>
      <c r="AD76" s="214">
        <f t="shared" si="18"/>
        <v>83.734195160121445</v>
      </c>
      <c r="AG76" s="29">
        <f t="shared" si="27"/>
        <v>5.8980897529485165E+24</v>
      </c>
      <c r="AI76" s="26"/>
      <c r="AJ76" s="54">
        <f t="shared" si="19"/>
        <v>5.7704563690523703E-5</v>
      </c>
      <c r="AQ76" s="38">
        <f t="shared" si="25"/>
        <v>4.7985261065381847E-2</v>
      </c>
      <c r="AR76" s="38">
        <f t="shared" si="20"/>
        <v>4.5788106806578584E-2</v>
      </c>
      <c r="AS76" s="54">
        <f t="shared" si="28"/>
        <v>1.8279782280767764E-5</v>
      </c>
      <c r="AT76" s="28"/>
      <c r="AU76" s="28"/>
    </row>
    <row r="77" spans="24:47" x14ac:dyDescent="0.25">
      <c r="X77">
        <f t="shared" si="26"/>
        <v>710</v>
      </c>
      <c r="Y77" s="55">
        <f t="shared" si="21"/>
        <v>826.56236256428997</v>
      </c>
      <c r="Z77" s="55">
        <f t="shared" si="22"/>
        <v>10.720507204054838</v>
      </c>
      <c r="AA77" s="55">
        <f t="shared" si="23"/>
        <v>69.575956444805556</v>
      </c>
      <c r="AB77" s="55">
        <f t="shared" si="24"/>
        <v>83.486544693208003</v>
      </c>
      <c r="AC77" s="214">
        <f t="shared" si="17"/>
        <v>69.575956444805556</v>
      </c>
      <c r="AD77" s="214">
        <f t="shared" si="18"/>
        <v>83.486544693208003</v>
      </c>
      <c r="AG77" s="29">
        <f t="shared" si="27"/>
        <v>5.8654093335413542E+24</v>
      </c>
      <c r="AI77" s="26"/>
      <c r="AJ77" s="54">
        <f t="shared" si="19"/>
        <v>5.7776023449640447E-5</v>
      </c>
      <c r="AQ77" s="38">
        <f t="shared" si="25"/>
        <v>4.7956331648578043E-2</v>
      </c>
      <c r="AR77" s="38">
        <f t="shared" si="20"/>
        <v>4.5761765257084905E-2</v>
      </c>
      <c r="AS77" s="54">
        <f t="shared" si="28"/>
        <v>1.841498942774147E-5</v>
      </c>
      <c r="AT77" s="28"/>
      <c r="AU77" s="28"/>
    </row>
    <row r="78" spans="24:47" x14ac:dyDescent="0.25">
      <c r="X78">
        <f t="shared" si="26"/>
        <v>720</v>
      </c>
      <c r="Y78" s="55">
        <f t="shared" si="21"/>
        <v>822.82176596684644</v>
      </c>
      <c r="Z78" s="55">
        <f t="shared" si="22"/>
        <v>10.688822112221173</v>
      </c>
      <c r="AA78" s="55">
        <f t="shared" si="23"/>
        <v>69.261091411350705</v>
      </c>
      <c r="AB78" s="55">
        <f t="shared" si="24"/>
        <v>83.239795282463774</v>
      </c>
      <c r="AC78" s="214">
        <f t="shared" si="17"/>
        <v>69.261091411350705</v>
      </c>
      <c r="AD78" s="214">
        <f t="shared" si="18"/>
        <v>83.239795282463774</v>
      </c>
      <c r="AG78" s="29">
        <f t="shared" si="27"/>
        <v>5.8330378740258051E+24</v>
      </c>
      <c r="AI78" s="26"/>
      <c r="AJ78" s="54">
        <f t="shared" si="19"/>
        <v>5.7842870539685077E-5</v>
      </c>
      <c r="AQ78" s="38">
        <f t="shared" si="25"/>
        <v>4.7927504026270482E-2</v>
      </c>
      <c r="AR78" s="38">
        <f t="shared" si="20"/>
        <v>4.5735514949390037E-2</v>
      </c>
      <c r="AS78" s="54">
        <f t="shared" si="28"/>
        <v>1.8549251479067176E-5</v>
      </c>
      <c r="AT78" s="28"/>
      <c r="AU78" s="28"/>
    </row>
    <row r="79" spans="24:47" x14ac:dyDescent="0.25">
      <c r="X79">
        <f t="shared" si="26"/>
        <v>730</v>
      </c>
      <c r="Y79" s="55">
        <f t="shared" si="21"/>
        <v>819.12872011128582</v>
      </c>
      <c r="Z79" s="55">
        <f t="shared" si="22"/>
        <v>10.657255914795268</v>
      </c>
      <c r="AA79" s="55">
        <f t="shared" si="23"/>
        <v>68.950228965596452</v>
      </c>
      <c r="AB79" s="55">
        <f t="shared" si="24"/>
        <v>82.993971768517014</v>
      </c>
      <c r="AC79" s="214">
        <f t="shared" si="17"/>
        <v>68.950228965596452</v>
      </c>
      <c r="AD79" s="214">
        <f t="shared" si="18"/>
        <v>82.993971768517014</v>
      </c>
      <c r="AG79" s="29">
        <f t="shared" si="27"/>
        <v>5.800975214764203E+24</v>
      </c>
      <c r="AI79" s="26"/>
      <c r="AJ79" s="54">
        <f t="shared" si="19"/>
        <v>5.7905202920328878E-5</v>
      </c>
      <c r="AQ79" s="38">
        <f t="shared" si="25"/>
        <v>4.7898781290932231E-2</v>
      </c>
      <c r="AR79" s="38">
        <f t="shared" si="20"/>
        <v>4.5709358714898542E-2</v>
      </c>
      <c r="AS79" s="54">
        <f t="shared" si="28"/>
        <v>1.8682559370273508E-5</v>
      </c>
      <c r="AT79" s="28"/>
      <c r="AU79" s="28"/>
    </row>
    <row r="80" spans="24:47" x14ac:dyDescent="0.25">
      <c r="X80">
        <f t="shared" si="26"/>
        <v>740</v>
      </c>
      <c r="Y80" s="55">
        <f t="shared" si="21"/>
        <v>815.48274464750864</v>
      </c>
      <c r="Z80" s="55">
        <f t="shared" si="22"/>
        <v>10.625811587691324</v>
      </c>
      <c r="AA80" s="55">
        <f t="shared" si="23"/>
        <v>68.643328674032716</v>
      </c>
      <c r="AB80" s="55">
        <f t="shared" si="24"/>
        <v>82.749097326464636</v>
      </c>
      <c r="AC80" s="214">
        <f t="shared" si="17"/>
        <v>68.643328674032716</v>
      </c>
      <c r="AD80" s="214">
        <f t="shared" si="18"/>
        <v>82.749097326464636</v>
      </c>
      <c r="AG80" s="29">
        <f t="shared" si="27"/>
        <v>5.769220946397664E+24</v>
      </c>
      <c r="AI80" s="26"/>
      <c r="AJ80" s="54">
        <f t="shared" si="19"/>
        <v>5.7963118769906955E-5</v>
      </c>
      <c r="AQ80" s="38">
        <f t="shared" si="25"/>
        <v>4.7870166334123554E-2</v>
      </c>
      <c r="AR80" s="38">
        <f t="shared" si="20"/>
        <v>4.5683299202603403E-2</v>
      </c>
      <c r="AS80" s="54">
        <f t="shared" si="28"/>
        <v>1.8814905190311043E-5</v>
      </c>
      <c r="AT80" s="28"/>
      <c r="AU80" s="28"/>
    </row>
    <row r="81" spans="24:47" x14ac:dyDescent="0.25">
      <c r="X81">
        <f t="shared" si="26"/>
        <v>750</v>
      </c>
      <c r="Y81" s="55">
        <f t="shared" si="21"/>
        <v>811.88334287186058</v>
      </c>
      <c r="Z81" s="55">
        <f t="shared" si="22"/>
        <v>10.594491900745458</v>
      </c>
      <c r="AA81" s="55">
        <f t="shared" si="23"/>
        <v>68.340348726587592</v>
      </c>
      <c r="AB81" s="55">
        <f t="shared" si="24"/>
        <v>82.50519352655914</v>
      </c>
      <c r="AC81" s="214">
        <f t="shared" si="17"/>
        <v>68.340348726587592</v>
      </c>
      <c r="AD81" s="214">
        <f t="shared" si="18"/>
        <v>82.50519352655914</v>
      </c>
      <c r="AG81" s="29">
        <f t="shared" si="27"/>
        <v>5.7377744256032294E+24</v>
      </c>
      <c r="AI81" s="26"/>
      <c r="AJ81" s="54">
        <f t="shared" si="19"/>
        <v>5.8016716284083304E-5</v>
      </c>
      <c r="AQ81" s="38">
        <f t="shared" si="25"/>
        <v>4.7841661853529421E-2</v>
      </c>
      <c r="AR81" s="38">
        <f t="shared" si="20"/>
        <v>4.5657338885440192E-2</v>
      </c>
      <c r="AS81" s="54">
        <f t="shared" si="28"/>
        <v>1.8946282127455747E-5</v>
      </c>
      <c r="AT81" s="28"/>
      <c r="AU81" s="28"/>
    </row>
    <row r="82" spans="24:47" x14ac:dyDescent="0.25">
      <c r="X82">
        <f t="shared" si="26"/>
        <v>760</v>
      </c>
      <c r="Y82" s="55">
        <f t="shared" si="21"/>
        <v>808.33000359401296</v>
      </c>
      <c r="Z82" s="55">
        <f t="shared" si="22"/>
        <v>10.563299425500144</v>
      </c>
      <c r="AA82" s="55">
        <f t="shared" si="23"/>
        <v>68.041246093772131</v>
      </c>
      <c r="AB82" s="55">
        <f t="shared" si="24"/>
        <v>82.262280394830199</v>
      </c>
      <c r="AC82" s="214">
        <f t="shared" si="17"/>
        <v>68.041246093772131</v>
      </c>
      <c r="AD82" s="214">
        <f t="shared" si="18"/>
        <v>82.262280394830199</v>
      </c>
      <c r="AG82" s="29">
        <f t="shared" si="27"/>
        <v>5.7066347903469533E+24</v>
      </c>
      <c r="AI82" s="26"/>
      <c r="AJ82" s="54">
        <f t="shared" si="19"/>
        <v>5.8066093489792564E-5</v>
      </c>
      <c r="AQ82" s="38">
        <f t="shared" si="25"/>
        <v>4.7813270360023717E-2</v>
      </c>
      <c r="AR82" s="38">
        <f t="shared" si="20"/>
        <v>4.5631480066668076E-2</v>
      </c>
      <c r="AS82" s="54">
        <f t="shared" si="28"/>
        <v>1.9076684416016752E-5</v>
      </c>
      <c r="AT82" s="28"/>
      <c r="AU82" s="28"/>
    </row>
    <row r="83" spans="24:47" x14ac:dyDescent="0.25">
      <c r="X83">
        <f t="shared" si="26"/>
        <v>770</v>
      </c>
      <c r="Y83" s="55">
        <f t="shared" si="21"/>
        <v>804.82220289950465</v>
      </c>
      <c r="Z83" s="55">
        <f t="shared" si="22"/>
        <v>10.5322365429468</v>
      </c>
      <c r="AA83" s="55">
        <f t="shared" si="23"/>
        <v>67.745976675042471</v>
      </c>
      <c r="AB83" s="55">
        <f t="shared" si="24"/>
        <v>82.02037647338058</v>
      </c>
      <c r="AC83" s="214">
        <f t="shared" si="17"/>
        <v>67.745976675042471</v>
      </c>
      <c r="AD83" s="214">
        <f t="shared" si="18"/>
        <v>82.02037647338058</v>
      </c>
      <c r="AG83" s="29">
        <f t="shared" si="27"/>
        <v>5.6758009746094552E+24</v>
      </c>
      <c r="AI83" s="26"/>
      <c r="AJ83" s="54">
        <f t="shared" si="19"/>
        <v>5.811134807392963E-5</v>
      </c>
      <c r="AQ83" s="38">
        <f t="shared" si="25"/>
        <v>4.7784994184725905E-2</v>
      </c>
      <c r="AR83" s="38">
        <f t="shared" si="20"/>
        <v>4.560572488624641E-2</v>
      </c>
      <c r="AS83" s="54">
        <f t="shared" si="28"/>
        <v>1.9206107284019009E-5</v>
      </c>
      <c r="AT83" s="28"/>
      <c r="AU83" s="28"/>
    </row>
    <row r="84" spans="24:47" x14ac:dyDescent="0.25">
      <c r="X84">
        <f t="shared" si="26"/>
        <v>780</v>
      </c>
      <c r="Y84" s="55">
        <f t="shared" si="21"/>
        <v>801.35940580997953</v>
      </c>
      <c r="Z84" s="55">
        <f t="shared" si="22"/>
        <v>10.501305451196941</v>
      </c>
      <c r="AA84" s="55">
        <f t="shared" si="23"/>
        <v>67.454495438550467</v>
      </c>
      <c r="AB84" s="55">
        <f t="shared" si="24"/>
        <v>81.779498880125701</v>
      </c>
      <c r="AC84" s="214">
        <f t="shared" si="17"/>
        <v>67.454495438550467</v>
      </c>
      <c r="AD84" s="214">
        <f t="shared" si="18"/>
        <v>81.779498880125701</v>
      </c>
      <c r="AG84" s="29">
        <f t="shared" si="27"/>
        <v>5.645271722566691E+24</v>
      </c>
      <c r="AI84" s="26"/>
      <c r="AJ84" s="54">
        <f t="shared" si="19"/>
        <v>5.8152577226217286E-5</v>
      </c>
      <c r="AQ84" s="38">
        <f t="shared" si="25"/>
        <v>4.7756835486019687E-2</v>
      </c>
      <c r="AR84" s="38">
        <f t="shared" si="20"/>
        <v>4.5580075327179205E-2</v>
      </c>
      <c r="AS84" s="54">
        <f t="shared" si="28"/>
        <v>1.9334546902005675E-5</v>
      </c>
      <c r="AT84" s="28"/>
      <c r="AU84" s="28"/>
    </row>
    <row r="85" spans="24:47" x14ac:dyDescent="0.25">
      <c r="X85">
        <f t="shared" si="26"/>
        <v>790</v>
      </c>
      <c r="Y85" s="55">
        <f t="shared" si="21"/>
        <v>797.94106784357996</v>
      </c>
      <c r="Z85" s="55">
        <f t="shared" si="22"/>
        <v>10.470508173056057</v>
      </c>
      <c r="AA85" s="55">
        <f t="shared" si="23"/>
        <v>67.1667565524899</v>
      </c>
      <c r="AB85" s="55">
        <f t="shared" si="24"/>
        <v>81.539663367775546</v>
      </c>
      <c r="AC85" s="214">
        <f t="shared" si="17"/>
        <v>67.1667565524899</v>
      </c>
      <c r="AD85" s="214">
        <f t="shared" si="18"/>
        <v>81.539663367775546</v>
      </c>
      <c r="AG85" s="29">
        <f t="shared" si="27"/>
        <v>5.6150456022139866E+24</v>
      </c>
      <c r="AI85" s="26"/>
      <c r="AJ85" s="54">
        <f t="shared" si="19"/>
        <v>5.8189877495653147E-5</v>
      </c>
      <c r="AQ85" s="38">
        <f t="shared" si="25"/>
        <v>4.7728796256507021E-2</v>
      </c>
      <c r="AR85" s="38">
        <f t="shared" si="20"/>
        <v>4.5554533221803292E-2</v>
      </c>
      <c r="AS85" s="54">
        <f t="shared" si="28"/>
        <v>1.9462000333082538E-5</v>
      </c>
      <c r="AT85" s="28"/>
      <c r="AU85" s="28"/>
    </row>
    <row r="86" spans="24:47" x14ac:dyDescent="0.25">
      <c r="X86">
        <f t="shared" si="26"/>
        <v>800</v>
      </c>
      <c r="Y86" s="55">
        <f t="shared" si="21"/>
        <v>794.56663647828498</v>
      </c>
      <c r="Z86" s="55">
        <f t="shared" si="22"/>
        <v>10.439846563477632</v>
      </c>
      <c r="AA86" s="55">
        <f t="shared" si="23"/>
        <v>66.882713508273142</v>
      </c>
      <c r="AB86" s="55">
        <f t="shared" si="24"/>
        <v>81.300884381883279</v>
      </c>
      <c r="AC86" s="214">
        <f t="shared" si="17"/>
        <v>66.882713508273142</v>
      </c>
      <c r="AD86" s="214">
        <f t="shared" si="18"/>
        <v>81.300884381883279</v>
      </c>
      <c r="AG86" s="29">
        <f t="shared" si="27"/>
        <v>5.5851210184262558E+24</v>
      </c>
      <c r="AI86" s="26"/>
      <c r="AJ86" s="54">
        <f t="shared" si="19"/>
        <v>5.8223344659913668E-5</v>
      </c>
      <c r="AQ86" s="38">
        <f t="shared" si="25"/>
        <v>4.7700878329873804E-2</v>
      </c>
      <c r="AR86" s="38">
        <f t="shared" si="20"/>
        <v>4.5529100257998396E-2</v>
      </c>
      <c r="AS86" s="54">
        <f t="shared" si="28"/>
        <v>1.9588465484305238E-5</v>
      </c>
      <c r="AT86" s="28"/>
      <c r="AU86" s="28"/>
    </row>
    <row r="87" spans="24:47" x14ac:dyDescent="0.25">
      <c r="X87">
        <f t="shared" si="26"/>
        <v>810</v>
      </c>
      <c r="Y87" s="55">
        <f t="shared" si="21"/>
        <v>791.23555252127835</v>
      </c>
      <c r="Z87" s="55">
        <f t="shared" si="22"/>
        <v>10.409322316878168</v>
      </c>
      <c r="AA87" s="55">
        <f t="shared" si="23"/>
        <v>66.602319235797836</v>
      </c>
      <c r="AB87" s="55">
        <f t="shared" si="24"/>
        <v>81.063175117811454</v>
      </c>
      <c r="AC87" s="214">
        <f t="shared" si="17"/>
        <v>66.602319235797836</v>
      </c>
      <c r="AD87" s="214">
        <f t="shared" si="18"/>
        <v>81.063175117811454</v>
      </c>
      <c r="AG87" s="29">
        <f t="shared" si="27"/>
        <v>5.5554962254514443E+24</v>
      </c>
      <c r="AI87" s="26"/>
      <c r="AJ87" s="54">
        <f t="shared" si="19"/>
        <v>5.8253073607081523E-5</v>
      </c>
      <c r="AQ87" s="38">
        <f t="shared" si="25"/>
        <v>4.7673083387647044E-2</v>
      </c>
      <c r="AR87" s="38">
        <f t="shared" si="20"/>
        <v>4.5503777985300815E-2</v>
      </c>
      <c r="AS87" s="54">
        <f t="shared" si="28"/>
        <v>1.9713941059491413E-5</v>
      </c>
      <c r="AT87" s="28"/>
      <c r="AU87" s="28"/>
    </row>
    <row r="88" spans="24:47" x14ac:dyDescent="0.25">
      <c r="X88">
        <f t="shared" si="26"/>
        <v>820</v>
      </c>
      <c r="Y88" s="55">
        <f t="shared" si="21"/>
        <v>787.94725138763761</v>
      </c>
      <c r="Z88" s="55">
        <f t="shared" si="22"/>
        <v>10.378936974296847</v>
      </c>
      <c r="AA88" s="55">
        <f t="shared" si="23"/>
        <v>66.325526211080614</v>
      </c>
      <c r="AB88" s="55">
        <f t="shared" si="24"/>
        <v>80.826547576488181</v>
      </c>
      <c r="AC88" s="214">
        <f t="shared" si="17"/>
        <v>66.325526211080614</v>
      </c>
      <c r="AD88" s="214">
        <f t="shared" si="18"/>
        <v>80.826547576488181</v>
      </c>
      <c r="AG88" s="29">
        <f t="shared" si="27"/>
        <v>5.5261693388381902E+24</v>
      </c>
      <c r="AI88" s="26"/>
      <c r="AJ88" s="54">
        <f t="shared" si="19"/>
        <v>5.8279158229055166E-5</v>
      </c>
      <c r="AQ88" s="38">
        <f t="shared" si="25"/>
        <v>4.7645412965826008E-2</v>
      </c>
      <c r="AR88" s="38">
        <f t="shared" si="20"/>
        <v>4.5478567820904682E-2</v>
      </c>
      <c r="AS88" s="54">
        <f t="shared" si="28"/>
        <v>1.9838426513521497E-5</v>
      </c>
      <c r="AT88" s="28"/>
      <c r="AU88" s="28"/>
    </row>
    <row r="89" spans="24:47" x14ac:dyDescent="0.25">
      <c r="X89">
        <f t="shared" si="26"/>
        <v>830</v>
      </c>
      <c r="Y89" s="55">
        <f t="shared" si="21"/>
        <v>784.70116429179495</v>
      </c>
      <c r="Z89" s="55">
        <f t="shared" si="22"/>
        <v>10.348691930386181</v>
      </c>
      <c r="AA89" s="55">
        <f t="shared" si="23"/>
        <v>66.052286556548395</v>
      </c>
      <c r="AB89" s="55">
        <f t="shared" si="24"/>
        <v>80.591012618847287</v>
      </c>
      <c r="AC89" s="214">
        <f t="shared" si="17"/>
        <v>66.052286556548395</v>
      </c>
      <c r="AD89" s="214">
        <f t="shared" si="18"/>
        <v>80.591012618847287</v>
      </c>
      <c r="AG89" s="29">
        <f t="shared" si="27"/>
        <v>5.4971383468018455E+24</v>
      </c>
      <c r="AI89" s="26"/>
      <c r="AJ89" s="54">
        <f t="shared" si="19"/>
        <v>5.8301691325999203E-5</v>
      </c>
      <c r="AQ89" s="38">
        <f t="shared" si="25"/>
        <v>4.7617868461372406E-2</v>
      </c>
      <c r="AR89" s="38">
        <f t="shared" si="20"/>
        <v>4.5453471055537042E-2</v>
      </c>
      <c r="AS89" s="54">
        <f t="shared" si="28"/>
        <v>1.9961922008176476E-5</v>
      </c>
      <c r="AT89" s="28"/>
      <c r="AU89" s="28"/>
    </row>
    <row r="90" spans="24:47" x14ac:dyDescent="0.25">
      <c r="X90">
        <f t="shared" si="26"/>
        <v>840</v>
      </c>
      <c r="Y90" s="55">
        <f t="shared" si="21"/>
        <v>781.49671935535378</v>
      </c>
      <c r="Z90" s="55">
        <f t="shared" si="22"/>
        <v>10.318588440222568</v>
      </c>
      <c r="AA90" s="55">
        <f t="shared" si="23"/>
        <v>65.782552134289034</v>
      </c>
      <c r="AB90" s="55">
        <f t="shared" si="24"/>
        <v>80.356580018865884</v>
      </c>
      <c r="AC90" s="214">
        <f t="shared" si="17"/>
        <v>65.782552134289034</v>
      </c>
      <c r="AD90" s="214">
        <f t="shared" si="18"/>
        <v>80.356580018865884</v>
      </c>
      <c r="AG90" s="29">
        <f t="shared" si="27"/>
        <v>5.4684011210357676E+24</v>
      </c>
      <c r="AI90" s="26"/>
      <c r="AJ90" s="54">
        <f t="shared" si="19"/>
        <v>5.8320764521199282E-5</v>
      </c>
      <c r="AQ90" s="38">
        <f t="shared" si="25"/>
        <v>4.7590451138547513E-2</v>
      </c>
      <c r="AR90" s="38">
        <f t="shared" si="20"/>
        <v>4.5428488859195905E-2</v>
      </c>
      <c r="AS90" s="54">
        <f t="shared" si="28"/>
        <v>2.0084428369546767E-5</v>
      </c>
      <c r="AT90" s="28"/>
      <c r="AU90" s="28"/>
    </row>
    <row r="91" spans="24:47" x14ac:dyDescent="0.25">
      <c r="X91">
        <f t="shared" si="26"/>
        <v>850</v>
      </c>
      <c r="Y91" s="55">
        <f t="shared" si="21"/>
        <v>778.33334263488587</v>
      </c>
      <c r="Z91" s="55">
        <f t="shared" si="22"/>
        <v>10.288627625927679</v>
      </c>
      <c r="AA91" s="55">
        <f t="shared" si="23"/>
        <v>65.516274632566152</v>
      </c>
      <c r="AB91" s="55">
        <f t="shared" si="24"/>
        <v>80.123258515128725</v>
      </c>
      <c r="AC91" s="214">
        <f t="shared" si="17"/>
        <v>65.516274632566152</v>
      </c>
      <c r="AD91" s="214">
        <f t="shared" si="18"/>
        <v>80.123258515128725</v>
      </c>
      <c r="AG91" s="29">
        <f t="shared" si="27"/>
        <v>5.4399554269774355E+24</v>
      </c>
      <c r="AI91" s="26"/>
      <c r="AJ91" s="54">
        <f t="shared" si="19"/>
        <v>5.8336468185694564E-5</v>
      </c>
      <c r="AQ91" s="38">
        <f t="shared" si="25"/>
        <v>4.7563162135086011E-2</v>
      </c>
      <c r="AR91" s="38">
        <f t="shared" si="20"/>
        <v>4.5403622286741517E-2</v>
      </c>
      <c r="AS91" s="54">
        <f t="shared" si="28"/>
        <v>2.020594704703305E-5</v>
      </c>
      <c r="AT91" s="28"/>
      <c r="AU91" s="28"/>
    </row>
    <row r="92" spans="24:47" x14ac:dyDescent="0.25">
      <c r="X92">
        <f t="shared" si="26"/>
        <v>860</v>
      </c>
      <c r="Y92" s="55">
        <f t="shared" si="21"/>
        <v>775.21045907341329</v>
      </c>
      <c r="Z92" s="55">
        <f t="shared" si="22"/>
        <v>10.258810483093946</v>
      </c>
      <c r="AA92" s="55">
        <f t="shared" si="23"/>
        <v>65.253405645910206</v>
      </c>
      <c r="AB92" s="55">
        <f t="shared" si="24"/>
        <v>79.891055860867112</v>
      </c>
      <c r="AC92" s="214">
        <f t="shared" si="17"/>
        <v>65.253405645910206</v>
      </c>
      <c r="AD92" s="214">
        <f t="shared" si="18"/>
        <v>79.891055860867112</v>
      </c>
      <c r="AG92" s="29">
        <f t="shared" si="27"/>
        <v>5.4117989335405823E+24</v>
      </c>
      <c r="AI92" s="26"/>
      <c r="AJ92" s="54">
        <f t="shared" si="19"/>
        <v>5.834889137207321E-5</v>
      </c>
      <c r="AQ92" s="38">
        <f t="shared" si="25"/>
        <v>4.7536002468198245E-2</v>
      </c>
      <c r="AR92" s="38">
        <f t="shared" si="20"/>
        <v>4.5378872283333642E-2</v>
      </c>
      <c r="AS92" s="54">
        <f t="shared" si="28"/>
        <v>2.0326480073949752E-5</v>
      </c>
      <c r="AT92" s="28"/>
      <c r="AU92" s="28"/>
    </row>
    <row r="93" spans="24:47" x14ac:dyDescent="0.25">
      <c r="X93">
        <f t="shared" si="26"/>
        <v>870</v>
      </c>
      <c r="Y93" s="55">
        <f t="shared" si="21"/>
        <v>772.12749337923935</v>
      </c>
      <c r="Z93" s="55">
        <f t="shared" si="22"/>
        <v>10.229137887008857</v>
      </c>
      <c r="AA93" s="55">
        <f t="shared" si="23"/>
        <v>64.993896749094219</v>
      </c>
      <c r="AB93" s="55">
        <f t="shared" si="24"/>
        <v>79.659978872430941</v>
      </c>
      <c r="AC93" s="214">
        <f t="shared" si="17"/>
        <v>64.993896749094219</v>
      </c>
      <c r="AD93" s="214">
        <f t="shared" si="18"/>
        <v>79.659978872430941</v>
      </c>
      <c r="AG93" s="29">
        <f t="shared" si="27"/>
        <v>5.3839292223266922E+24</v>
      </c>
      <c r="AI93" s="26"/>
      <c r="AJ93" s="54">
        <f t="shared" si="19"/>
        <v>5.8358121756833178E-5</v>
      </c>
      <c r="AQ93" s="38">
        <f t="shared" si="25"/>
        <v>4.7508973040395037E-2</v>
      </c>
      <c r="AR93" s="38">
        <f t="shared" si="20"/>
        <v>4.5354239689709037E-2</v>
      </c>
      <c r="AS93" s="54">
        <f t="shared" si="28"/>
        <v>2.0446030029730364E-5</v>
      </c>
      <c r="AT93" s="28"/>
      <c r="AU93" s="28"/>
    </row>
    <row r="94" spans="24:47" x14ac:dyDescent="0.25">
      <c r="X94">
        <f t="shared" si="26"/>
        <v>880</v>
      </c>
      <c r="Y94" s="55">
        <f t="shared" si="21"/>
        <v>769.08387083580647</v>
      </c>
      <c r="Z94" s="55">
        <f t="shared" si="22"/>
        <v>10.199610598674713</v>
      </c>
      <c r="AA94" s="55">
        <f t="shared" si="23"/>
        <v>64.737699565303572</v>
      </c>
      <c r="AB94" s="55">
        <f t="shared" si="24"/>
        <v>79.43003347616785</v>
      </c>
      <c r="AC94" s="214">
        <f t="shared" si="17"/>
        <v>64.737699565303572</v>
      </c>
      <c r="AD94" s="214">
        <f t="shared" si="18"/>
        <v>79.43003347616785</v>
      </c>
      <c r="AG94" s="29">
        <f t="shared" si="27"/>
        <v>5.356343796330144E+24</v>
      </c>
      <c r="AI94" s="26"/>
      <c r="AJ94" s="54">
        <f t="shared" si="19"/>
        <v>5.8364245590728356E-5</v>
      </c>
      <c r="AQ94" s="38">
        <f t="shared" si="25"/>
        <v>4.7482074645129997E-2</v>
      </c>
      <c r="AR94" s="38">
        <f t="shared" si="20"/>
        <v>4.5329725247294714E-2</v>
      </c>
      <c r="AS94" s="54">
        <f t="shared" si="28"/>
        <v>2.0564600003726856E-5</v>
      </c>
      <c r="AT94" s="28"/>
      <c r="AU94" s="28"/>
    </row>
    <row r="95" spans="24:47" x14ac:dyDescent="0.25">
      <c r="X95">
        <f t="shared" si="26"/>
        <v>890</v>
      </c>
      <c r="Y95" s="55">
        <f t="shared" si="21"/>
        <v>766.07901804618814</v>
      </c>
      <c r="Z95" s="55">
        <f t="shared" si="22"/>
        <v>10.170229270621713</v>
      </c>
      <c r="AA95" s="55">
        <f t="shared" si="23"/>
        <v>64.484765828803717</v>
      </c>
      <c r="AB95" s="55">
        <f t="shared" si="24"/>
        <v>79.201224753692955</v>
      </c>
      <c r="AC95" s="214">
        <f t="shared" si="17"/>
        <v>64.484765828803717</v>
      </c>
      <c r="AD95" s="214">
        <f t="shared" si="18"/>
        <v>79.201224753692955</v>
      </c>
      <c r="AG95" s="29">
        <f t="shared" si="27"/>
        <v>5.3290400881527159E+24</v>
      </c>
      <c r="AI95" s="26"/>
      <c r="AJ95" s="54">
        <f t="shared" si="19"/>
        <v>5.836734765654131E-5</v>
      </c>
      <c r="AQ95" s="38">
        <f t="shared" si="25"/>
        <v>4.745530797225652E-2</v>
      </c>
      <c r="AR95" s="38">
        <f t="shared" si="20"/>
        <v>4.530532960315424E-2</v>
      </c>
      <c r="AS95" s="54">
        <f t="shared" si="28"/>
        <v>2.068219356058646E-5</v>
      </c>
      <c r="AT95" s="28"/>
      <c r="AU95" s="28"/>
    </row>
    <row r="96" spans="24:47" x14ac:dyDescent="0.25">
      <c r="X96">
        <f t="shared" si="26"/>
        <v>900</v>
      </c>
      <c r="Y96" s="55">
        <f t="shared" si="21"/>
        <v>763.1123636157688</v>
      </c>
      <c r="Z96" s="55">
        <f t="shared" si="22"/>
        <v>10.140994452513576</v>
      </c>
      <c r="AA96" s="55">
        <f t="shared" si="23"/>
        <v>64.235047442404792</v>
      </c>
      <c r="AB96" s="55">
        <f t="shared" si="24"/>
        <v>78.973556985542999</v>
      </c>
      <c r="AC96" s="214">
        <f t="shared" si="17"/>
        <v>64.235047442404792</v>
      </c>
      <c r="AD96" s="214">
        <f t="shared" si="18"/>
        <v>78.973556985542999</v>
      </c>
      <c r="AG96" s="29">
        <f t="shared" si="27"/>
        <v>5.3020154677437953E+24</v>
      </c>
      <c r="AI96" s="26"/>
      <c r="AJ96" s="54">
        <f t="shared" si="19"/>
        <v>5.8367511233744512E-5</v>
      </c>
      <c r="AQ96" s="38">
        <f t="shared" si="25"/>
        <v>4.7428673613297334E-2</v>
      </c>
      <c r="AR96" s="38">
        <f t="shared" si="20"/>
        <v>4.5281053314765028E-2</v>
      </c>
      <c r="AS96" s="54">
        <f t="shared" si="28"/>
        <v>2.0798814707183599E-5</v>
      </c>
      <c r="AT96" s="28"/>
      <c r="AU96" s="28"/>
    </row>
    <row r="97" spans="24:47" x14ac:dyDescent="0.25">
      <c r="X97">
        <f t="shared" si="26"/>
        <v>910</v>
      </c>
      <c r="Y97" s="55">
        <f t="shared" si="21"/>
        <v>760.1833387765804</v>
      </c>
      <c r="Z97" s="55">
        <f t="shared" si="22"/>
        <v>10.111906596546097</v>
      </c>
      <c r="AA97" s="55">
        <f t="shared" si="23"/>
        <v>63.988496530015183</v>
      </c>
      <c r="AB97" s="55">
        <f t="shared" si="24"/>
        <v>78.747033693217801</v>
      </c>
      <c r="AC97" s="214">
        <f t="shared" si="17"/>
        <v>63.988496530015183</v>
      </c>
      <c r="AD97" s="214">
        <f t="shared" si="18"/>
        <v>78.747033693217801</v>
      </c>
      <c r="AG97" s="29">
        <f t="shared" si="27"/>
        <v>5.2752672496833673E+24</v>
      </c>
      <c r="AI97" s="26"/>
      <c r="AJ97" s="54">
        <f t="shared" si="19"/>
        <v>5.8364818069536584E-5</v>
      </c>
      <c r="AQ97" s="38">
        <f t="shared" si="25"/>
        <v>4.7402172066526062E-2</v>
      </c>
      <c r="AR97" s="38">
        <f t="shared" si="20"/>
        <v>4.5256896854626055E-2</v>
      </c>
      <c r="AS97" s="54">
        <f t="shared" si="28"/>
        <v>2.0914467861078977E-5</v>
      </c>
      <c r="AT97" s="28"/>
      <c r="AU97" s="28"/>
    </row>
    <row r="98" spans="24:47" x14ac:dyDescent="0.25">
      <c r="X98">
        <f t="shared" si="26"/>
        <v>920</v>
      </c>
      <c r="Y98" s="55">
        <f t="shared" si="21"/>
        <v>757.29137795666725</v>
      </c>
      <c r="Z98" s="55">
        <f t="shared" si="22"/>
        <v>10.082966062639832</v>
      </c>
      <c r="AA98" s="55">
        <f t="shared" si="23"/>
        <v>63.745065484567952</v>
      </c>
      <c r="AB98" s="55">
        <f t="shared" si="24"/>
        <v>78.52165767961867</v>
      </c>
      <c r="AC98" s="214">
        <f t="shared" si="17"/>
        <v>63.745065484567952</v>
      </c>
      <c r="AD98" s="214">
        <f t="shared" si="18"/>
        <v>78.52165767961867</v>
      </c>
      <c r="AG98" s="29">
        <f t="shared" si="27"/>
        <v>5.2487927000252298E+24</v>
      </c>
      <c r="AI98" s="26"/>
      <c r="AJ98" s="54">
        <f t="shared" si="19"/>
        <v>5.8359348355761814E-5</v>
      </c>
      <c r="AQ98" s="38">
        <f t="shared" si="25"/>
        <v>4.7375803741861046E-2</v>
      </c>
      <c r="AR98" s="38">
        <f t="shared" si="20"/>
        <v>4.5232860614696245E-2</v>
      </c>
      <c r="AS98" s="54">
        <f t="shared" si="28"/>
        <v>2.1029157820472997E-5</v>
      </c>
      <c r="AT98" s="28"/>
      <c r="AU98" s="28"/>
    </row>
    <row r="99" spans="24:47" x14ac:dyDescent="0.25">
      <c r="X99">
        <f t="shared" si="26"/>
        <v>930</v>
      </c>
      <c r="Y99" s="55">
        <f t="shared" si="21"/>
        <v>754.43591929775118</v>
      </c>
      <c r="Z99" s="55">
        <f t="shared" si="22"/>
        <v>10.054173123429141</v>
      </c>
      <c r="AA99" s="55">
        <f t="shared" si="23"/>
        <v>63.504707011595222</v>
      </c>
      <c r="AB99" s="55">
        <f t="shared" si="24"/>
        <v>78.297431067900803</v>
      </c>
      <c r="AC99" s="214">
        <f t="shared" si="17"/>
        <v>63.504707011595222</v>
      </c>
      <c r="AD99" s="214">
        <f t="shared" si="18"/>
        <v>78.297431067900803</v>
      </c>
      <c r="AG99" s="29">
        <f t="shared" si="27"/>
        <v>5.2225890427181857E+24</v>
      </c>
      <c r="AI99" s="26"/>
      <c r="AJ99" s="54">
        <f t="shared" si="19"/>
        <v>5.8351180711246955E-5</v>
      </c>
      <c r="AQ99" s="38">
        <f t="shared" si="25"/>
        <v>4.7349568965572526E-2</v>
      </c>
      <c r="AR99" s="38">
        <f t="shared" si="20"/>
        <v>4.520894491066426E-2</v>
      </c>
      <c r="AS99" s="54">
        <f t="shared" si="28"/>
        <v>2.1142889735617375E-5</v>
      </c>
      <c r="AT99" s="28"/>
      <c r="AU99" s="28"/>
    </row>
    <row r="100" spans="24:47" x14ac:dyDescent="0.25">
      <c r="X100">
        <f t="shared" si="26"/>
        <v>940</v>
      </c>
      <c r="Y100" s="55">
        <f t="shared" si="21"/>
        <v>751.61640512434769</v>
      </c>
      <c r="Z100" s="55">
        <f t="shared" si="22"/>
        <v>10.025527969050378</v>
      </c>
      <c r="AA100" s="55">
        <f t="shared" si="23"/>
        <v>63.267374168716131</v>
      </c>
      <c r="AB100" s="55">
        <f t="shared" si="24"/>
        <v>78.074355338761606</v>
      </c>
      <c r="AC100" s="214">
        <f t="shared" si="17"/>
        <v>63.267374168716131</v>
      </c>
      <c r="AD100" s="214">
        <f t="shared" si="18"/>
        <v>78.074355338761606</v>
      </c>
      <c r="AG100" s="29">
        <f t="shared" si="27"/>
        <v>5.1966534656230285E+24</v>
      </c>
      <c r="AI100" s="26"/>
      <c r="AJ100" s="54">
        <f t="shared" si="19"/>
        <v>5.8340392169112377E-5</v>
      </c>
      <c r="AQ100" s="38">
        <f t="shared" si="25"/>
        <v>4.7323467984805273E-2</v>
      </c>
      <c r="AR100" s="38">
        <f t="shared" si="20"/>
        <v>4.5185149986051727E-2</v>
      </c>
      <c r="AS100" s="54">
        <f t="shared" si="28"/>
        <v>2.1255669081645349E-5</v>
      </c>
      <c r="AT100" s="28"/>
      <c r="AU100" s="28"/>
    </row>
    <row r="101" spans="24:47" x14ac:dyDescent="0.25">
      <c r="X101">
        <f t="shared" si="26"/>
        <v>950</v>
      </c>
      <c r="Y101" s="55">
        <f t="shared" si="21"/>
        <v>748.83228236737261</v>
      </c>
      <c r="Z101" s="55">
        <f t="shared" si="22"/>
        <v>9.9970307117327195</v>
      </c>
      <c r="AA101" s="55">
        <f t="shared" si="23"/>
        <v>63.033020401293996</v>
      </c>
      <c r="AB101" s="55">
        <f t="shared" si="24"/>
        <v>77.852431366192036</v>
      </c>
      <c r="AC101" s="214">
        <f t="shared" si="17"/>
        <v>63.033020401293996</v>
      </c>
      <c r="AD101" s="214">
        <f t="shared" si="18"/>
        <v>77.852431366192036</v>
      </c>
      <c r="AG101" s="29">
        <f t="shared" si="27"/>
        <v>5.1709831261430961E+24</v>
      </c>
      <c r="AI101" s="26"/>
      <c r="AJ101" s="54">
        <f t="shared" si="19"/>
        <v>5.8327058168638498E-5</v>
      </c>
      <c r="AQ101" s="38">
        <f t="shared" si="25"/>
        <v>4.7297500971919093E-2</v>
      </c>
      <c r="AR101" s="38">
        <f t="shared" si="20"/>
        <v>4.5161476016151857E-2</v>
      </c>
      <c r="AS101" s="54">
        <f t="shared" si="28"/>
        <v>2.1367501632778566E-5</v>
      </c>
      <c r="AT101" s="28"/>
      <c r="AU101" s="28"/>
    </row>
    <row r="102" spans="24:47" x14ac:dyDescent="0.25">
      <c r="X102">
        <f t="shared" si="26"/>
        <v>960</v>
      </c>
      <c r="Y102" s="55">
        <f t="shared" si="21"/>
        <v>746.08300294515197</v>
      </c>
      <c r="Z102" s="55">
        <f t="shared" si="22"/>
        <v>9.9686813901956484</v>
      </c>
      <c r="AA102" s="55">
        <f t="shared" si="23"/>
        <v>62.80159957450774</v>
      </c>
      <c r="AB102" s="55">
        <f t="shared" si="24"/>
        <v>77.631659451722214</v>
      </c>
      <c r="AC102" s="214">
        <f t="shared" ref="AC102:AC133" si="29">IF(OR(C$5&gt;40, C$5&lt;0, C$4&gt;80,C$4&lt;10), 0, AA102)</f>
        <v>62.80159957450774</v>
      </c>
      <c r="AD102" s="214">
        <f t="shared" ref="AD102:AD133" si="30">IF(OR(C$5&gt;40, C$5&lt;0, C$4&gt;80,C$4&lt;10), 0, AB102)</f>
        <v>77.631659451722214</v>
      </c>
      <c r="AG102" s="29">
        <f t="shared" si="27"/>
        <v>5.1455751564861124E+24</v>
      </c>
      <c r="AI102" s="26"/>
      <c r="AJ102" s="54">
        <f t="shared" si="19"/>
        <v>5.8311252551293542E-5</v>
      </c>
      <c r="AQ102" s="38">
        <f t="shared" si="25"/>
        <v>4.7271668028650446E-2</v>
      </c>
      <c r="AR102" s="38">
        <f t="shared" si="20"/>
        <v>4.5137923111806387E-2</v>
      </c>
      <c r="AS102" s="54">
        <f t="shared" si="28"/>
        <v>2.1478393437867033E-5</v>
      </c>
      <c r="AT102" s="28"/>
      <c r="AU102" s="28"/>
    </row>
    <row r="103" spans="24:47" x14ac:dyDescent="0.25">
      <c r="X103">
        <f t="shared" si="26"/>
        <v>970</v>
      </c>
      <c r="Y103" s="55">
        <f t="shared" si="21"/>
        <v>743.36802410461451</v>
      </c>
      <c r="Z103" s="55">
        <f t="shared" si="22"/>
        <v>9.9404799738573946</v>
      </c>
      <c r="AA103" s="55">
        <f t="shared" si="23"/>
        <v>62.573066002071926</v>
      </c>
      <c r="AB103" s="55">
        <f t="shared" si="24"/>
        <v>77.412039357194885</v>
      </c>
      <c r="AC103" s="214">
        <f t="shared" si="29"/>
        <v>62.573066002071926</v>
      </c>
      <c r="AD103" s="214">
        <f t="shared" si="30"/>
        <v>77.412039357194885</v>
      </c>
      <c r="AG103" s="29">
        <f t="shared" si="27"/>
        <v>5.1204266685747224E+24</v>
      </c>
      <c r="AI103" s="26"/>
      <c r="AJ103" s="54">
        <f t="shared" si="19"/>
        <v>5.8293047560550298E-5</v>
      </c>
      <c r="AQ103" s="38">
        <f t="shared" si="25"/>
        <v>4.7245969190098776E-2</v>
      </c>
      <c r="AR103" s="38">
        <f t="shared" si="20"/>
        <v>4.5114491323024197E-2</v>
      </c>
      <c r="AS103" s="54">
        <f t="shared" si="28"/>
        <v>2.1588350797216732E-5</v>
      </c>
      <c r="AT103" s="28"/>
      <c r="AU103" s="28"/>
    </row>
    <row r="104" spans="24:47" x14ac:dyDescent="0.25">
      <c r="X104">
        <f t="shared" si="26"/>
        <v>980</v>
      </c>
      <c r="Y104" s="55">
        <f t="shared" si="21"/>
        <v>740.68680872533821</v>
      </c>
      <c r="Z104" s="55">
        <f t="shared" si="22"/>
        <v>9.9124263668592132</v>
      </c>
      <c r="AA104" s="55">
        <f t="shared" si="23"/>
        <v>62.347374471829816</v>
      </c>
      <c r="AB104" s="55">
        <f t="shared" si="24"/>
        <v>77.19357033610477</v>
      </c>
      <c r="AC104" s="214">
        <f t="shared" si="29"/>
        <v>62.347374471829816</v>
      </c>
      <c r="AD104" s="214">
        <f t="shared" si="30"/>
        <v>77.19357033610477</v>
      </c>
      <c r="AG104" s="29">
        <f t="shared" si="27"/>
        <v>5.095534758622814E+24</v>
      </c>
      <c r="AI104" s="26"/>
      <c r="AJ104" s="54">
        <f t="shared" si="19"/>
        <v>5.8272513845143254E-5</v>
      </c>
      <c r="AQ104" s="38">
        <f t="shared" si="25"/>
        <v>4.7220404428541515E-2</v>
      </c>
      <c r="AR104" s="38">
        <f t="shared" si="20"/>
        <v>4.5091180642444842E-2</v>
      </c>
      <c r="AS104" s="54">
        <f t="shared" si="28"/>
        <v>2.1697380240659315E-5</v>
      </c>
      <c r="AT104" s="28"/>
      <c r="AU104" s="28"/>
    </row>
    <row r="105" spans="24:47" x14ac:dyDescent="0.25">
      <c r="X105">
        <f t="shared" si="26"/>
        <v>990</v>
      </c>
      <c r="Y105" s="55">
        <f t="shared" si="21"/>
        <v>738.03882558897158</v>
      </c>
      <c r="Z105" s="55">
        <f t="shared" si="22"/>
        <v>9.8845204119104189</v>
      </c>
      <c r="AA105" s="55">
        <f t="shared" si="23"/>
        <v>62.124480268431945</v>
      </c>
      <c r="AB105" s="55">
        <f t="shared" si="24"/>
        <v>76.976251163541932</v>
      </c>
      <c r="AC105" s="214">
        <f t="shared" si="29"/>
        <v>62.124480268431945</v>
      </c>
      <c r="AD105" s="214">
        <f t="shared" si="30"/>
        <v>76.976251163541932</v>
      </c>
      <c r="AG105" s="29">
        <f t="shared" si="27"/>
        <v>5.070896511394485E+24</v>
      </c>
      <c r="AI105" s="26"/>
      <c r="AJ105" s="54">
        <f t="shared" si="19"/>
        <v>5.8249720465439821E-5</v>
      </c>
      <c r="AQ105" s="38">
        <f t="shared" si="25"/>
        <v>4.7194973657082112E-2</v>
      </c>
      <c r="AR105" s="38">
        <f t="shared" si="20"/>
        <v>4.5067991008651206E-2</v>
      </c>
      <c r="AS105" s="54">
        <f t="shared" si="28"/>
        <v>2.1805488506816848E-5</v>
      </c>
    </row>
    <row r="106" spans="24:47" x14ac:dyDescent="0.25">
      <c r="X106">
        <f t="shared" si="26"/>
        <v>1000</v>
      </c>
      <c r="Y106" s="55">
        <f t="shared" si="21"/>
        <v>735.42354961644321</v>
      </c>
      <c r="Z106" s="55">
        <f t="shared" si="22"/>
        <v>9.8567618939594652</v>
      </c>
      <c r="AA106" s="55">
        <f t="shared" si="23"/>
        <v>61.904339193303301</v>
      </c>
      <c r="AB106" s="55">
        <f t="shared" si="24"/>
        <v>76.760080164780518</v>
      </c>
      <c r="AC106" s="214">
        <f t="shared" si="29"/>
        <v>61.904339193303301</v>
      </c>
      <c r="AD106" s="214">
        <f t="shared" si="30"/>
        <v>76.760080164780518</v>
      </c>
      <c r="AG106" s="29">
        <f t="shared" si="27"/>
        <v>5.0465090041618406E+24</v>
      </c>
      <c r="AI106" s="26"/>
      <c r="AJ106" s="54">
        <f t="shared" si="19"/>
        <v>5.8224734902618906E-5</v>
      </c>
      <c r="AQ106" s="38">
        <f t="shared" si="25"/>
        <v>4.7169676733135574E-2</v>
      </c>
      <c r="AR106" s="38">
        <f t="shared" si="20"/>
        <v>4.5044922309335038E-2</v>
      </c>
      <c r="AS106" s="54">
        <f t="shared" si="28"/>
        <v>2.1912682523515237E-5</v>
      </c>
    </row>
    <row r="107" spans="24:47" x14ac:dyDescent="0.25">
      <c r="X107">
        <f t="shared" si="26"/>
        <v>1010</v>
      </c>
      <c r="Y107" s="55">
        <f t="shared" si="21"/>
        <v>732.84046207524011</v>
      </c>
      <c r="Z107" s="55">
        <f t="shared" si="22"/>
        <v>9.8291505436964712</v>
      </c>
      <c r="AA107" s="55">
        <f t="shared" si="23"/>
        <v>61.686907582090917</v>
      </c>
      <c r="AB107" s="55">
        <f t="shared" si="24"/>
        <v>76.545055242554881</v>
      </c>
      <c r="AC107" s="214">
        <f t="shared" si="29"/>
        <v>61.686907582090917</v>
      </c>
      <c r="AD107" s="214">
        <f t="shared" si="30"/>
        <v>76.545055242554881</v>
      </c>
      <c r="AG107" s="29">
        <f t="shared" si="27"/>
        <v>5.0223693103776003E+24</v>
      </c>
      <c r="AI107" s="26"/>
      <c r="AJ107" s="54">
        <f t="shared" si="19"/>
        <v>5.8197623070373384E-5</v>
      </c>
      <c r="AQ107" s="38">
        <f t="shared" si="25"/>
        <v>4.7144513461756313E-2</v>
      </c>
      <c r="AR107" s="38">
        <f t="shared" si="20"/>
        <v>4.5021974384319895E-2</v>
      </c>
      <c r="AS107" s="54">
        <f t="shared" si="28"/>
        <v>2.2018969389299594E-5</v>
      </c>
    </row>
    <row r="108" spans="24:47" x14ac:dyDescent="0.25">
      <c r="X108">
        <f t="shared" si="26"/>
        <v>1020</v>
      </c>
      <c r="Y108" s="55">
        <f t="shared" si="21"/>
        <v>730.28905075891203</v>
      </c>
      <c r="Z108" s="55">
        <f t="shared" si="22"/>
        <v>9.8016860408926618</v>
      </c>
      <c r="AA108" s="55">
        <f t="shared" si="23"/>
        <v>61.472142319773745</v>
      </c>
      <c r="AB108" s="55">
        <f t="shared" si="24"/>
        <v>76.331173903065661</v>
      </c>
      <c r="AC108" s="214">
        <f t="shared" si="29"/>
        <v>61.472142319773745</v>
      </c>
      <c r="AD108" s="214">
        <f t="shared" si="30"/>
        <v>76.331173903065661</v>
      </c>
      <c r="AG108" s="29">
        <f t="shared" si="27"/>
        <v>4.9984745030778115E+24</v>
      </c>
      <c r="AI108" s="26"/>
      <c r="AJ108" s="54">
        <f t="shared" si="19"/>
        <v>5.8168449328869891E-5</v>
      </c>
      <c r="AQ108" s="38">
        <f t="shared" si="25"/>
        <v>4.7119483598813225E-2</v>
      </c>
      <c r="AR108" s="38">
        <f t="shared" si="20"/>
        <v>4.4999147028445791E-2</v>
      </c>
      <c r="AS108" s="54">
        <f t="shared" si="28"/>
        <v>2.2124356356005221E-5</v>
      </c>
    </row>
    <row r="109" spans="24:47" x14ac:dyDescent="0.25">
      <c r="X109">
        <f t="shared" si="26"/>
        <v>1030</v>
      </c>
      <c r="Y109" s="55">
        <f t="shared" si="21"/>
        <v>727.76881014084279</v>
      </c>
      <c r="Z109" s="55">
        <f t="shared" si="22"/>
        <v>9.7743680175822618</v>
      </c>
      <c r="AA109" s="55">
        <f t="shared" si="23"/>
        <v>61.2600008536063</v>
      </c>
      <c r="AB109" s="55">
        <f t="shared" si="24"/>
        <v>76.118433280758993</v>
      </c>
      <c r="AC109" s="214">
        <f t="shared" si="29"/>
        <v>61.2600008536063</v>
      </c>
      <c r="AD109" s="214">
        <f t="shared" si="30"/>
        <v>76.118433280758993</v>
      </c>
      <c r="AG109" s="29">
        <f t="shared" si="27"/>
        <v>4.9748216580294876E+24</v>
      </c>
      <c r="AI109" s="26"/>
      <c r="AJ109" s="54">
        <f t="shared" si="19"/>
        <v>5.813727650071977E-5</v>
      </c>
      <c r="AQ109" s="38">
        <f t="shared" si="25"/>
        <v>4.7094586854016914E-2</v>
      </c>
      <c r="AR109" s="38">
        <f t="shared" si="20"/>
        <v>4.4976439994319932E-2</v>
      </c>
      <c r="AS109" s="54">
        <f t="shared" si="28"/>
        <v>2.2228850812338715E-5</v>
      </c>
    </row>
    <row r="110" spans="24:47" x14ac:dyDescent="0.25">
      <c r="X110">
        <f t="shared" si="26"/>
        <v>1040</v>
      </c>
      <c r="Y110" s="55">
        <f t="shared" si="21"/>
        <v>725.27924150422405</v>
      </c>
      <c r="Z110" s="55">
        <f t="shared" si="22"/>
        <v>9.7471960610925628</v>
      </c>
      <c r="AA110" s="55">
        <f t="shared" si="23"/>
        <v>61.050441204059261</v>
      </c>
      <c r="AB110" s="55">
        <f t="shared" si="24"/>
        <v>75.906830161923239</v>
      </c>
      <c r="AC110" s="214">
        <f t="shared" si="29"/>
        <v>61.050441204059261</v>
      </c>
      <c r="AD110" s="214">
        <f t="shared" si="30"/>
        <v>75.906830161923239</v>
      </c>
      <c r="AG110" s="29">
        <f t="shared" si="27"/>
        <v>4.9514078566374327E+24</v>
      </c>
      <c r="AI110" s="26"/>
      <c r="AJ110" s="54">
        <f t="shared" si="19"/>
        <v>5.810416588873224E-5</v>
      </c>
      <c r="AQ110" s="38">
        <f t="shared" si="25"/>
        <v>4.7069822893804084E-2</v>
      </c>
      <c r="AR110" s="38">
        <f t="shared" si="20"/>
        <v>4.4953852994938238E-2</v>
      </c>
      <c r="AS110" s="54">
        <f t="shared" si="28"/>
        <v>2.2332460268424352E-5</v>
      </c>
    </row>
    <row r="111" spans="24:47" x14ac:dyDescent="0.25">
      <c r="X111">
        <f t="shared" si="26"/>
        <v>1050</v>
      </c>
      <c r="Y111" s="55">
        <f t="shared" si="21"/>
        <v>722.81985305002718</v>
      </c>
      <c r="Z111" s="55">
        <f t="shared" si="22"/>
        <v>9.7201697169275487</v>
      </c>
      <c r="AA111" s="55">
        <f t="shared" si="23"/>
        <v>60.843421973908008</v>
      </c>
      <c r="AB111" s="55">
        <f t="shared" si="24"/>
        <v>75.69636100714547</v>
      </c>
      <c r="AC111" s="214">
        <f t="shared" si="29"/>
        <v>60.843421973908008</v>
      </c>
      <c r="AD111" s="214">
        <f t="shared" si="30"/>
        <v>75.69636100714547</v>
      </c>
      <c r="AG111" s="29">
        <f t="shared" si="27"/>
        <v>4.9282301886240977E+24</v>
      </c>
      <c r="AI111" s="26"/>
      <c r="AJ111" s="54">
        <f t="shared" si="19"/>
        <v>5.8069177295238172E-5</v>
      </c>
      <c r="AQ111" s="38">
        <f t="shared" si="25"/>
        <v>4.7045191344084317E-2</v>
      </c>
      <c r="AR111" s="38">
        <f t="shared" si="20"/>
        <v>4.4931385706182124E-2</v>
      </c>
      <c r="AS111" s="54">
        <f t="shared" si="28"/>
        <v>2.2435192341271292E-5</v>
      </c>
    </row>
    <row r="112" spans="24:47" x14ac:dyDescent="0.25">
      <c r="X112">
        <f t="shared" si="26"/>
        <v>1060</v>
      </c>
      <c r="Y112" s="55">
        <f t="shared" si="21"/>
        <v>720.39015998469699</v>
      </c>
      <c r="Z112" s="55">
        <f t="shared" si="22"/>
        <v>9.6932884915107955</v>
      </c>
      <c r="AA112" s="55">
        <f t="shared" si="23"/>
        <v>60.638902355614221</v>
      </c>
      <c r="AB112" s="55">
        <f t="shared" si="24"/>
        <v>75.487021972671883</v>
      </c>
      <c r="AC112" s="214">
        <f t="shared" si="29"/>
        <v>60.638902355614221</v>
      </c>
      <c r="AD112" s="214">
        <f t="shared" si="30"/>
        <v>75.487021972671883</v>
      </c>
      <c r="AG112" s="29">
        <f t="shared" si="27"/>
        <v>4.9052857544954258E+24</v>
      </c>
      <c r="AI112" s="26"/>
      <c r="AJ112" s="54">
        <f t="shared" si="19"/>
        <v>5.8032369042788275E-5</v>
      </c>
      <c r="AQ112" s="38">
        <f t="shared" si="25"/>
        <v>4.7020691792854133E-2</v>
      </c>
      <c r="AR112" s="38">
        <f t="shared" si="20"/>
        <v>4.4909037769195158E-2</v>
      </c>
      <c r="AS112" s="54">
        <f t="shared" si="28"/>
        <v>2.2537054741119425E-5</v>
      </c>
    </row>
    <row r="113" spans="24:45" x14ac:dyDescent="0.25">
      <c r="X113">
        <f t="shared" si="26"/>
        <v>1070</v>
      </c>
      <c r="Y113" s="55">
        <f t="shared" si="21"/>
        <v>717.98968458916215</v>
      </c>
      <c r="Z113" s="55">
        <f t="shared" si="22"/>
        <v>9.6665518547930667</v>
      </c>
      <c r="AA113" s="55">
        <f t="shared" si="23"/>
        <v>60.436842137134867</v>
      </c>
      <c r="AB113" s="55">
        <f t="shared" si="24"/>
        <v>75.278808930714632</v>
      </c>
      <c r="AC113" s="214">
        <f t="shared" si="29"/>
        <v>60.436842137134867</v>
      </c>
      <c r="AD113" s="214">
        <f t="shared" si="30"/>
        <v>75.278808930714632</v>
      </c>
      <c r="AG113" s="29">
        <f t="shared" si="27"/>
        <v>4.8825716678054601E+24</v>
      </c>
      <c r="AI113" s="26"/>
      <c r="AJ113" s="54">
        <f t="shared" si="19"/>
        <v>5.7993797996045198E-5</v>
      </c>
      <c r="AQ113" s="38">
        <f t="shared" si="25"/>
        <v>4.6996323792683377E-2</v>
      </c>
      <c r="AR113" s="38">
        <f t="shared" si="20"/>
        <v>4.4886808792644013E-2</v>
      </c>
      <c r="AS113" s="54">
        <f t="shared" si="28"/>
        <v>2.2638055258621395E-5</v>
      </c>
    </row>
    <row r="114" spans="24:45" x14ac:dyDescent="0.25">
      <c r="X114">
        <f t="shared" si="26"/>
        <v>1080</v>
      </c>
      <c r="Y114" s="55">
        <f t="shared" si="21"/>
        <v>715.6179562706634</v>
      </c>
      <c r="Z114" s="55">
        <f t="shared" si="22"/>
        <v>9.6399592427299741</v>
      </c>
      <c r="AA114" s="55">
        <f t="shared" si="23"/>
        <v>60.2372017062848</v>
      </c>
      <c r="AB114" s="55">
        <f t="shared" si="24"/>
        <v>75.071717488746785</v>
      </c>
      <c r="AC114" s="214">
        <f t="shared" si="29"/>
        <v>60.2372017062848</v>
      </c>
      <c r="AD114" s="214">
        <f t="shared" si="30"/>
        <v>75.071717488746785</v>
      </c>
      <c r="AG114" s="29">
        <f t="shared" si="27"/>
        <v>4.8600850572316698E+24</v>
      </c>
      <c r="AI114" s="26"/>
      <c r="AJ114" s="54">
        <f t="shared" si="19"/>
        <v>5.7953519584703115E-5</v>
      </c>
      <c r="AQ114" s="38">
        <f t="shared" si="25"/>
        <v>4.6972086863079077E-2</v>
      </c>
      <c r="AR114" s="38">
        <f t="shared" si="20"/>
        <v>4.4864698354868351E-2</v>
      </c>
      <c r="AS114" s="54">
        <f t="shared" si="28"/>
        <v>2.2738201752820449E-5</v>
      </c>
    </row>
    <row r="115" spans="24:45" x14ac:dyDescent="0.25">
      <c r="X115">
        <f t="shared" si="26"/>
        <v>1090</v>
      </c>
      <c r="Y115" s="55">
        <f t="shared" si="21"/>
        <v>713.2745115988165</v>
      </c>
      <c r="Z115" s="55">
        <f t="shared" si="22"/>
        <v>9.6135100596351108</v>
      </c>
      <c r="AA115" s="55">
        <f t="shared" si="23"/>
        <v>60.039942053772428</v>
      </c>
      <c r="AB115" s="55">
        <f t="shared" si="24"/>
        <v>74.865743007827362</v>
      </c>
      <c r="AC115" s="214">
        <f t="shared" si="29"/>
        <v>60.039942053772428</v>
      </c>
      <c r="AD115" s="214">
        <f t="shared" si="30"/>
        <v>74.865743007827362</v>
      </c>
      <c r="AG115" s="29">
        <f t="shared" si="27"/>
        <v>4.8378230684724644E+24</v>
      </c>
      <c r="AI115" s="26"/>
      <c r="AJ115" s="54">
        <f t="shared" si="19"/>
        <v>5.7911587827282003E-5</v>
      </c>
      <c r="AQ115" s="38">
        <f t="shared" si="25"/>
        <v>4.6947980492731446E-2</v>
      </c>
      <c r="AR115" s="38">
        <f t="shared" si="20"/>
        <v>4.4842706005924028E-2</v>
      </c>
      <c r="AS115" s="54">
        <f t="shared" si="28"/>
        <v>2.2837502139885013E-5</v>
      </c>
    </row>
    <row r="116" spans="24:45" x14ac:dyDescent="0.25">
      <c r="X116">
        <f t="shared" si="26"/>
        <v>1100</v>
      </c>
      <c r="Y116" s="55">
        <f t="shared" si="21"/>
        <v>710.95889432722197</v>
      </c>
      <c r="Z116" s="55">
        <f t="shared" si="22"/>
        <v>9.587203680413781</v>
      </c>
      <c r="AA116" s="55">
        <f t="shared" si="23"/>
        <v>59.845024775018679</v>
      </c>
      <c r="AB116" s="55">
        <f t="shared" si="24"/>
        <v>74.660880619996746</v>
      </c>
      <c r="AC116" s="214">
        <f t="shared" si="29"/>
        <v>59.845024775018679</v>
      </c>
      <c r="AD116" s="214">
        <f t="shared" si="30"/>
        <v>74.660880619996746</v>
      </c>
      <c r="AG116" s="29">
        <f t="shared" si="27"/>
        <v>4.8157828659778767E+24</v>
      </c>
      <c r="AI116" s="26"/>
      <c r="AJ116" s="54">
        <f t="shared" si="19"/>
        <v>5.7868055355655656E-5</v>
      </c>
      <c r="AQ116" s="38">
        <f t="shared" si="25"/>
        <v>4.6924004141647005E-2</v>
      </c>
      <c r="AR116" s="38">
        <f t="shared" si="20"/>
        <v>4.4820831269523811E-2</v>
      </c>
      <c r="AS116" s="54">
        <f t="shared" si="28"/>
        <v>2.2935964382561546E-5</v>
      </c>
    </row>
    <row r="117" spans="24:45" x14ac:dyDescent="0.25">
      <c r="X117">
        <f t="shared" si="26"/>
        <v>1110</v>
      </c>
      <c r="Y117" s="55">
        <f t="shared" si="21"/>
        <v>708.67065540185661</v>
      </c>
      <c r="Z117" s="55">
        <f t="shared" si="22"/>
        <v>9.5610394526824258</v>
      </c>
      <c r="AA117" s="55">
        <f t="shared" si="23"/>
        <v>59.652412070863356</v>
      </c>
      <c r="AB117" s="55">
        <f t="shared" si="24"/>
        <v>74.457125244781764</v>
      </c>
      <c r="AC117" s="214">
        <f t="shared" si="29"/>
        <v>59.652412070863356</v>
      </c>
      <c r="AD117" s="214">
        <f t="shared" si="30"/>
        <v>74.457125244781764</v>
      </c>
      <c r="AG117" s="29">
        <f t="shared" si="27"/>
        <v>4.7939616345237967E+24</v>
      </c>
      <c r="AI117" s="26"/>
      <c r="AJ117" s="54">
        <f t="shared" si="19"/>
        <v>5.7822973440185667E-5</v>
      </c>
      <c r="AQ117" s="38">
        <f t="shared" si="25"/>
        <v>4.6900157243173472E-2</v>
      </c>
      <c r="AR117" s="38">
        <f t="shared" si="20"/>
        <v>4.4799073644880082E-2</v>
      </c>
      <c r="AS117" s="54">
        <f t="shared" si="28"/>
        <v>2.3033596480309448E-5</v>
      </c>
    </row>
    <row r="118" spans="24:45" x14ac:dyDescent="0.25">
      <c r="X118">
        <f t="shared" si="26"/>
        <v>1120</v>
      </c>
      <c r="Y118" s="55">
        <f t="shared" si="21"/>
        <v>706.40935295740087</v>
      </c>
      <c r="Z118" s="55">
        <f t="shared" si="22"/>
        <v>9.5350166987787475</v>
      </c>
      <c r="AA118" s="55">
        <f t="shared" si="23"/>
        <v>59.46206674725596</v>
      </c>
      <c r="AB118" s="55">
        <f t="shared" si="24"/>
        <v>74.254471604849684</v>
      </c>
      <c r="AC118" s="214">
        <f t="shared" si="29"/>
        <v>59.46206674725596</v>
      </c>
      <c r="AD118" s="214">
        <f t="shared" si="30"/>
        <v>74.254471604849684</v>
      </c>
      <c r="AG118" s="29">
        <f t="shared" si="27"/>
        <v>4.7723565806396088E+24</v>
      </c>
      <c r="AI118" s="26"/>
      <c r="AJ118" s="54">
        <f t="shared" si="19"/>
        <v>5.7776392015343117E-5</v>
      </c>
      <c r="AQ118" s="38">
        <f t="shared" si="25"/>
        <v>4.687643920592105E-2</v>
      </c>
      <c r="AR118" s="38">
        <f t="shared" si="20"/>
        <v>4.4777432608453641E-2</v>
      </c>
      <c r="AS118" s="54">
        <f t="shared" si="28"/>
        <v>2.3130406460082467E-5</v>
      </c>
    </row>
    <row r="119" spans="24:45" x14ac:dyDescent="0.25">
      <c r="X119">
        <f t="shared" si="26"/>
        <v>1130</v>
      </c>
      <c r="Y119" s="55">
        <f t="shared" si="21"/>
        <v>704.1745523025678</v>
      </c>
      <c r="Z119" s="55">
        <f t="shared" si="22"/>
        <v>9.5091347176672141</v>
      </c>
      <c r="AA119" s="55">
        <f t="shared" si="23"/>
        <v>59.273952214020852</v>
      </c>
      <c r="AB119" s="55">
        <f t="shared" si="24"/>
        <v>74.0529142408474</v>
      </c>
      <c r="AC119" s="214">
        <f t="shared" si="29"/>
        <v>59.273952214020852</v>
      </c>
      <c r="AD119" s="214">
        <f t="shared" si="30"/>
        <v>74.0529142408474</v>
      </c>
      <c r="AG119" s="29">
        <f t="shared" si="27"/>
        <v>4.75096493389867E+24</v>
      </c>
      <c r="AI119" s="26"/>
      <c r="AJ119" s="54">
        <f t="shared" si="19"/>
        <v>5.772835970571114E-5</v>
      </c>
      <c r="AQ119" s="38">
        <f t="shared" si="25"/>
        <v>4.685284941558459E-2</v>
      </c>
      <c r="AR119" s="38">
        <f t="shared" si="20"/>
        <v>4.4755907615612482E-2</v>
      </c>
      <c r="AS119" s="54">
        <f t="shared" si="28"/>
        <v>2.3226402367722766E-5</v>
      </c>
    </row>
    <row r="120" spans="24:45" x14ac:dyDescent="0.25">
      <c r="X120">
        <f t="shared" si="26"/>
        <v>1140</v>
      </c>
      <c r="Y120" s="55">
        <f t="shared" si="21"/>
        <v>701.9658258954463</v>
      </c>
      <c r="Z120" s="55">
        <f t="shared" si="22"/>
        <v>9.4833927867447727</v>
      </c>
      <c r="AA120" s="55">
        <f t="shared" si="23"/>
        <v>59.088032482781678</v>
      </c>
      <c r="AB120" s="55">
        <f t="shared" si="24"/>
        <v>73.852447525463546</v>
      </c>
      <c r="AC120" s="214">
        <f t="shared" si="29"/>
        <v>59.088032482781678</v>
      </c>
      <c r="AD120" s="214">
        <f t="shared" si="30"/>
        <v>73.852447525463546</v>
      </c>
      <c r="AG120" s="29">
        <f t="shared" si="27"/>
        <v>4.729783948080427E+24</v>
      </c>
      <c r="AI120" s="26"/>
      <c r="AJ120" s="54">
        <f t="shared" si="19"/>
        <v>5.7678923852270603E-5</v>
      </c>
      <c r="AQ120" s="38">
        <f t="shared" si="25"/>
        <v>4.6829387236670954E-2</v>
      </c>
      <c r="AR120" s="38">
        <f t="shared" si="20"/>
        <v>4.4734498102204687E-2</v>
      </c>
      <c r="AS120" s="54">
        <f t="shared" si="28"/>
        <v>2.3321592259935271E-5</v>
      </c>
    </row>
    <row r="121" spans="24:45" x14ac:dyDescent="0.25">
      <c r="X121">
        <f t="shared" si="26"/>
        <v>1150</v>
      </c>
      <c r="Y121" s="55">
        <f t="shared" si="21"/>
        <v>699.7827533097792</v>
      </c>
      <c r="Z121" s="55">
        <f t="shared" si="22"/>
        <v>9.4577901635511719</v>
      </c>
      <c r="AA121" s="55">
        <f t="shared" si="23"/>
        <v>58.90427216412283</v>
      </c>
      <c r="AB121" s="55">
        <f t="shared" si="24"/>
        <v>73.653065676747701</v>
      </c>
      <c r="AC121" s="214">
        <f t="shared" si="29"/>
        <v>58.90427216412283</v>
      </c>
      <c r="AD121" s="214">
        <f t="shared" si="30"/>
        <v>73.653065676747701</v>
      </c>
      <c r="AG121" s="29">
        <f t="shared" si="27"/>
        <v>4.7088109022126785E+24</v>
      </c>
      <c r="AI121" s="26"/>
      <c r="AJ121" s="54">
        <f t="shared" si="19"/>
        <v>5.7628130538880274E-5</v>
      </c>
      <c r="AQ121" s="38">
        <f t="shared" si="25"/>
        <v>4.680605201413595E-2</v>
      </c>
      <c r="AR121" s="38">
        <f t="shared" si="20"/>
        <v>4.4713203486049277E-2</v>
      </c>
      <c r="AS121" s="54">
        <f t="shared" si="28"/>
        <v>2.3415984196810738E-5</v>
      </c>
    </row>
    <row r="122" spans="24:45" x14ac:dyDescent="0.25">
      <c r="X122">
        <f t="shared" si="26"/>
        <v>1160</v>
      </c>
      <c r="Y122" s="55">
        <f t="shared" si="21"/>
        <v>697.62492119304773</v>
      </c>
      <c r="Z122" s="55">
        <f t="shared" si="22"/>
        <v>9.4323260873882724</v>
      </c>
      <c r="AA122" s="55">
        <f t="shared" si="23"/>
        <v>58.72263646406126</v>
      </c>
      <c r="AB122" s="55">
        <f t="shared" si="24"/>
        <v>73.454762770720919</v>
      </c>
      <c r="AC122" s="214">
        <f t="shared" si="29"/>
        <v>58.72263646406126</v>
      </c>
      <c r="AD122" s="214">
        <f t="shared" si="30"/>
        <v>73.454762770720919</v>
      </c>
      <c r="AG122" s="29">
        <f t="shared" si="27"/>
        <v>4.688043101501865E+24</v>
      </c>
      <c r="AI122" s="26"/>
      <c r="AJ122" s="54">
        <f t="shared" si="19"/>
        <v>5.7576024618871102E-5</v>
      </c>
      <c r="AQ122" s="38">
        <f t="shared" si="25"/>
        <v>4.6782843074934653E-2</v>
      </c>
      <c r="AR122" s="38">
        <f t="shared" si="20"/>
        <v>4.4692023168348465E-2</v>
      </c>
      <c r="AS122" s="54">
        <f t="shared" si="28"/>
        <v>2.3509586234868082E-5</v>
      </c>
    </row>
    <row r="123" spans="24:45" x14ac:dyDescent="0.25">
      <c r="X123">
        <f t="shared" si="26"/>
        <v>1170</v>
      </c>
      <c r="Y123" s="55">
        <f t="shared" si="21"/>
        <v>695.49192321717067</v>
      </c>
      <c r="Z123" s="55">
        <f t="shared" si="22"/>
        <v>9.4069997808526509</v>
      </c>
      <c r="AA123" s="55">
        <f t="shared" si="23"/>
        <v>58.543091179896521</v>
      </c>
      <c r="AB123" s="55">
        <f t="shared" si="24"/>
        <v>73.257532753310898</v>
      </c>
      <c r="AC123" s="214">
        <f t="shared" si="29"/>
        <v>58.543091179896521</v>
      </c>
      <c r="AD123" s="214">
        <f t="shared" si="30"/>
        <v>73.257532753310898</v>
      </c>
      <c r="AG123" s="29">
        <f t="shared" si="27"/>
        <v>4.6674778781589027E+24</v>
      </c>
      <c r="AI123" s="26"/>
      <c r="AJ123" s="54">
        <f t="shared" si="19"/>
        <v>5.7522649741681698E-5</v>
      </c>
      <c r="AQ123" s="38">
        <f t="shared" si="25"/>
        <v>4.6759759729489439E-2</v>
      </c>
      <c r="AR123" s="38">
        <f t="shared" si="20"/>
        <v>4.4670956535025189E-2</v>
      </c>
      <c r="AS123" s="54">
        <f t="shared" si="28"/>
        <v>2.3602406420587209E-5</v>
      </c>
    </row>
    <row r="124" spans="24:45" x14ac:dyDescent="0.25">
      <c r="X124">
        <f t="shared" si="26"/>
        <v>1180</v>
      </c>
      <c r="Y124" s="55">
        <f t="shared" si="21"/>
        <v>693.38336002255141</v>
      </c>
      <c r="Z124" s="55">
        <f t="shared" si="22"/>
        <v>9.3818104512853715</v>
      </c>
      <c r="AA124" s="55">
        <f t="shared" si="23"/>
        <v>58.365602695500954</v>
      </c>
      <c r="AB124" s="55">
        <f t="shared" si="24"/>
        <v>73.061369451642179</v>
      </c>
      <c r="AC124" s="214">
        <f t="shared" si="29"/>
        <v>58.365602695500954</v>
      </c>
      <c r="AD124" s="214">
        <f t="shared" si="30"/>
        <v>73.061369451642179</v>
      </c>
      <c r="AG124" s="29">
        <f t="shared" si="27"/>
        <v>4.6471125921277562E+24</v>
      </c>
      <c r="AI124" s="26"/>
      <c r="AJ124" s="54">
        <f t="shared" si="19"/>
        <v>5.7468048379470222E-5</v>
      </c>
      <c r="AQ124" s="38">
        <f t="shared" si="25"/>
        <v>4.6736801273079186E-2</v>
      </c>
      <c r="AR124" s="38">
        <f t="shared" si="20"/>
        <v>4.4650002957989245E-2</v>
      </c>
      <c r="AS124" s="54">
        <f t="shared" si="28"/>
        <v>2.3694452784405022E-5</v>
      </c>
    </row>
    <row r="125" spans="24:45" x14ac:dyDescent="0.25">
      <c r="X125">
        <f t="shared" si="26"/>
        <v>1190</v>
      </c>
      <c r="Y125" s="55">
        <f t="shared" si="21"/>
        <v>691.29883915619041</v>
      </c>
      <c r="Z125" s="55">
        <f t="shared" si="22"/>
        <v>9.356757292143115</v>
      </c>
      <c r="AA125" s="55">
        <f t="shared" si="23"/>
        <v>58.1901379761103</v>
      </c>
      <c r="AB125" s="55">
        <f t="shared" si="24"/>
        <v>72.866266584713927</v>
      </c>
      <c r="AC125" s="214">
        <f t="shared" si="29"/>
        <v>58.1901379761103</v>
      </c>
      <c r="AD125" s="214">
        <f t="shared" si="30"/>
        <v>72.866266584713927</v>
      </c>
      <c r="AG125" s="29">
        <f t="shared" si="27"/>
        <v>4.6269446317232132E+24</v>
      </c>
      <c r="AI125" s="26"/>
      <c r="AJ125" s="54">
        <f t="shared" si="19"/>
        <v>5.7412261853642487E-5</v>
      </c>
      <c r="AQ125" s="38">
        <f t="shared" si="25"/>
        <v>4.6713966987153577E-2</v>
      </c>
      <c r="AR125" s="38">
        <f t="shared" si="20"/>
        <v>4.4629161796335241E-2</v>
      </c>
      <c r="AS125" s="54">
        <f t="shared" si="28"/>
        <v>2.3785733335149164E-5</v>
      </c>
    </row>
    <row r="126" spans="24:45" x14ac:dyDescent="0.25">
      <c r="X126">
        <f t="shared" si="26"/>
        <v>1200</v>
      </c>
      <c r="Y126" s="55">
        <f t="shared" si="21"/>
        <v>689.2379750044762</v>
      </c>
      <c r="Z126" s="55">
        <f t="shared" si="22"/>
        <v>9.3318394842941057</v>
      </c>
      <c r="AA126" s="55">
        <f t="shared" si="23"/>
        <v>58.016664562666342</v>
      </c>
      <c r="AB126" s="55">
        <f t="shared" si="24"/>
        <v>72.67221777349198</v>
      </c>
      <c r="AC126" s="214">
        <f t="shared" si="29"/>
        <v>58.016664562666342</v>
      </c>
      <c r="AD126" s="214">
        <f t="shared" si="30"/>
        <v>72.67221777349198</v>
      </c>
      <c r="AG126" s="29">
        <f t="shared" si="27"/>
        <v>4.606971414184508E+24</v>
      </c>
      <c r="AI126" s="26"/>
      <c r="AJ126" s="54">
        <f t="shared" si="19"/>
        <v>5.7355330361245205E-5</v>
      </c>
      <c r="AQ126" s="38">
        <f t="shared" si="25"/>
        <v>4.669125614057603E-2</v>
      </c>
      <c r="AR126" s="38">
        <f t="shared" si="20"/>
        <v>4.460843239747591E-2</v>
      </c>
      <c r="AS126" s="54">
        <f t="shared" si="28"/>
        <v>2.3876256054883652E-5</v>
      </c>
    </row>
    <row r="127" spans="24:45" x14ac:dyDescent="0.25">
      <c r="X127">
        <f t="shared" si="26"/>
        <v>1210</v>
      </c>
      <c r="Y127" s="55">
        <f t="shared" si="21"/>
        <v>687.20038872127134</v>
      </c>
      <c r="Z127" s="55">
        <f t="shared" si="22"/>
        <v>9.3070561972427068</v>
      </c>
      <c r="AA127" s="55">
        <f t="shared" si="23"/>
        <v>57.845150565763575</v>
      </c>
      <c r="AB127" s="55">
        <f t="shared" si="24"/>
        <v>72.479216550445514</v>
      </c>
      <c r="AC127" s="214">
        <f t="shared" si="29"/>
        <v>57.845150565763575</v>
      </c>
      <c r="AD127" s="214">
        <f t="shared" si="30"/>
        <v>72.479216550445514</v>
      </c>
      <c r="AG127" s="29">
        <f t="shared" si="27"/>
        <v>4.5871903861503661E+24</v>
      </c>
      <c r="AI127" s="26"/>
      <c r="AJ127" s="54">
        <f t="shared" si="19"/>
        <v>5.7297293001175484E-5</v>
      </c>
      <c r="AQ127" s="38">
        <f t="shared" si="25"/>
        <v>4.6668667990798399E-2</v>
      </c>
      <c r="AR127" s="38">
        <f t="shared" si="20"/>
        <v>4.4587814098213434E-2</v>
      </c>
      <c r="AS127" s="54">
        <f t="shared" si="28"/>
        <v>2.3966028894144124E-5</v>
      </c>
    </row>
    <row r="128" spans="24:45" x14ac:dyDescent="0.25">
      <c r="X128">
        <f t="shared" si="26"/>
        <v>1220</v>
      </c>
      <c r="Y128" s="55">
        <f t="shared" si="21"/>
        <v>685.18570815183034</v>
      </c>
      <c r="Z128" s="55">
        <f t="shared" si="22"/>
        <v>9.2824065902859907</v>
      </c>
      <c r="AA128" s="55">
        <f t="shared" si="23"/>
        <v>57.675564659244976</v>
      </c>
      <c r="AB128" s="55">
        <f t="shared" si="24"/>
        <v>72.287256368553784</v>
      </c>
      <c r="AC128" s="214">
        <f t="shared" si="29"/>
        <v>57.675564659244976</v>
      </c>
      <c r="AD128" s="214">
        <f t="shared" si="30"/>
        <v>72.287256368553784</v>
      </c>
      <c r="AG128" s="29">
        <f t="shared" si="27"/>
        <v>4.5675990240613334E+24</v>
      </c>
      <c r="AI128" s="26"/>
      <c r="AJ128" s="54">
        <f t="shared" si="19"/>
        <v>5.723818780016604E-5</v>
      </c>
      <c r="AQ128" s="38">
        <f t="shared" si="25"/>
        <v>4.664620178497119E-2</v>
      </c>
      <c r="AR128" s="38">
        <f t="shared" si="20"/>
        <v>4.4567306225752154E-2</v>
      </c>
      <c r="AS128" s="54">
        <f t="shared" si="28"/>
        <v>2.4055059767539262E-5</v>
      </c>
    </row>
    <row r="129" spans="24:45" x14ac:dyDescent="0.25">
      <c r="X129">
        <f t="shared" si="26"/>
        <v>1230</v>
      </c>
      <c r="Y129" s="55">
        <f t="shared" si="21"/>
        <v>683.19356775306426</v>
      </c>
      <c r="Z129" s="55">
        <f t="shared" si="22"/>
        <v>9.2578898136057042</v>
      </c>
      <c r="AA129" s="55">
        <f t="shared" si="23"/>
        <v>57.507876073490259</v>
      </c>
      <c r="AB129" s="55">
        <f t="shared" si="24"/>
        <v>72.096330609810025</v>
      </c>
      <c r="AC129" s="214">
        <f t="shared" si="29"/>
        <v>57.507876073490259</v>
      </c>
      <c r="AD129" s="214">
        <f t="shared" si="30"/>
        <v>72.096330609810025</v>
      </c>
      <c r="AG129" s="29">
        <f t="shared" si="27"/>
        <v>4.5481948344944936E+24</v>
      </c>
      <c r="AI129" s="26"/>
      <c r="AJ129" s="54">
        <f t="shared" si="19"/>
        <v>5.7178051738508016E-5</v>
      </c>
      <c r="AQ129" s="38">
        <f t="shared" si="25"/>
        <v>4.6623856760991893E-2</v>
      </c>
      <c r="AR129" s="38">
        <f t="shared" si="20"/>
        <v>4.4546908098655129E-2</v>
      </c>
      <c r="AS129" s="54">
        <f t="shared" si="28"/>
        <v>2.4143356549697609E-5</v>
      </c>
    </row>
    <row r="130" spans="24:45" x14ac:dyDescent="0.25">
      <c r="X130">
        <f t="shared" si="26"/>
        <v>1240</v>
      </c>
      <c r="Y130" s="55">
        <f t="shared" si="21"/>
        <v>681.22360851061217</v>
      </c>
      <c r="Z130" s="55">
        <f t="shared" si="22"/>
        <v>9.2335050092987103</v>
      </c>
      <c r="AA130" s="55">
        <f t="shared" si="23"/>
        <v>57.34205458843536</v>
      </c>
      <c r="AB130" s="55">
        <f t="shared" si="24"/>
        <v>71.906432593245938</v>
      </c>
      <c r="AC130" s="214">
        <f t="shared" si="29"/>
        <v>57.34205458843536</v>
      </c>
      <c r="AD130" s="214">
        <f t="shared" si="30"/>
        <v>71.906432593245938</v>
      </c>
      <c r="AG130" s="29">
        <f t="shared" si="27"/>
        <v>4.5289753544355996E+24</v>
      </c>
      <c r="AI130" s="26"/>
      <c r="AJ130" s="54">
        <f t="shared" si="19"/>
        <v>5.7116920775479239E-5</v>
      </c>
      <c r="AQ130" s="38">
        <f t="shared" si="25"/>
        <v>4.6601632148494894E-2</v>
      </c>
      <c r="AR130" s="38">
        <f t="shared" si="20"/>
        <v>4.452661902774762E-2</v>
      </c>
      <c r="AS130" s="54">
        <f t="shared" si="28"/>
        <v>2.4230927071539196E-5</v>
      </c>
    </row>
    <row r="131" spans="24:45" x14ac:dyDescent="0.25">
      <c r="X131">
        <f t="shared" si="26"/>
        <v>1250</v>
      </c>
      <c r="Y131" s="55">
        <f t="shared" si="21"/>
        <v>679.27547785315687</v>
      </c>
      <c r="Z131" s="55">
        <f t="shared" si="22"/>
        <v>9.209251312349032</v>
      </c>
      <c r="AA131" s="55">
        <f t="shared" si="23"/>
        <v>57.17807052636001</v>
      </c>
      <c r="AB131" s="55">
        <f t="shared" si="24"/>
        <v>71.717555582501618</v>
      </c>
      <c r="AC131" s="214">
        <f t="shared" si="29"/>
        <v>57.17807052636001</v>
      </c>
      <c r="AD131" s="214">
        <f t="shared" si="30"/>
        <v>71.717555582501618</v>
      </c>
      <c r="AG131" s="29">
        <f t="shared" si="27"/>
        <v>4.5099381514931753E+24</v>
      </c>
      <c r="AI131" s="26"/>
      <c r="AJ131" s="54">
        <f t="shared" si="19"/>
        <v>5.7054829874449053E-5</v>
      </c>
      <c r="AQ131" s="38">
        <f t="shared" si="25"/>
        <v>4.6579527169785612E-2</v>
      </c>
      <c r="AR131" s="38">
        <f t="shared" si="20"/>
        <v>4.4506438316969925E-2</v>
      </c>
      <c r="AS131" s="54">
        <f t="shared" si="28"/>
        <v>2.4317779116853147E-5</v>
      </c>
    </row>
    <row r="132" spans="24:45" x14ac:dyDescent="0.25">
      <c r="X132">
        <f t="shared" si="26"/>
        <v>1260</v>
      </c>
      <c r="Y132" s="55">
        <f t="shared" si="21"/>
        <v>677.34882956438503</v>
      </c>
      <c r="Z132" s="55">
        <f t="shared" si="22"/>
        <v>9.1851278515444079</v>
      </c>
      <c r="AA132" s="55">
        <f t="shared" si="23"/>
        <v>57.01589474447686</v>
      </c>
      <c r="AB132" s="55">
        <f t="shared" si="24"/>
        <v>71.529692792963232</v>
      </c>
      <c r="AC132" s="214">
        <f t="shared" si="29"/>
        <v>57.01589474447686</v>
      </c>
      <c r="AD132" s="214">
        <f t="shared" si="30"/>
        <v>71.529692792963232</v>
      </c>
      <c r="AG132" s="29">
        <f t="shared" si="27"/>
        <v>4.4910808240589927E+24</v>
      </c>
      <c r="AI132" s="26"/>
      <c r="AJ132" s="54">
        <f t="shared" si="19"/>
        <v>5.6991813027634363E-5</v>
      </c>
      <c r="AQ132" s="38">
        <f t="shared" si="25"/>
        <v>4.6557541040721608E-2</v>
      </c>
      <c r="AR132" s="38">
        <f t="shared" si="20"/>
        <v>4.4486365264181926E-2</v>
      </c>
      <c r="AS132" s="54">
        <f t="shared" si="28"/>
        <v>2.4403920419162738E-5</v>
      </c>
    </row>
    <row r="133" spans="24:45" x14ac:dyDescent="0.25">
      <c r="X133">
        <f t="shared" si="26"/>
        <v>1270</v>
      </c>
      <c r="Y133" s="55">
        <f t="shared" si="21"/>
        <v>675.44332369294295</v>
      </c>
      <c r="Z133" s="55">
        <f t="shared" si="22"/>
        <v>9.161133750340035</v>
      </c>
      <c r="AA133" s="55">
        <f t="shared" si="23"/>
        <v>56.855498627352098</v>
      </c>
      <c r="AB133" s="55">
        <f t="shared" si="24"/>
        <v>71.342837398489493</v>
      </c>
      <c r="AC133" s="214">
        <f t="shared" si="29"/>
        <v>56.855498627352098</v>
      </c>
      <c r="AD133" s="214">
        <f t="shared" si="30"/>
        <v>71.342837398489493</v>
      </c>
      <c r="AG133" s="29">
        <f t="shared" si="27"/>
        <v>4.4724010014190478E+24</v>
      </c>
      <c r="AI133" s="26"/>
      <c r="AJ133" s="54">
        <f t="shared" si="19"/>
        <v>5.6927903280486133E-5</v>
      </c>
      <c r="AQ133" s="38">
        <f t="shared" si="25"/>
        <v>4.6535672971543485E-2</v>
      </c>
      <c r="AR133" s="38">
        <f t="shared" si="20"/>
        <v>4.4466399161922167E-2</v>
      </c>
      <c r="AS133" s="54">
        <f t="shared" si="28"/>
        <v>2.4489358658860493E-5</v>
      </c>
    </row>
    <row r="134" spans="24:45" x14ac:dyDescent="0.25">
      <c r="X134">
        <f t="shared" si="26"/>
        <v>1280</v>
      </c>
      <c r="Y134" s="55">
        <f t="shared" si="21"/>
        <v>673.55862646074524</v>
      </c>
      <c r="Z134" s="55">
        <f t="shared" si="22"/>
        <v>9.137268127672332</v>
      </c>
      <c r="AA134" s="55">
        <f t="shared" si="23"/>
        <v>56.696854079187311</v>
      </c>
      <c r="AB134" s="55">
        <f t="shared" si="24"/>
        <v>71.156982537748874</v>
      </c>
      <c r="AC134" s="214">
        <f t="shared" ref="AC134:AC156" si="31">IF(OR(C$5&gt;40, C$5&lt;0, C$4&gt;80,C$4&lt;10), 0, AA134)</f>
        <v>56.696854079187311</v>
      </c>
      <c r="AD134" s="214">
        <f t="shared" ref="AD134:AD156" si="32">IF(OR(C$5&gt;40, C$5&lt;0, C$4&gt;80,C$4&lt;10), 0, AB134)</f>
        <v>71.156982537748874</v>
      </c>
      <c r="AG134" s="29">
        <f t="shared" si="27"/>
        <v>4.4538963438187062E+24</v>
      </c>
      <c r="AI134" s="26"/>
      <c r="AJ134" s="54">
        <f t="shared" ref="AJ134:AJ156" si="33">AG134*AR134*AS134*EXP(-AF$6/(0.008314*AK$6))</f>
        <v>5.6863132755686775E-5</v>
      </c>
      <c r="AQ134" s="38">
        <f t="shared" si="25"/>
        <v>4.6513922167657845E-2</v>
      </c>
      <c r="AR134" s="38">
        <f t="shared" ref="AR134:AR156" si="34">AQ134/(AQ134+1)</f>
        <v>4.44465392981232E-2</v>
      </c>
      <c r="AS134" s="54">
        <f t="shared" si="28"/>
        <v>2.457410146059763E-5</v>
      </c>
    </row>
    <row r="135" spans="24:45" x14ac:dyDescent="0.25">
      <c r="X135">
        <f t="shared" si="26"/>
        <v>1290</v>
      </c>
      <c r="Y135" s="55">
        <f t="shared" ref="Y135:Y156" si="35">IF(U$6/(((U$6/AE$6)-1)*(1-EXP(-AJ135*X135))+1)&gt;Y134,Y134,(U$6/(((U$6/AE$6)-1)*(1-EXP(-AJ135*X135))+1)))</f>
        <v>671.69441016992209</v>
      </c>
      <c r="Z135" s="55">
        <f t="shared" ref="Z135:Z156" si="36">-4.8493*(T$6/Y135 - 1)+12.841</f>
        <v>9.1135300987250769</v>
      </c>
      <c r="AA135" s="55">
        <f t="shared" ref="AA135:AA156" si="37">100*Y135/1188</f>
        <v>56.539933515986704</v>
      </c>
      <c r="AB135" s="55">
        <f t="shared" ref="AB135:AB156" si="38">100*Z135/12.841</f>
        <v>70.972121320185948</v>
      </c>
      <c r="AC135" s="214">
        <f t="shared" si="31"/>
        <v>56.539933515986704</v>
      </c>
      <c r="AD135" s="214">
        <f t="shared" si="32"/>
        <v>70.972121320185948</v>
      </c>
      <c r="AG135" s="29">
        <f t="shared" si="27"/>
        <v>4.4355645424858233E+24</v>
      </c>
      <c r="AI135" s="26"/>
      <c r="AJ135" s="54">
        <f t="shared" si="33"/>
        <v>5.6797532676743608E-5</v>
      </c>
      <c r="AQ135" s="38">
        <f t="shared" ref="AQ135:AQ156" si="39">AP$6*(((AQ$3-AQ$2*((T$6/Y134)-1))/AQ$3))</f>
        <v>4.6492287830375019E-2</v>
      </c>
      <c r="AR135" s="38">
        <f t="shared" si="34"/>
        <v>4.4426784956785946E-2</v>
      </c>
      <c r="AS135" s="54">
        <f t="shared" si="28"/>
        <v>2.4658156390911309E-5</v>
      </c>
    </row>
    <row r="136" spans="24:45" x14ac:dyDescent="0.25">
      <c r="X136">
        <f t="shared" ref="X136:X156" si="40">X135+10</f>
        <v>1300</v>
      </c>
      <c r="Y136" s="55">
        <f t="shared" si="35"/>
        <v>669.85035310870342</v>
      </c>
      <c r="Z136" s="55">
        <f t="shared" si="36"/>
        <v>9.089918775650462</v>
      </c>
      <c r="AA136" s="55">
        <f t="shared" si="37"/>
        <v>56.384709857634967</v>
      </c>
      <c r="AB136" s="55">
        <f t="shared" si="38"/>
        <v>70.788246831636656</v>
      </c>
      <c r="AC136" s="214">
        <f t="shared" si="31"/>
        <v>56.384709857634967</v>
      </c>
      <c r="AD136" s="214">
        <f t="shared" si="32"/>
        <v>70.788246831636656</v>
      </c>
      <c r="AG136" s="29">
        <f t="shared" ref="AG136:AG156" si="41">AH$6-AI$6*EXP((T$6-Y135)/T$6)</f>
        <v>4.4174033196150093E+24</v>
      </c>
      <c r="AI136" s="26"/>
      <c r="AJ136" s="54">
        <f t="shared" si="33"/>
        <v>5.6731133391165344E-5</v>
      </c>
      <c r="AQ136" s="38">
        <f t="shared" si="39"/>
        <v>4.6470769157603516E-2</v>
      </c>
      <c r="AR136" s="38">
        <f t="shared" si="34"/>
        <v>4.4407135418614629E-2</v>
      </c>
      <c r="AS136" s="54">
        <f t="shared" ref="AS136:AS156" si="42">AS$1+AS$2*EXP(-$Y135/AS$3)</f>
        <v>2.4741530956076112E-5</v>
      </c>
    </row>
    <row r="137" spans="24:45" x14ac:dyDescent="0.25">
      <c r="X137">
        <f t="shared" si="40"/>
        <v>1310</v>
      </c>
      <c r="Y137" s="55">
        <f t="shared" si="35"/>
        <v>668.02613945649307</v>
      </c>
      <c r="Z137" s="55">
        <f t="shared" si="36"/>
        <v>9.0664332682473585</v>
      </c>
      <c r="AA137" s="55">
        <f t="shared" si="37"/>
        <v>56.231156519906826</v>
      </c>
      <c r="AB137" s="55">
        <f t="shared" si="38"/>
        <v>70.605352139610304</v>
      </c>
      <c r="AC137" s="214">
        <f t="shared" si="31"/>
        <v>56.231156519906826</v>
      </c>
      <c r="AD137" s="214">
        <f t="shared" si="32"/>
        <v>70.605352139610304</v>
      </c>
      <c r="AG137" s="29">
        <f t="shared" si="41"/>
        <v>4.3994104283162596E+24</v>
      </c>
      <c r="AI137" s="26"/>
      <c r="AJ137" s="54">
        <f t="shared" si="33"/>
        <v>5.6663964393209662E-5</v>
      </c>
      <c r="AQ137" s="38">
        <f t="shared" si="39"/>
        <v>4.6449365344503696E-2</v>
      </c>
      <c r="AR137" s="38">
        <f t="shared" si="34"/>
        <v>4.4387589961614633E-2</v>
      </c>
      <c r="AS137" s="54">
        <f t="shared" si="42"/>
        <v>2.4824232600165049E-5</v>
      </c>
    </row>
    <row r="138" spans="24:45" x14ac:dyDescent="0.25">
      <c r="X138">
        <f t="shared" si="40"/>
        <v>1320</v>
      </c>
      <c r="Y138" s="55">
        <f t="shared" si="35"/>
        <v>666.22145918836463</v>
      </c>
      <c r="Z138" s="55">
        <f t="shared" si="36"/>
        <v>9.0430726845989078</v>
      </c>
      <c r="AA138" s="55">
        <f t="shared" si="37"/>
        <v>56.079247406428003</v>
      </c>
      <c r="AB138" s="55">
        <f t="shared" si="38"/>
        <v>70.423430298254871</v>
      </c>
      <c r="AC138" s="214">
        <f t="shared" si="31"/>
        <v>56.079247406428003</v>
      </c>
      <c r="AD138" s="214">
        <f t="shared" si="32"/>
        <v>70.423430298254871</v>
      </c>
      <c r="AG138" s="29">
        <f t="shared" si="41"/>
        <v>4.3815836525309386E+24</v>
      </c>
      <c r="AI138" s="26"/>
      <c r="AJ138" s="54">
        <f t="shared" si="33"/>
        <v>5.6596054346195253E-5</v>
      </c>
      <c r="AQ138" s="38">
        <f t="shared" si="39"/>
        <v>4.6428075584102654E-2</v>
      </c>
      <c r="AR138" s="38">
        <f t="shared" si="34"/>
        <v>4.4368147861655091E-2</v>
      </c>
      <c r="AS138" s="54">
        <f t="shared" si="42"/>
        <v>2.4906268703307277E-5</v>
      </c>
    </row>
    <row r="139" spans="24:45" x14ac:dyDescent="0.25">
      <c r="X139">
        <f t="shared" si="40"/>
        <v>1330</v>
      </c>
      <c r="Y139" s="55">
        <f t="shared" si="35"/>
        <v>664.43600797920021</v>
      </c>
      <c r="Z139" s="55">
        <f t="shared" si="36"/>
        <v>9.0198361316716245</v>
      </c>
      <c r="AA139" s="55">
        <f t="shared" si="37"/>
        <v>55.928956900606082</v>
      </c>
      <c r="AB139" s="55">
        <f t="shared" si="38"/>
        <v>70.242474353022544</v>
      </c>
      <c r="AC139" s="214">
        <f t="shared" si="31"/>
        <v>55.928956900606082</v>
      </c>
      <c r="AD139" s="214">
        <f t="shared" si="32"/>
        <v>70.242474353022544</v>
      </c>
      <c r="AG139" s="29">
        <f t="shared" si="41"/>
        <v>4.3639208069177485E+24</v>
      </c>
      <c r="AI139" s="26"/>
      <c r="AJ139" s="54">
        <f t="shared" si="33"/>
        <v>5.652743110436989E-5</v>
      </c>
      <c r="AQ139" s="38">
        <f t="shared" si="39"/>
        <v>4.6406899067872119E-2</v>
      </c>
      <c r="AR139" s="38">
        <f t="shared" si="34"/>
        <v>4.4348808392997867E-2</v>
      </c>
      <c r="AS139" s="54">
        <f t="shared" si="42"/>
        <v>2.4987646580130287E-5</v>
      </c>
    </row>
    <row r="140" spans="24:45" x14ac:dyDescent="0.25">
      <c r="X140">
        <f t="shared" si="40"/>
        <v>1340</v>
      </c>
      <c r="Y140" s="55">
        <f t="shared" si="35"/>
        <v>662.66948710766815</v>
      </c>
      <c r="Z140" s="55">
        <f t="shared" si="36"/>
        <v>8.9967227158779988</v>
      </c>
      <c r="AA140" s="55">
        <f t="shared" si="37"/>
        <v>55.780259857547819</v>
      </c>
      <c r="AB140" s="55">
        <f t="shared" si="38"/>
        <v>70.062477345051008</v>
      </c>
      <c r="AC140" s="214">
        <f t="shared" si="31"/>
        <v>55.780259857547819</v>
      </c>
      <c r="AD140" s="214">
        <f t="shared" si="32"/>
        <v>70.062477345051008</v>
      </c>
      <c r="AG140" s="29">
        <f t="shared" si="41"/>
        <v>4.3464197367113299E+24</v>
      </c>
      <c r="AI140" s="26"/>
      <c r="AJ140" s="54">
        <f t="shared" si="33"/>
        <v>5.6458121734330597E-5</v>
      </c>
      <c r="AQ140" s="38">
        <f t="shared" si="39"/>
        <v>4.6385834986271628E-2</v>
      </c>
      <c r="AR140" s="38">
        <f t="shared" si="34"/>
        <v>4.4329570828794906E-2</v>
      </c>
      <c r="AS140" s="54">
        <f t="shared" si="42"/>
        <v>2.5068373478374598E-5</v>
      </c>
    </row>
    <row r="141" spans="24:45" x14ac:dyDescent="0.25">
      <c r="X141">
        <f t="shared" si="40"/>
        <v>1350</v>
      </c>
      <c r="Y141" s="55">
        <f t="shared" si="35"/>
        <v>660.92160336021027</v>
      </c>
      <c r="Z141" s="55">
        <f t="shared" si="36"/>
        <v>8.9737315436044192</v>
      </c>
      <c r="AA141" s="55">
        <f t="shared" si="37"/>
        <v>55.633131595977297</v>
      </c>
      <c r="AB141" s="55">
        <f t="shared" si="38"/>
        <v>69.883432315274661</v>
      </c>
      <c r="AC141" s="214">
        <f t="shared" si="31"/>
        <v>55.633131595977297</v>
      </c>
      <c r="AD141" s="214">
        <f t="shared" si="32"/>
        <v>69.883432315274661</v>
      </c>
      <c r="AG141" s="29">
        <f t="shared" si="41"/>
        <v>4.3290783175559184E+24</v>
      </c>
      <c r="AI141" s="26"/>
      <c r="AJ141" s="54">
        <f t="shared" si="33"/>
        <v>5.6388152535992595E-5</v>
      </c>
      <c r="AQ141" s="38">
        <f t="shared" si="39"/>
        <v>4.6364882529258453E-2</v>
      </c>
      <c r="AR141" s="38">
        <f t="shared" si="34"/>
        <v>4.4310434441555337E-2</v>
      </c>
      <c r="AS141" s="54">
        <f t="shared" si="42"/>
        <v>2.5148456577669891E-5</v>
      </c>
    </row>
    <row r="142" spans="24:45" x14ac:dyDescent="0.25">
      <c r="X142">
        <f t="shared" si="40"/>
        <v>1360</v>
      </c>
      <c r="Y142" s="55">
        <f t="shared" si="35"/>
        <v>659.192068935213</v>
      </c>
      <c r="Z142" s="55">
        <f t="shared" si="36"/>
        <v>8.9508617217063282</v>
      </c>
      <c r="AA142" s="55">
        <f t="shared" si="37"/>
        <v>55.487547890169445</v>
      </c>
      <c r="AB142" s="55">
        <f t="shared" si="38"/>
        <v>69.705332308280731</v>
      </c>
      <c r="AC142" s="214">
        <f t="shared" si="31"/>
        <v>55.487547890169445</v>
      </c>
      <c r="AD142" s="214">
        <f t="shared" si="32"/>
        <v>69.705332308280731</v>
      </c>
      <c r="AG142" s="29">
        <f t="shared" si="41"/>
        <v>4.3118944553161745E+24</v>
      </c>
      <c r="AI142" s="26"/>
      <c r="AJ142" s="54">
        <f t="shared" si="33"/>
        <v>5.6317549063104705E-5</v>
      </c>
      <c r="AQ142" s="38">
        <f t="shared" si="39"/>
        <v>4.634404088676624E-2</v>
      </c>
      <c r="AR142" s="38">
        <f t="shared" si="34"/>
        <v>4.4291398503584087E-2</v>
      </c>
      <c r="AS142" s="54">
        <f t="shared" si="42"/>
        <v>2.522790298846245E-5</v>
      </c>
    </row>
    <row r="143" spans="24:45" x14ac:dyDescent="0.25">
      <c r="X143">
        <f t="shared" si="40"/>
        <v>1370</v>
      </c>
      <c r="Y143" s="55">
        <f t="shared" si="35"/>
        <v>657.48060134749574</v>
      </c>
      <c r="Z143" s="55">
        <f t="shared" si="36"/>
        <v>8.9281123579722497</v>
      </c>
      <c r="AA143" s="55">
        <f t="shared" si="37"/>
        <v>55.343484961910413</v>
      </c>
      <c r="AB143" s="55">
        <f t="shared" si="38"/>
        <v>69.528170375922826</v>
      </c>
      <c r="AC143" s="214">
        <f t="shared" si="31"/>
        <v>55.343484961910413</v>
      </c>
      <c r="AD143" s="214">
        <f t="shared" si="32"/>
        <v>69.528170375922826</v>
      </c>
      <c r="AG143" s="29">
        <f t="shared" si="41"/>
        <v>4.2948660858674303E+24</v>
      </c>
      <c r="AI143" s="26"/>
      <c r="AJ143" s="54">
        <f t="shared" si="33"/>
        <v>5.6246336143311011E-5</v>
      </c>
      <c r="AQ143" s="38">
        <f t="shared" si="39"/>
        <v>4.6323309249153823E-2</v>
      </c>
      <c r="AR143" s="38">
        <f t="shared" si="34"/>
        <v>4.4272462287393399E-2</v>
      </c>
      <c r="AS143" s="54">
        <f t="shared" si="42"/>
        <v>2.5306719751083584E-5</v>
      </c>
    </row>
    <row r="144" spans="24:45" x14ac:dyDescent="0.25">
      <c r="X144">
        <f t="shared" si="40"/>
        <v>1380</v>
      </c>
      <c r="Y144" s="55">
        <f t="shared" si="35"/>
        <v>655.7869233332583</v>
      </c>
      <c r="Z144" s="55">
        <f t="shared" si="36"/>
        <v>8.9054825615583564</v>
      </c>
      <c r="AA144" s="55">
        <f t="shared" si="37"/>
        <v>55.200919472496494</v>
      </c>
      <c r="AB144" s="55">
        <f t="shared" si="38"/>
        <v>69.351939580705206</v>
      </c>
      <c r="AC144" s="214">
        <f t="shared" si="31"/>
        <v>55.200919472496494</v>
      </c>
      <c r="AD144" s="214">
        <f t="shared" si="32"/>
        <v>69.351939580705206</v>
      </c>
      <c r="AG144" s="29">
        <f t="shared" si="41"/>
        <v>4.2779911748671608E+24</v>
      </c>
      <c r="AI144" s="26"/>
      <c r="AJ144" s="54">
        <f t="shared" si="33"/>
        <v>5.6174537897759301E-5</v>
      </c>
      <c r="AQ144" s="38">
        <f t="shared" si="39"/>
        <v>4.6302686807625872E-2</v>
      </c>
      <c r="AR144" s="38">
        <f t="shared" si="34"/>
        <v>4.425362506608866E-2</v>
      </c>
      <c r="AS144" s="54">
        <f t="shared" si="42"/>
        <v>2.5384913834950226E-5</v>
      </c>
    </row>
    <row r="145" spans="24:45" x14ac:dyDescent="0.25">
      <c r="X145">
        <f t="shared" si="40"/>
        <v>1390</v>
      </c>
      <c r="Y145" s="55">
        <f t="shared" si="35"/>
        <v>654.11076275560265</v>
      </c>
      <c r="Z145" s="55">
        <f t="shared" si="36"/>
        <v>8.8829714433951477</v>
      </c>
      <c r="AA145" s="55">
        <f t="shared" si="37"/>
        <v>55.059828514781366</v>
      </c>
      <c r="AB145" s="55">
        <f t="shared" si="38"/>
        <v>69.176632998949827</v>
      </c>
      <c r="AC145" s="214">
        <f t="shared" si="31"/>
        <v>55.059828514781366</v>
      </c>
      <c r="AD145" s="214">
        <f t="shared" si="32"/>
        <v>69.176632998949827</v>
      </c>
      <c r="AG145" s="29">
        <f t="shared" si="41"/>
        <v>4.2612677175095761E+24</v>
      </c>
      <c r="AI145" s="26"/>
      <c r="AJ145" s="54">
        <f t="shared" si="33"/>
        <v>5.6102177760257671E-5</v>
      </c>
      <c r="AQ145" s="38">
        <f t="shared" si="39"/>
        <v>4.6282172754626844E-2</v>
      </c>
      <c r="AR145" s="38">
        <f t="shared" si="34"/>
        <v>4.423488611372995E-2</v>
      </c>
      <c r="AS145" s="54">
        <f t="shared" si="42"/>
        <v>2.5462492137888585E-5</v>
      </c>
    </row>
    <row r="146" spans="24:45" x14ac:dyDescent="0.25">
      <c r="X146">
        <f t="shared" si="40"/>
        <v>1400</v>
      </c>
      <c r="Y146" s="55">
        <f t="shared" si="35"/>
        <v>652.45185251073701</v>
      </c>
      <c r="Z146" s="55">
        <f t="shared" si="36"/>
        <v>8.8605781165676962</v>
      </c>
      <c r="AA146" s="55">
        <f t="shared" si="37"/>
        <v>54.920189605280896</v>
      </c>
      <c r="AB146" s="55">
        <f t="shared" si="38"/>
        <v>69.002243723757474</v>
      </c>
      <c r="AC146" s="214">
        <f t="shared" si="31"/>
        <v>54.920189605280896</v>
      </c>
      <c r="AD146" s="214">
        <f t="shared" si="32"/>
        <v>69.002243723757474</v>
      </c>
      <c r="AG146" s="29">
        <f t="shared" si="41"/>
        <v>4.2446937382650087E+24</v>
      </c>
      <c r="AI146" s="26"/>
      <c r="AJ146" s="54">
        <f t="shared" si="33"/>
        <v>5.602927849598215E-5</v>
      </c>
      <c r="AQ146" s="38">
        <f t="shared" si="39"/>
        <v>4.6261766284209652E-2</v>
      </c>
      <c r="AR146" s="38">
        <f t="shared" si="34"/>
        <v>4.4216244705670496E-2</v>
      </c>
      <c r="AS146" s="54">
        <f t="shared" si="42"/>
        <v>2.5539461485572755E-5</v>
      </c>
    </row>
    <row r="147" spans="24:45" x14ac:dyDescent="0.25">
      <c r="X147">
        <f t="shared" si="40"/>
        <v>1410</v>
      </c>
      <c r="Y147" s="55">
        <f t="shared" si="35"/>
        <v>650.80993043495641</v>
      </c>
      <c r="Z147" s="55">
        <f t="shared" si="36"/>
        <v>8.8383016966708432</v>
      </c>
      <c r="AA147" s="55">
        <f t="shared" si="37"/>
        <v>54.781980676343132</v>
      </c>
      <c r="AB147" s="55">
        <f t="shared" si="38"/>
        <v>68.82876486777387</v>
      </c>
      <c r="AC147" s="214">
        <f t="shared" si="31"/>
        <v>54.781980676343132</v>
      </c>
      <c r="AD147" s="214">
        <f t="shared" si="32"/>
        <v>68.82876486777387</v>
      </c>
      <c r="AG147" s="29">
        <f t="shared" si="41"/>
        <v>4.2282672906056568E+24</v>
      </c>
      <c r="AI147" s="26"/>
      <c r="AJ147" s="54">
        <f t="shared" si="33"/>
        <v>5.5955862219738643E-5</v>
      </c>
      <c r="AQ147" s="38">
        <f t="shared" si="39"/>
        <v>4.6241466592380299E-2</v>
      </c>
      <c r="AR147" s="38">
        <f t="shared" si="34"/>
        <v>4.4197700118873376E-2</v>
      </c>
      <c r="AS147" s="54">
        <f t="shared" si="42"/>
        <v>2.5615828631070418E-5</v>
      </c>
    </row>
    <row r="148" spans="24:45" x14ac:dyDescent="0.25">
      <c r="X148">
        <f t="shared" si="40"/>
        <v>1420</v>
      </c>
      <c r="Y148" s="55">
        <f t="shared" si="35"/>
        <v>649.18473921248813</v>
      </c>
      <c r="Z148" s="55">
        <f t="shared" si="36"/>
        <v>8.8161413021407355</v>
      </c>
      <c r="AA148" s="55">
        <f t="shared" si="37"/>
        <v>54.645180068391255</v>
      </c>
      <c r="AB148" s="55">
        <f t="shared" si="38"/>
        <v>68.656189565771641</v>
      </c>
      <c r="AC148" s="214">
        <f t="shared" si="31"/>
        <v>54.645180068391255</v>
      </c>
      <c r="AD148" s="214">
        <f t="shared" si="32"/>
        <v>68.656189565771641</v>
      </c>
      <c r="AG148" s="29">
        <f t="shared" si="41"/>
        <v>4.2119864567191161E+24</v>
      </c>
      <c r="AI148" s="26"/>
      <c r="AJ148" s="54">
        <f t="shared" si="33"/>
        <v>5.5881950413782718E-5</v>
      </c>
      <c r="AQ148" s="38">
        <f t="shared" si="39"/>
        <v>4.6221272877419971E-2</v>
      </c>
      <c r="AR148" s="38">
        <f t="shared" si="34"/>
        <v>4.4179251632207504E-2</v>
      </c>
      <c r="AS148" s="54">
        <f t="shared" si="42"/>
        <v>2.5691600254488467E-5</v>
      </c>
    </row>
    <row r="149" spans="24:45" x14ac:dyDescent="0.25">
      <c r="X149">
        <f t="shared" si="40"/>
        <v>1430</v>
      </c>
      <c r="Y149" s="55">
        <f t="shared" si="35"/>
        <v>647.57602628427651</v>
      </c>
      <c r="Z149" s="55">
        <f t="shared" si="36"/>
        <v>8.7940960545639175</v>
      </c>
      <c r="AA149" s="55">
        <f t="shared" si="37"/>
        <v>54.509766522245499</v>
      </c>
      <c r="AB149" s="55">
        <f t="shared" si="38"/>
        <v>68.484510977057226</v>
      </c>
      <c r="AC149" s="214">
        <f t="shared" si="31"/>
        <v>54.509766522245499</v>
      </c>
      <c r="AD149" s="214">
        <f t="shared" si="32"/>
        <v>68.484510977057226</v>
      </c>
      <c r="AG149" s="29">
        <f t="shared" si="41"/>
        <v>4.1958493472111381E+24</v>
      </c>
      <c r="AI149" s="26"/>
      <c r="AJ149" s="54">
        <f t="shared" si="33"/>
        <v>5.5807563945202944E-5</v>
      </c>
      <c r="AQ149" s="38">
        <f t="shared" si="39"/>
        <v>4.6201184340185456E-2</v>
      </c>
      <c r="AR149" s="38">
        <f t="shared" si="34"/>
        <v>4.416089852672405E-2</v>
      </c>
      <c r="AS149" s="54">
        <f t="shared" si="42"/>
        <v>2.5766782962711443E-5</v>
      </c>
    </row>
    <row r="150" spans="24:45" x14ac:dyDescent="0.25">
      <c r="X150">
        <f t="shared" si="40"/>
        <v>1440</v>
      </c>
      <c r="Y150" s="55">
        <f t="shared" si="35"/>
        <v>645.98354375777501</v>
      </c>
      <c r="Z150" s="55">
        <f t="shared" si="36"/>
        <v>8.7721650789652372</v>
      </c>
      <c r="AA150" s="55">
        <f t="shared" si="37"/>
        <v>54.375719171529887</v>
      </c>
      <c r="AB150" s="55">
        <f t="shared" si="38"/>
        <v>68.313722287713091</v>
      </c>
      <c r="AC150" s="214">
        <f t="shared" si="31"/>
        <v>54.375719171529887</v>
      </c>
      <c r="AD150" s="214">
        <f t="shared" si="32"/>
        <v>68.313722287713091</v>
      </c>
      <c r="AG150" s="29">
        <f t="shared" si="41"/>
        <v>4.1798541007988019E+24</v>
      </c>
      <c r="AI150" s="26"/>
      <c r="AJ150" s="54">
        <f t="shared" si="33"/>
        <v>5.5732723082872245E-5</v>
      </c>
      <c r="AQ150" s="38">
        <f t="shared" si="39"/>
        <v>4.618120018438944E-2</v>
      </c>
      <c r="AR150" s="38">
        <f t="shared" si="34"/>
        <v>4.414264008591437E-2</v>
      </c>
      <c r="AS150" s="54">
        <f t="shared" si="42"/>
        <v>2.5841383289226437E-5</v>
      </c>
    </row>
    <row r="151" spans="24:45" x14ac:dyDescent="0.25">
      <c r="X151">
        <f t="shared" si="40"/>
        <v>1450</v>
      </c>
      <c r="Y151" s="55">
        <f t="shared" si="35"/>
        <v>644.4070483178042</v>
      </c>
      <c r="Z151" s="55">
        <f t="shared" si="36"/>
        <v>8.7503475040756449</v>
      </c>
      <c r="AA151" s="55">
        <f t="shared" si="37"/>
        <v>54.243017535168704</v>
      </c>
      <c r="AB151" s="55">
        <f t="shared" si="38"/>
        <v>68.143816712683162</v>
      </c>
      <c r="AC151" s="214">
        <f t="shared" si="31"/>
        <v>54.243017535168704</v>
      </c>
      <c r="AD151" s="214">
        <f t="shared" si="32"/>
        <v>68.143816712683162</v>
      </c>
      <c r="AG151" s="29">
        <f t="shared" si="41"/>
        <v>4.1639988839953107E+24</v>
      </c>
      <c r="AI151" s="26"/>
      <c r="AJ151" s="54">
        <f t="shared" si="33"/>
        <v>5.5657447513973232E-5</v>
      </c>
      <c r="AQ151" s="38">
        <f t="shared" si="39"/>
        <v>4.6161319616861422E-2</v>
      </c>
      <c r="AR151" s="38">
        <f t="shared" si="34"/>
        <v>4.4124475595950362E-2</v>
      </c>
      <c r="AS151" s="54">
        <f t="shared" si="42"/>
        <v>2.5915407694028217E-5</v>
      </c>
    </row>
    <row r="152" spans="24:45" x14ac:dyDescent="0.25">
      <c r="X152">
        <f t="shared" si="40"/>
        <v>1460</v>
      </c>
      <c r="Y152" s="55">
        <f t="shared" si="35"/>
        <v>642.846301138527</v>
      </c>
      <c r="Z152" s="55">
        <f t="shared" si="36"/>
        <v>8.7286424625810071</v>
      </c>
      <c r="AA152" s="55">
        <f t="shared" si="37"/>
        <v>54.111641509977019</v>
      </c>
      <c r="AB152" s="55">
        <f t="shared" si="38"/>
        <v>67.974787497710523</v>
      </c>
      <c r="AC152" s="214">
        <f t="shared" si="31"/>
        <v>54.111641509977019</v>
      </c>
      <c r="AD152" s="214">
        <f t="shared" si="32"/>
        <v>67.974787497710523</v>
      </c>
      <c r="AG152" s="29">
        <f t="shared" si="41"/>
        <v>4.1482818907874917E+24</v>
      </c>
      <c r="AI152" s="26"/>
      <c r="AJ152" s="54">
        <f t="shared" si="33"/>
        <v>5.5581756360103986E-5</v>
      </c>
      <c r="AQ152" s="38">
        <f t="shared" si="39"/>
        <v>4.6141541847790533E-2</v>
      </c>
      <c r="AR152" s="38">
        <f t="shared" si="34"/>
        <v>4.4106404345908234E-2</v>
      </c>
      <c r="AS152" s="54">
        <f t="shared" si="42"/>
        <v>2.5988862563598942E-5</v>
      </c>
    </row>
    <row r="153" spans="24:45" x14ac:dyDescent="0.25">
      <c r="X153">
        <f t="shared" si="40"/>
        <v>1470</v>
      </c>
      <c r="Y153" s="55">
        <f t="shared" si="35"/>
        <v>641.30106779658774</v>
      </c>
      <c r="Z153" s="55">
        <f t="shared" si="36"/>
        <v>8.7070490913529817</v>
      </c>
      <c r="AA153" s="55">
        <f t="shared" si="37"/>
        <v>53.98157136334914</v>
      </c>
      <c r="AB153" s="55">
        <f t="shared" si="38"/>
        <v>67.806627921135288</v>
      </c>
      <c r="AC153" s="214">
        <f t="shared" si="31"/>
        <v>53.98157136334914</v>
      </c>
      <c r="AD153" s="214">
        <f t="shared" si="32"/>
        <v>67.806627921135288</v>
      </c>
      <c r="AG153" s="29">
        <f t="shared" si="41"/>
        <v>4.1327013423069944E+24</v>
      </c>
      <c r="AI153" s="26"/>
      <c r="AJ153" s="54">
        <f t="shared" si="33"/>
        <v>5.5505668192970442E-5</v>
      </c>
      <c r="AQ153" s="38">
        <f t="shared" si="39"/>
        <v>4.6121866090951029E-2</v>
      </c>
      <c r="AR153" s="38">
        <f t="shared" si="34"/>
        <v>4.4088425627976637E-2</v>
      </c>
      <c r="AS153" s="54">
        <f t="shared" si="42"/>
        <v>2.6061754210957031E-5</v>
      </c>
    </row>
    <row r="154" spans="24:45" x14ac:dyDescent="0.25">
      <c r="X154">
        <f t="shared" si="40"/>
        <v>1480</v>
      </c>
      <c r="Y154" s="55">
        <f t="shared" si="35"/>
        <v>639.77111818545256</v>
      </c>
      <c r="Z154" s="55">
        <f t="shared" si="36"/>
        <v>8.6855665316628929</v>
      </c>
      <c r="AA154" s="55">
        <f t="shared" si="37"/>
        <v>53.852787726048199</v>
      </c>
      <c r="AB154" s="55">
        <f t="shared" si="38"/>
        <v>67.639331295560268</v>
      </c>
      <c r="AC154" s="214">
        <f t="shared" si="31"/>
        <v>53.852787726048199</v>
      </c>
      <c r="AD154" s="214">
        <f t="shared" si="32"/>
        <v>67.639331295560268</v>
      </c>
      <c r="AG154" s="29">
        <f t="shared" si="41"/>
        <v>4.1172554864961533E+24</v>
      </c>
      <c r="AI154" s="26"/>
      <c r="AJ154" s="54">
        <f t="shared" si="33"/>
        <v>5.5429201049672638E-5</v>
      </c>
      <c r="AQ154" s="38">
        <f t="shared" si="39"/>
        <v>4.6102291563911657E-2</v>
      </c>
      <c r="AR154" s="38">
        <f t="shared" si="34"/>
        <v>4.4070538737649864E-2</v>
      </c>
      <c r="AS154" s="54">
        <f t="shared" si="42"/>
        <v>2.6134088875770046E-5</v>
      </c>
    </row>
    <row r="155" spans="24:45" x14ac:dyDescent="0.25">
      <c r="X155">
        <f t="shared" si="40"/>
        <v>1490</v>
      </c>
      <c r="Y155" s="55">
        <f t="shared" si="35"/>
        <v>638.25622643098507</v>
      </c>
      <c r="Z155" s="55">
        <f t="shared" si="36"/>
        <v>8.6641939293795716</v>
      </c>
      <c r="AA155" s="55">
        <f t="shared" si="37"/>
        <v>53.725271585099755</v>
      </c>
      <c r="AB155" s="55">
        <f t="shared" si="38"/>
        <v>67.472890969391571</v>
      </c>
      <c r="AC155" s="214">
        <f t="shared" si="31"/>
        <v>53.725271585099755</v>
      </c>
      <c r="AD155" s="214">
        <f t="shared" si="32"/>
        <v>67.472890969391571</v>
      </c>
      <c r="AG155" s="29">
        <f t="shared" si="41"/>
        <v>4.1019425977693444E+24</v>
      </c>
      <c r="AI155" s="26"/>
      <c r="AJ155" s="54">
        <f t="shared" si="33"/>
        <v>5.5352372447591331E-5</v>
      </c>
      <c r="AQ155" s="38">
        <f t="shared" si="39"/>
        <v>4.6082817488229448E-2</v>
      </c>
      <c r="AR155" s="38">
        <f t="shared" si="34"/>
        <v>4.4052742973907009E-2</v>
      </c>
      <c r="AS155" s="54">
        <f t="shared" si="42"/>
        <v>2.6205872724526761E-5</v>
      </c>
    </row>
    <row r="156" spans="24:45" x14ac:dyDescent="0.25">
      <c r="X156">
        <f t="shared" si="40"/>
        <v>1500</v>
      </c>
      <c r="Y156" s="55">
        <f t="shared" si="35"/>
        <v>636.75617080828158</v>
      </c>
      <c r="Z156" s="55">
        <f t="shared" si="36"/>
        <v>8.6429304351519995</v>
      </c>
      <c r="AA156" s="55">
        <f t="shared" si="37"/>
        <v>53.599004276791383</v>
      </c>
      <c r="AB156" s="55">
        <f t="shared" si="38"/>
        <v>67.307300328261036</v>
      </c>
      <c r="AC156" s="214">
        <f t="shared" si="31"/>
        <v>53.599004276791383</v>
      </c>
      <c r="AD156" s="214">
        <f t="shared" si="32"/>
        <v>67.307300328261036</v>
      </c>
      <c r="AG156" s="29">
        <f t="shared" si="41"/>
        <v>4.0867609766706658E+24</v>
      </c>
      <c r="AI156" s="26"/>
      <c r="AJ156" s="54">
        <f t="shared" si="33"/>
        <v>5.527519939888323E-5</v>
      </c>
      <c r="AQ156" s="38">
        <f t="shared" si="39"/>
        <v>4.6063443089629119E-2</v>
      </c>
      <c r="AR156" s="38">
        <f t="shared" si="34"/>
        <v>4.4035037639377952E-2</v>
      </c>
      <c r="AS156" s="54">
        <f t="shared" si="42"/>
        <v>2.6277111850764086E-5</v>
      </c>
    </row>
  </sheetData>
  <dataConsolidate/>
  <pageMargins left="0.70866141732283472" right="0.70866141732283472" top="0.74803149606299213" bottom="0.74803149606299213" header="0.31496062992125984" footer="0.31496062992125984"/>
  <pageSetup scale="55"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4BB8D-D63D-4A74-9104-A35031D5A27B}">
  <dimension ref="A1:AU156"/>
  <sheetViews>
    <sheetView zoomScale="90" zoomScaleNormal="90" workbookViewId="0">
      <selection activeCell="AC6" sqref="AC6"/>
    </sheetView>
  </sheetViews>
  <sheetFormatPr baseColWidth="10" defaultColWidth="8.85546875" defaultRowHeight="15" x14ac:dyDescent="0.25"/>
  <cols>
    <col min="1" max="1" width="5.42578125" customWidth="1"/>
    <col min="2" max="2" width="18" customWidth="1"/>
    <col min="3" max="3" width="10" customWidth="1"/>
    <col min="4" max="4" width="13.28515625" customWidth="1"/>
    <col min="5" max="5" width="12.140625" customWidth="1"/>
    <col min="6" max="6" width="11.5703125" customWidth="1"/>
    <col min="7" max="7" width="11.28515625" customWidth="1"/>
    <col min="8" max="8" width="11.42578125" customWidth="1"/>
    <col min="9" max="9" width="12" bestFit="1" customWidth="1"/>
    <col min="12" max="12" width="11" customWidth="1"/>
    <col min="13" max="13" width="9.42578125" customWidth="1"/>
    <col min="14" max="14" width="10" customWidth="1"/>
    <col min="15" max="15" width="9" customWidth="1"/>
    <col min="16" max="16" width="9.42578125" customWidth="1"/>
    <col min="17" max="17" width="7.28515625" customWidth="1"/>
    <col min="18" max="18" width="8.140625" customWidth="1"/>
    <col min="19" max="19" width="2.85546875" customWidth="1"/>
    <col min="20" max="20" width="8.42578125" customWidth="1"/>
    <col min="21" max="21" width="8.28515625" customWidth="1"/>
    <col min="22" max="22" width="6.28515625" customWidth="1"/>
    <col min="23" max="23" width="7" customWidth="1"/>
    <col min="24" max="24" width="8.28515625" customWidth="1"/>
    <col min="31" max="31" width="7.140625" customWidth="1"/>
    <col min="32" max="32" width="8.28515625" customWidth="1"/>
    <col min="33" max="33" width="11.5703125" customWidth="1"/>
    <col min="34" max="34" width="11.7109375" customWidth="1"/>
    <col min="35" max="35" width="12.7109375" customWidth="1"/>
    <col min="36" max="36" width="13.140625" customWidth="1"/>
    <col min="38" max="38" width="6.85546875" customWidth="1"/>
    <col min="45" max="45" width="11.85546875" customWidth="1"/>
    <col min="46" max="46" width="10.42578125" customWidth="1"/>
    <col min="47" max="47" width="8" customWidth="1"/>
    <col min="48" max="48" width="5.28515625" customWidth="1"/>
  </cols>
  <sheetData>
    <row r="1" spans="2:47" ht="15.75" x14ac:dyDescent="0.25">
      <c r="B1" s="81" t="s">
        <v>45</v>
      </c>
      <c r="C1" t="s">
        <v>20</v>
      </c>
      <c r="I1" s="105" t="str">
        <f>B1</f>
        <v>BKP5.1 C4K</v>
      </c>
      <c r="P1" s="41" t="s">
        <v>35</v>
      </c>
      <c r="Q1" s="41" t="s">
        <v>28</v>
      </c>
      <c r="R1" t="s">
        <v>43</v>
      </c>
      <c r="X1" s="1"/>
      <c r="Z1" s="15"/>
      <c r="AA1" s="15"/>
      <c r="AB1" s="15"/>
      <c r="AC1" s="15"/>
      <c r="AD1" s="15"/>
      <c r="AF1" s="26"/>
      <c r="AG1" s="27"/>
      <c r="AH1" s="92"/>
      <c r="AI1" s="27"/>
      <c r="AS1" s="83">
        <v>-5.2487000000000002E-6</v>
      </c>
      <c r="AT1" s="3" t="s">
        <v>38</v>
      </c>
    </row>
    <row r="2" spans="2:47" ht="16.5" thickBot="1" x14ac:dyDescent="0.3">
      <c r="B2" s="12"/>
      <c r="P2" s="31">
        <v>0</v>
      </c>
      <c r="Q2" s="31">
        <v>1188</v>
      </c>
      <c r="R2" s="23">
        <v>13.19</v>
      </c>
      <c r="T2" s="14"/>
      <c r="Y2" s="104"/>
      <c r="Z2" s="13"/>
      <c r="AA2" s="13"/>
      <c r="AB2" s="13"/>
      <c r="AC2" s="13"/>
      <c r="AD2" s="13"/>
      <c r="AP2" s="41" t="s">
        <v>32</v>
      </c>
      <c r="AQ2" s="51">
        <v>5.0000000000000001E-3</v>
      </c>
      <c r="AS2" s="84">
        <v>8.1773000000000005E-5</v>
      </c>
      <c r="AT2" s="9" t="s">
        <v>39</v>
      </c>
    </row>
    <row r="3" spans="2:47" ht="15.75" x14ac:dyDescent="0.25">
      <c r="B3" s="63" t="s">
        <v>68</v>
      </c>
      <c r="C3" s="106">
        <f>'Multiple climates'!$B$32</f>
        <v>95</v>
      </c>
      <c r="D3" s="42"/>
      <c r="P3" s="31">
        <v>25.565183465688683</v>
      </c>
      <c r="Q3" s="31">
        <v>1143</v>
      </c>
      <c r="R3" s="23">
        <v>12.84</v>
      </c>
      <c r="AK3" t="s">
        <v>34</v>
      </c>
      <c r="AP3" s="71" t="s">
        <v>42</v>
      </c>
      <c r="AQ3" s="52">
        <v>5.67E-2</v>
      </c>
      <c r="AS3" s="85">
        <v>669.63499999999999</v>
      </c>
      <c r="AT3" s="9" t="s">
        <v>40</v>
      </c>
    </row>
    <row r="4" spans="2:47" ht="17.25" x14ac:dyDescent="0.25">
      <c r="B4" s="43" t="s">
        <v>15</v>
      </c>
      <c r="C4" s="107">
        <f>'Multiple climates'!$D$32</f>
        <v>50</v>
      </c>
      <c r="D4" s="42"/>
      <c r="P4" s="31">
        <v>56.811518812641516</v>
      </c>
      <c r="Q4" s="31">
        <v>1114</v>
      </c>
      <c r="R4" s="23">
        <v>12.46</v>
      </c>
      <c r="U4" s="72"/>
      <c r="Y4" s="25" t="s">
        <v>0</v>
      </c>
      <c r="Z4" s="25"/>
      <c r="AA4" s="25"/>
      <c r="AB4" s="25"/>
      <c r="AC4" s="213" t="s">
        <v>111</v>
      </c>
      <c r="AD4" s="213"/>
      <c r="AF4" s="30" t="s">
        <v>27</v>
      </c>
      <c r="AG4" s="20" t="s">
        <v>11</v>
      </c>
      <c r="AH4" s="2" t="s">
        <v>33</v>
      </c>
      <c r="AI4" s="3"/>
      <c r="AJ4" s="8" t="s">
        <v>26</v>
      </c>
      <c r="AK4" s="10"/>
      <c r="AL4" s="6"/>
      <c r="AM4" s="2" t="s">
        <v>22</v>
      </c>
      <c r="AN4" s="2"/>
      <c r="AO4" s="2"/>
      <c r="AP4" s="3"/>
      <c r="AQ4" s="65" t="s">
        <v>30</v>
      </c>
      <c r="AR4" s="74" t="s">
        <v>31</v>
      </c>
      <c r="AS4" s="86" t="s">
        <v>29</v>
      </c>
      <c r="AT4" s="88" t="s">
        <v>41</v>
      </c>
      <c r="AU4" s="16"/>
    </row>
    <row r="5" spans="2:47" ht="16.5" thickBot="1" x14ac:dyDescent="0.3">
      <c r="B5" s="44" t="s">
        <v>16</v>
      </c>
      <c r="C5" s="108">
        <f>'Multiple climates'!$C$32</f>
        <v>21</v>
      </c>
      <c r="D5" s="42"/>
      <c r="P5" s="31">
        <v>96.579581981490577</v>
      </c>
      <c r="Q5" s="31">
        <v>1042</v>
      </c>
      <c r="R5" s="23">
        <v>12.05</v>
      </c>
      <c r="T5" s="64" t="s">
        <v>24</v>
      </c>
      <c r="U5" s="64" t="s">
        <v>37</v>
      </c>
      <c r="V5" s="16" t="s">
        <v>7</v>
      </c>
      <c r="W5" s="16" t="s">
        <v>5</v>
      </c>
      <c r="X5" s="65" t="s">
        <v>6</v>
      </c>
      <c r="Y5" s="66" t="s">
        <v>1</v>
      </c>
      <c r="Z5" s="16" t="s">
        <v>43</v>
      </c>
      <c r="AA5" s="16" t="s">
        <v>59</v>
      </c>
      <c r="AB5" s="16" t="s">
        <v>60</v>
      </c>
      <c r="AC5" s="93" t="s">
        <v>14</v>
      </c>
      <c r="AD5" s="93" t="s">
        <v>110</v>
      </c>
      <c r="AE5" s="16" t="s">
        <v>21</v>
      </c>
      <c r="AF5" s="16" t="s">
        <v>3</v>
      </c>
      <c r="AG5" s="77" t="s">
        <v>25</v>
      </c>
      <c r="AH5" s="16" t="s">
        <v>12</v>
      </c>
      <c r="AI5" s="69" t="s">
        <v>13</v>
      </c>
      <c r="AJ5" s="67" t="s">
        <v>2</v>
      </c>
      <c r="AK5" s="68" t="s">
        <v>4</v>
      </c>
      <c r="AL5" s="16" t="s">
        <v>7</v>
      </c>
      <c r="AM5" s="16" t="s">
        <v>8</v>
      </c>
      <c r="AN5" s="16" t="s">
        <v>9</v>
      </c>
      <c r="AO5" s="16" t="s">
        <v>10</v>
      </c>
      <c r="AP5" s="69" t="s">
        <v>18</v>
      </c>
      <c r="AQ5" s="68" t="s">
        <v>23</v>
      </c>
      <c r="AR5" s="69" t="s">
        <v>17</v>
      </c>
      <c r="AS5" s="87" t="s">
        <v>19</v>
      </c>
      <c r="AT5" s="82"/>
      <c r="AU5" s="16"/>
    </row>
    <row r="6" spans="2:47" ht="16.5" thickBot="1" x14ac:dyDescent="0.3">
      <c r="B6" s="42"/>
      <c r="C6" s="42"/>
      <c r="D6" s="42"/>
      <c r="P6" s="31">
        <v>164.7534045566604</v>
      </c>
      <c r="Q6" s="31">
        <v>917</v>
      </c>
      <c r="R6" s="23">
        <v>10.73</v>
      </c>
      <c r="T6" s="89">
        <f>Q2</f>
        <v>1188</v>
      </c>
      <c r="U6" s="53">
        <f>C8</f>
        <v>1128.5999999999999</v>
      </c>
      <c r="V6" s="53">
        <f>$C$4</f>
        <v>50</v>
      </c>
      <c r="W6" s="53">
        <f>$C$5</f>
        <v>21</v>
      </c>
      <c r="X6" s="4">
        <v>0</v>
      </c>
      <c r="Y6" s="55">
        <f>U6</f>
        <v>1128.5999999999999</v>
      </c>
      <c r="Z6" s="55">
        <f>-4.8493*(T$6/Y6 - 1)+12.841</f>
        <v>12.585773684210524</v>
      </c>
      <c r="AA6" s="55">
        <f>100*Y6/1188</f>
        <v>94.999999999999986</v>
      </c>
      <c r="AB6" s="55">
        <f>100*Z6/12.841</f>
        <v>98.012410904217148</v>
      </c>
      <c r="AC6" s="214">
        <f t="shared" ref="AC6:AC37" si="0">IF(OR(C$5&gt;40, C$5&lt;0, C$4&gt;80,C$4&lt;10), 0, AA6)</f>
        <v>94.999999999999986</v>
      </c>
      <c r="AD6" s="214">
        <f t="shared" ref="AD6:AD37" si="1">IF(OR(C$5&gt;40, C$5&lt;0, C$4&gt;80,C$4&lt;10), 0, AB6)</f>
        <v>98.012410904217148</v>
      </c>
      <c r="AE6" s="50">
        <v>100</v>
      </c>
      <c r="AF6" s="39">
        <v>126.5</v>
      </c>
      <c r="AG6" s="78">
        <f>AH$6-AI$6*EXP((T$6-U6)/T$6)</f>
        <v>8.1154667771798191E+24</v>
      </c>
      <c r="AH6" s="79">
        <f>F31</f>
        <v>1.6E+25</v>
      </c>
      <c r="AI6" s="80">
        <f>G31</f>
        <v>7.5000000000000001E+24</v>
      </c>
      <c r="AJ6" s="54">
        <f t="shared" ref="AJ6:AJ69" si="2">AG6*AR6*AS6*EXP(-AF$6/(0.008314*AK$6))</f>
        <v>1.4763039012008171E-4</v>
      </c>
      <c r="AK6" s="48">
        <f>W6+273.15</f>
        <v>294.14999999999998</v>
      </c>
      <c r="AL6" s="49">
        <f>V6/100</f>
        <v>0.5</v>
      </c>
      <c r="AM6" s="93">
        <f t="shared" ref="AM6" si="3">0.00362*AK6^2-2.366124*AK6+392.44234</f>
        <v>9.6646508499999868</v>
      </c>
      <c r="AN6" s="93">
        <f t="shared" ref="AN6" si="4">-0.00006636*AK6^2+0.038039*AK6 - 4.663</f>
        <v>0.78442444489999996</v>
      </c>
      <c r="AO6" s="93">
        <f t="shared" ref="AO6" si="5">0.000001753*AK6^2-0.001139*AK6+0.2234</f>
        <v>4.0040112042499965E-2</v>
      </c>
      <c r="AP6" s="11">
        <f>(AO6*AN6*AM6*AL6)/((1-AN6*AL6) *(1-AN6*AL6 + AM6*AN6*AL6))</f>
        <v>5.6775069222228317E-2</v>
      </c>
      <c r="AQ6" s="75">
        <f>AP$6*(((AQ$3-AQ$2*((T$6/U6)-1))/AQ$3))</f>
        <v>5.6511562913761651E-2</v>
      </c>
      <c r="AR6" s="76">
        <f t="shared" ref="AR6:AR69" si="6">AQ6/(AQ6+1)</f>
        <v>5.3488825771019453E-2</v>
      </c>
      <c r="AS6" s="54">
        <f>AS$1+AS$2*EXP(-$U6/AS$3)</f>
        <v>9.9096470474833314E-6</v>
      </c>
      <c r="AT6" s="90">
        <f>-LOG(AS6)</f>
        <v>5.0039418135328999</v>
      </c>
      <c r="AU6" s="28" t="s">
        <v>47</v>
      </c>
    </row>
    <row r="7" spans="2:47" ht="15.75" x14ac:dyDescent="0.25">
      <c r="B7" s="63" t="s">
        <v>66</v>
      </c>
      <c r="C7" s="112">
        <f>T6</f>
        <v>1188</v>
      </c>
      <c r="D7" s="42"/>
      <c r="P7" s="31">
        <v>46.693653012540146</v>
      </c>
      <c r="Q7" s="31">
        <v>1105</v>
      </c>
      <c r="R7" s="23">
        <v>12.54</v>
      </c>
      <c r="T7" s="1"/>
      <c r="V7" s="17"/>
      <c r="W7" s="17"/>
      <c r="X7">
        <f>X6+10</f>
        <v>10</v>
      </c>
      <c r="Y7" s="55">
        <f t="shared" ref="Y7:Y70" si="7">IF(U$6/(((U$6/AE$6)-1)*(1-EXP(-AJ7*X7))+1)&gt;Y6,Y6,(U$6/(((U$6/AE$6)-1)*(1-EXP(-AJ7*X7))+1)))</f>
        <v>1111.7305359108166</v>
      </c>
      <c r="Z7" s="55">
        <f t="shared" ref="Z7:Z70" si="8">-4.8493*(T$6/Y7 - 1)+12.841</f>
        <v>12.508317303734341</v>
      </c>
      <c r="AA7" s="55">
        <f t="shared" ref="AA7:AA70" si="9">100*Y7/1188</f>
        <v>93.580011440304418</v>
      </c>
      <c r="AB7" s="55">
        <f t="shared" ref="AB7:AB70" si="10">100*Z7/12.841</f>
        <v>97.409215043488373</v>
      </c>
      <c r="AC7" s="214">
        <f t="shared" si="0"/>
        <v>93.580011440304418</v>
      </c>
      <c r="AD7" s="214">
        <f t="shared" si="1"/>
        <v>97.409215043488373</v>
      </c>
      <c r="AE7" s="15"/>
      <c r="AF7" t="s">
        <v>0</v>
      </c>
      <c r="AG7" s="62">
        <f>AH$6-AI$6*EXP((T$6-Y6)/T$6)</f>
        <v>8.1154667771798191E+24</v>
      </c>
      <c r="AH7" s="1"/>
      <c r="AI7" s="26"/>
      <c r="AJ7" s="54">
        <f t="shared" si="2"/>
        <v>1.4763039012008171E-4</v>
      </c>
      <c r="AP7" s="18"/>
      <c r="AQ7" s="38">
        <f t="shared" ref="AQ7:AQ70" si="11">AP$6*(((AQ$3-AQ$2*((T$6/Y6)-1))/AQ$3))</f>
        <v>5.6511562913761651E-2</v>
      </c>
      <c r="AR7" s="38">
        <f t="shared" si="6"/>
        <v>5.3488825771019453E-2</v>
      </c>
      <c r="AS7" s="54">
        <f>AS$1+AS$2*EXP(-$Y6/AS$3)</f>
        <v>9.9096470474833314E-6</v>
      </c>
      <c r="AT7" s="23">
        <v>5.09</v>
      </c>
      <c r="AU7" s="28" t="s">
        <v>48</v>
      </c>
    </row>
    <row r="8" spans="2:47" ht="16.5" thickBot="1" x14ac:dyDescent="0.3">
      <c r="B8" s="44" t="s">
        <v>67</v>
      </c>
      <c r="C8" s="116">
        <f>C7*C3/100</f>
        <v>1128.5999999999999</v>
      </c>
      <c r="D8" s="42"/>
      <c r="E8">
        <v>22</v>
      </c>
      <c r="P8" s="31">
        <v>105.06071927821533</v>
      </c>
      <c r="Q8" s="31">
        <v>1076</v>
      </c>
      <c r="R8" s="23">
        <v>11.93</v>
      </c>
      <c r="V8" s="17"/>
      <c r="W8" s="17"/>
      <c r="X8">
        <f t="shared" ref="X8:X71" si="12">X7+10</f>
        <v>20</v>
      </c>
      <c r="Y8" s="55">
        <f t="shared" si="7"/>
        <v>1094.6348988769582</v>
      </c>
      <c r="Z8" s="55">
        <f t="shared" si="8"/>
        <v>12.427386853424396</v>
      </c>
      <c r="AA8" s="55">
        <f t="shared" si="9"/>
        <v>92.140984753952708</v>
      </c>
      <c r="AB8" s="55">
        <f t="shared" si="10"/>
        <v>96.778964671165767</v>
      </c>
      <c r="AC8" s="214">
        <f t="shared" si="0"/>
        <v>92.140984753952708</v>
      </c>
      <c r="AD8" s="214">
        <f t="shared" si="1"/>
        <v>96.778964671165767</v>
      </c>
      <c r="AG8" s="29">
        <f t="shared" ref="AG8:AG71" si="13">AH$6-AI$6*EXP((T$6-Y7)/T$6)</f>
        <v>8.0027086256805784E+24</v>
      </c>
      <c r="AI8" s="26"/>
      <c r="AJ8" s="54">
        <f t="shared" si="2"/>
        <v>1.5105773777027845E-4</v>
      </c>
      <c r="AP8" s="18"/>
      <c r="AQ8" s="38">
        <f t="shared" si="11"/>
        <v>5.6431593711434934E-2</v>
      </c>
      <c r="AR8" s="38">
        <f t="shared" si="6"/>
        <v>5.3417177266708346E-2</v>
      </c>
      <c r="AS8" s="54">
        <f t="shared" ref="AS8:AS71" si="14">AS$1+AS$2*EXP(-$Y7/AS$3)</f>
        <v>1.0296367241256046E-5</v>
      </c>
      <c r="AT8" s="28"/>
      <c r="AU8" s="28"/>
    </row>
    <row r="9" spans="2:47" ht="15.75" x14ac:dyDescent="0.25">
      <c r="B9" s="42"/>
      <c r="C9" s="42"/>
      <c r="D9" s="42"/>
      <c r="P9" s="31">
        <v>183.2725880742201</v>
      </c>
      <c r="Q9" s="31">
        <v>865</v>
      </c>
      <c r="R9" s="23">
        <v>10.66</v>
      </c>
      <c r="V9" s="17"/>
      <c r="X9">
        <f t="shared" si="12"/>
        <v>30</v>
      </c>
      <c r="Y9" s="55">
        <f t="shared" si="7"/>
        <v>1077.3663932472125</v>
      </c>
      <c r="Z9" s="55">
        <f t="shared" si="8"/>
        <v>12.343030550990846</v>
      </c>
      <c r="AA9" s="55">
        <f t="shared" si="9"/>
        <v>90.687406838990952</v>
      </c>
      <c r="AB9" s="55">
        <f t="shared" si="10"/>
        <v>96.122035285342633</v>
      </c>
      <c r="AC9" s="214">
        <f t="shared" si="0"/>
        <v>90.687406838990952</v>
      </c>
      <c r="AD9" s="214">
        <f t="shared" si="1"/>
        <v>96.122035285342633</v>
      </c>
      <c r="AG9" s="29">
        <f t="shared" si="13"/>
        <v>7.8867934437184662E+24</v>
      </c>
      <c r="AH9" s="27"/>
      <c r="AI9" s="26"/>
      <c r="AJ9" s="54">
        <f t="shared" si="2"/>
        <v>1.5446482304794852E-4</v>
      </c>
      <c r="AK9" s="15"/>
      <c r="AN9" s="24"/>
      <c r="AP9" s="18"/>
      <c r="AQ9" s="38">
        <f t="shared" si="11"/>
        <v>5.6348037734310269E-2</v>
      </c>
      <c r="AR9" s="38">
        <f t="shared" si="6"/>
        <v>5.3342303598317257E-2</v>
      </c>
      <c r="AS9" s="54">
        <f t="shared" si="14"/>
        <v>1.0698338743436934E-5</v>
      </c>
      <c r="AT9" s="28"/>
      <c r="AU9" s="28"/>
    </row>
    <row r="10" spans="2:47" ht="19.5" customHeight="1" x14ac:dyDescent="0.25">
      <c r="B10" s="199"/>
      <c r="C10" s="114"/>
      <c r="D10" s="114"/>
      <c r="P10" s="31">
        <v>300.00672060557042</v>
      </c>
      <c r="Q10" s="31">
        <v>786</v>
      </c>
      <c r="R10" s="23">
        <v>9.6199999999999992</v>
      </c>
      <c r="V10" s="17"/>
      <c r="X10">
        <f t="shared" si="12"/>
        <v>40</v>
      </c>
      <c r="Y10" s="55">
        <f t="shared" si="7"/>
        <v>1059.9835607438984</v>
      </c>
      <c r="Z10" s="55">
        <f t="shared" si="8"/>
        <v>12.255339861602247</v>
      </c>
      <c r="AA10" s="55">
        <f t="shared" si="9"/>
        <v>89.224205449823103</v>
      </c>
      <c r="AB10" s="55">
        <f t="shared" si="10"/>
        <v>95.43913917609413</v>
      </c>
      <c r="AC10" s="214">
        <f t="shared" si="0"/>
        <v>89.224205449823103</v>
      </c>
      <c r="AD10" s="214">
        <f t="shared" si="1"/>
        <v>95.43913917609413</v>
      </c>
      <c r="AG10" s="29">
        <f t="shared" si="13"/>
        <v>7.7680003817951562E+24</v>
      </c>
      <c r="AI10" s="26"/>
      <c r="AJ10" s="54">
        <f t="shared" si="2"/>
        <v>1.5783114923252698E-4</v>
      </c>
      <c r="AP10" s="18"/>
      <c r="AQ10" s="38">
        <f t="shared" si="11"/>
        <v>5.6260944764365522E-2</v>
      </c>
      <c r="AR10" s="38">
        <f t="shared" si="6"/>
        <v>5.3264247857726495E-2</v>
      </c>
      <c r="AS10" s="54">
        <f t="shared" si="14"/>
        <v>1.1114928391861058E-5</v>
      </c>
      <c r="AT10" s="28"/>
      <c r="AU10" s="28"/>
    </row>
    <row r="11" spans="2:47" ht="15.75" x14ac:dyDescent="0.25">
      <c r="B11" s="109"/>
      <c r="C11" s="110"/>
      <c r="D11" s="115"/>
      <c r="P11" s="31">
        <v>61.850527425204241</v>
      </c>
      <c r="Q11" s="31">
        <v>1024</v>
      </c>
      <c r="R11" s="23">
        <v>12.54</v>
      </c>
      <c r="X11">
        <f t="shared" si="12"/>
        <v>50</v>
      </c>
      <c r="Y11" s="55">
        <f t="shared" si="7"/>
        <v>1042.549114004385</v>
      </c>
      <c r="Z11" s="55">
        <f t="shared" si="8"/>
        <v>12.164451555438596</v>
      </c>
      <c r="AA11" s="55">
        <f t="shared" si="9"/>
        <v>87.756659427978533</v>
      </c>
      <c r="AB11" s="55">
        <f t="shared" si="10"/>
        <v>94.731341448785884</v>
      </c>
      <c r="AC11" s="214">
        <f t="shared" si="0"/>
        <v>87.756659427978533</v>
      </c>
      <c r="AD11" s="214">
        <f t="shared" si="1"/>
        <v>94.731341448785884</v>
      </c>
      <c r="AG11" s="29">
        <f t="shared" si="13"/>
        <v>7.6466641168595496E+24</v>
      </c>
      <c r="AI11" s="26"/>
      <c r="AJ11" s="54">
        <f t="shared" si="2"/>
        <v>1.6113527619731266E-4</v>
      </c>
      <c r="AN11" s="19"/>
      <c r="AO11" s="19"/>
      <c r="AP11" s="18"/>
      <c r="AQ11" s="38">
        <f t="shared" si="11"/>
        <v>5.6170409234060928E-2</v>
      </c>
      <c r="AR11" s="38">
        <f t="shared" si="6"/>
        <v>5.3183093128689275E-2</v>
      </c>
      <c r="AS11" s="54">
        <f t="shared" si="14"/>
        <v>1.15452677379669E-5</v>
      </c>
      <c r="AT11" s="28"/>
      <c r="AU11" s="28"/>
    </row>
    <row r="12" spans="2:47" ht="15.75" x14ac:dyDescent="0.25">
      <c r="B12" s="94"/>
      <c r="C12" s="109"/>
      <c r="D12" s="110"/>
      <c r="P12" s="31">
        <v>132.53684448258051</v>
      </c>
      <c r="Q12" s="31">
        <v>914</v>
      </c>
      <c r="R12" s="23">
        <v>11.7</v>
      </c>
      <c r="V12" s="17"/>
      <c r="X12">
        <f t="shared" si="12"/>
        <v>60</v>
      </c>
      <c r="Y12" s="55">
        <f t="shared" si="7"/>
        <v>1025.1285789431151</v>
      </c>
      <c r="Z12" s="55">
        <f t="shared" si="8"/>
        <v>12.070547982219527</v>
      </c>
      <c r="AA12" s="55">
        <f t="shared" si="9"/>
        <v>86.290284422821145</v>
      </c>
      <c r="AB12" s="55">
        <f t="shared" si="10"/>
        <v>94.000062161977482</v>
      </c>
      <c r="AC12" s="214">
        <f t="shared" si="0"/>
        <v>86.290284422821145</v>
      </c>
      <c r="AD12" s="214">
        <f t="shared" si="1"/>
        <v>94.000062161977482</v>
      </c>
      <c r="AG12" s="29">
        <f t="shared" si="13"/>
        <v>7.5231711265555363E+24</v>
      </c>
      <c r="AI12" s="26"/>
      <c r="AJ12" s="54">
        <f t="shared" si="2"/>
        <v>1.6435537112104116E-4</v>
      </c>
      <c r="AM12" s="28"/>
      <c r="AP12" s="18"/>
      <c r="AQ12" s="38">
        <f t="shared" si="11"/>
        <v>5.6076572350642812E-2</v>
      </c>
      <c r="AR12" s="38">
        <f t="shared" si="6"/>
        <v>5.3098964430037594E-2</v>
      </c>
      <c r="AS12" s="54">
        <f t="shared" si="14"/>
        <v>1.1988252917069477E-5</v>
      </c>
      <c r="AT12" s="28"/>
      <c r="AU12" s="28"/>
    </row>
    <row r="13" spans="2:47" ht="15" customHeight="1" x14ac:dyDescent="0.25">
      <c r="B13" s="199"/>
      <c r="C13" s="114"/>
      <c r="D13" s="114"/>
      <c r="P13" s="31">
        <v>265.07368896516101</v>
      </c>
      <c r="Q13" s="31">
        <v>834</v>
      </c>
      <c r="R13" s="23">
        <v>10.44</v>
      </c>
      <c r="V13" s="17"/>
      <c r="W13" s="17"/>
      <c r="X13">
        <f t="shared" si="12"/>
        <v>70</v>
      </c>
      <c r="Y13" s="55">
        <f t="shared" si="7"/>
        <v>1007.7887038632861</v>
      </c>
      <c r="Z13" s="55">
        <f t="shared" si="8"/>
        <v>11.973855294958417</v>
      </c>
      <c r="AA13" s="55">
        <f t="shared" si="9"/>
        <v>84.830698978391084</v>
      </c>
      <c r="AB13" s="55">
        <f t="shared" si="10"/>
        <v>93.247062494808944</v>
      </c>
      <c r="AC13" s="214">
        <f t="shared" si="0"/>
        <v>84.830698978391084</v>
      </c>
      <c r="AD13" s="214">
        <f t="shared" si="1"/>
        <v>93.247062494808944</v>
      </c>
      <c r="AG13" s="29">
        <f t="shared" si="13"/>
        <v>7.3979531881971453E+24</v>
      </c>
      <c r="AI13" s="26"/>
      <c r="AJ13" s="54">
        <f t="shared" si="2"/>
        <v>1.6746983936809869E-4</v>
      </c>
      <c r="AM13" s="19"/>
      <c r="AP13" s="18"/>
      <c r="AQ13" s="38">
        <f t="shared" si="11"/>
        <v>5.5979622379577924E-2</v>
      </c>
      <c r="AR13" s="38">
        <f t="shared" si="6"/>
        <v>5.3012029013809636E-2</v>
      </c>
      <c r="AS13" s="54">
        <f t="shared" si="14"/>
        <v>1.2442555458329299E-5</v>
      </c>
      <c r="AT13" s="28"/>
      <c r="AU13" s="28"/>
    </row>
    <row r="14" spans="2:47" ht="15.75" x14ac:dyDescent="0.25">
      <c r="B14" s="109"/>
      <c r="C14" s="110"/>
      <c r="D14" s="115"/>
      <c r="P14" s="31">
        <v>494.80421940163393</v>
      </c>
      <c r="Q14" s="31">
        <v>594</v>
      </c>
      <c r="R14" s="23">
        <v>8.1300000000000008</v>
      </c>
      <c r="V14" s="17"/>
      <c r="W14" s="17"/>
      <c r="X14">
        <f t="shared" si="12"/>
        <v>80</v>
      </c>
      <c r="Y14" s="55">
        <f t="shared" si="7"/>
        <v>990.59572312701528</v>
      </c>
      <c r="Z14" s="55">
        <f t="shared" si="8"/>
        <v>11.874639518633957</v>
      </c>
      <c r="AA14" s="55">
        <f t="shared" si="9"/>
        <v>83.383478377694885</v>
      </c>
      <c r="AB14" s="55">
        <f t="shared" si="10"/>
        <v>92.474414131562639</v>
      </c>
      <c r="AC14" s="214">
        <f t="shared" si="0"/>
        <v>83.383478377694885</v>
      </c>
      <c r="AD14" s="214">
        <f t="shared" si="1"/>
        <v>92.474414131562639</v>
      </c>
      <c r="AG14" s="29">
        <f t="shared" si="13"/>
        <v>7.2714782051207699E+24</v>
      </c>
      <c r="AI14" s="26"/>
      <c r="AJ14" s="54">
        <f t="shared" si="2"/>
        <v>1.7045799819050857E-4</v>
      </c>
      <c r="AP14" s="18"/>
      <c r="AQ14" s="38">
        <f t="shared" si="11"/>
        <v>5.5879792810683032E-2</v>
      </c>
      <c r="AR14" s="38">
        <f t="shared" si="6"/>
        <v>5.2922494768021529E-2</v>
      </c>
      <c r="AS14" s="54">
        <f t="shared" si="14"/>
        <v>1.2906644730663803E-5</v>
      </c>
      <c r="AT14" s="28"/>
      <c r="AU14" s="28"/>
    </row>
    <row r="15" spans="2:47" x14ac:dyDescent="0.25">
      <c r="P15" s="31">
        <v>108.54153663064922</v>
      </c>
      <c r="Q15" s="31">
        <v>923</v>
      </c>
      <c r="R15" s="23">
        <v>11.74</v>
      </c>
      <c r="V15" s="17"/>
      <c r="W15" s="17"/>
      <c r="X15">
        <f t="shared" si="12"/>
        <v>90</v>
      </c>
      <c r="Y15" s="55">
        <f t="shared" si="7"/>
        <v>973.6135858625255</v>
      </c>
      <c r="Z15" s="55">
        <f t="shared" si="8"/>
        <v>11.773200563783369</v>
      </c>
      <c r="AA15" s="55">
        <f t="shared" si="9"/>
        <v>81.954005543983627</v>
      </c>
      <c r="AB15" s="55">
        <f t="shared" si="10"/>
        <v>91.684452642188063</v>
      </c>
      <c r="AC15" s="214">
        <f t="shared" si="0"/>
        <v>81.954005543983627</v>
      </c>
      <c r="AD15" s="214">
        <f t="shared" si="1"/>
        <v>91.684452642188063</v>
      </c>
      <c r="AG15" s="29">
        <f t="shared" si="13"/>
        <v>7.1442387425067692E+24</v>
      </c>
      <c r="AI15" s="26"/>
      <c r="AJ15" s="54">
        <f t="shared" si="2"/>
        <v>1.7330074649233581E-4</v>
      </c>
      <c r="AP15" s="18"/>
      <c r="AQ15" s="38">
        <f t="shared" si="11"/>
        <v>5.5777358299257181E-2</v>
      </c>
      <c r="AR15" s="38">
        <f t="shared" si="6"/>
        <v>5.2830606624400867E-2</v>
      </c>
      <c r="AS15" s="54">
        <f t="shared" si="14"/>
        <v>1.3378821643720759E-5</v>
      </c>
      <c r="AT15" s="28"/>
      <c r="AU15" s="28"/>
    </row>
    <row r="16" spans="2:47" ht="18.75" x14ac:dyDescent="0.3">
      <c r="B16" s="42"/>
      <c r="C16" s="33"/>
      <c r="D16" s="33"/>
      <c r="P16" s="31">
        <v>232.5890070656769</v>
      </c>
      <c r="Q16" s="31">
        <v>790</v>
      </c>
      <c r="R16" s="23">
        <v>10.51</v>
      </c>
      <c r="V16" s="17"/>
      <c r="W16" s="118"/>
      <c r="X16" s="45">
        <f t="shared" si="12"/>
        <v>100</v>
      </c>
      <c r="Y16" s="55">
        <f t="shared" si="7"/>
        <v>956.90227086191635</v>
      </c>
      <c r="Z16" s="55">
        <f t="shared" si="8"/>
        <v>11.669864501596502</v>
      </c>
      <c r="AA16" s="55">
        <f t="shared" si="9"/>
        <v>80.547329197131006</v>
      </c>
      <c r="AB16" s="55">
        <f t="shared" si="10"/>
        <v>90.879717324168695</v>
      </c>
      <c r="AC16" s="214">
        <f t="shared" si="0"/>
        <v>80.547329197131006</v>
      </c>
      <c r="AD16" s="214">
        <f t="shared" si="1"/>
        <v>90.879717324168695</v>
      </c>
      <c r="AG16" s="29">
        <f t="shared" si="13"/>
        <v>7.0167389245765302E+24</v>
      </c>
      <c r="AI16" s="26"/>
      <c r="AJ16" s="54">
        <f t="shared" si="2"/>
        <v>1.7598117971296358E-4</v>
      </c>
      <c r="AM16" s="19"/>
      <c r="AP16" s="18"/>
      <c r="AQ16" s="38">
        <f t="shared" si="11"/>
        <v>5.5672628485465392E-2</v>
      </c>
      <c r="AR16" s="38">
        <f t="shared" si="6"/>
        <v>5.2736641060152196E-2</v>
      </c>
      <c r="AS16" s="54">
        <f t="shared" si="14"/>
        <v>1.3857262031243528E-5</v>
      </c>
      <c r="AT16" s="28"/>
      <c r="AU16" s="28"/>
    </row>
    <row r="17" spans="2:47" ht="18.75" x14ac:dyDescent="0.3">
      <c r="D17" s="33"/>
      <c r="E17" s="7"/>
      <c r="P17" s="31">
        <v>434.16614652259688</v>
      </c>
      <c r="Q17" s="31">
        <v>727</v>
      </c>
      <c r="R17" s="23">
        <v>8.5299999999999994</v>
      </c>
      <c r="W17" s="17"/>
      <c r="X17">
        <f t="shared" si="12"/>
        <v>110</v>
      </c>
      <c r="Y17" s="55">
        <f t="shared" si="7"/>
        <v>940.51630451268306</v>
      </c>
      <c r="Z17" s="55">
        <f t="shared" si="8"/>
        <v>11.564974609724096</v>
      </c>
      <c r="AA17" s="55">
        <f t="shared" si="9"/>
        <v>79.168039100394196</v>
      </c>
      <c r="AB17" s="55">
        <f t="shared" si="10"/>
        <v>90.062881471256901</v>
      </c>
      <c r="AC17" s="214">
        <f t="shared" si="0"/>
        <v>79.168039100394196</v>
      </c>
      <c r="AD17" s="214">
        <f t="shared" si="1"/>
        <v>90.062881471256901</v>
      </c>
      <c r="AG17" s="29">
        <f t="shared" si="13"/>
        <v>6.8894805575968501E+24</v>
      </c>
      <c r="AI17" s="26"/>
      <c r="AJ17" s="54">
        <f t="shared" si="2"/>
        <v>1.7848510139713877E-4</v>
      </c>
      <c r="AQ17" s="38">
        <f t="shared" si="11"/>
        <v>5.556594001882309E-2</v>
      </c>
      <c r="AR17" s="38">
        <f t="shared" si="6"/>
        <v>5.26408989833759E-2</v>
      </c>
      <c r="AS17" s="54">
        <f t="shared" si="14"/>
        <v>1.4340067027948399E-5</v>
      </c>
      <c r="AT17" s="28"/>
      <c r="AU17" s="28"/>
    </row>
    <row r="18" spans="2:47" ht="18.75" x14ac:dyDescent="0.3">
      <c r="D18" s="33"/>
      <c r="P18" s="31">
        <v>775.296690218923</v>
      </c>
      <c r="Q18" s="31">
        <v>500</v>
      </c>
      <c r="R18" s="23">
        <v>6.62</v>
      </c>
      <c r="W18" s="17"/>
      <c r="X18">
        <f t="shared" si="12"/>
        <v>120</v>
      </c>
      <c r="Y18" s="55">
        <f t="shared" si="7"/>
        <v>924.50357911085541</v>
      </c>
      <c r="Z18" s="55">
        <f t="shared" si="8"/>
        <v>11.458881831191359</v>
      </c>
      <c r="AA18" s="55">
        <f t="shared" si="9"/>
        <v>77.82016659182284</v>
      </c>
      <c r="AB18" s="55">
        <f t="shared" si="10"/>
        <v>89.236678071733976</v>
      </c>
      <c r="AC18" s="214">
        <f t="shared" si="0"/>
        <v>77.82016659182284</v>
      </c>
      <c r="AD18" s="214">
        <f t="shared" si="1"/>
        <v>89.236678071733976</v>
      </c>
      <c r="AG18" s="29">
        <f t="shared" si="13"/>
        <v>6.7629494556641638E+24</v>
      </c>
      <c r="AI18" s="26"/>
      <c r="AJ18" s="54">
        <f t="shared" si="2"/>
        <v>1.8080139241539282E-4</v>
      </c>
      <c r="AQ18" s="38">
        <f t="shared" si="11"/>
        <v>5.5457647313514581E-2</v>
      </c>
      <c r="AR18" s="38">
        <f t="shared" si="6"/>
        <v>5.2543697470639826E-2</v>
      </c>
      <c r="AS18" s="54">
        <f t="shared" si="14"/>
        <v>1.4825316914318218E-5</v>
      </c>
      <c r="AT18" s="28"/>
      <c r="AU18" s="28"/>
    </row>
    <row r="19" spans="2:47" ht="18.75" x14ac:dyDescent="0.3">
      <c r="C19" s="73"/>
      <c r="D19" s="33"/>
      <c r="P19" s="31">
        <v>152.36002235017355</v>
      </c>
      <c r="Q19" s="31">
        <v>823</v>
      </c>
      <c r="R19" s="23">
        <v>11.58</v>
      </c>
      <c r="W19" s="17"/>
      <c r="X19">
        <f t="shared" si="12"/>
        <v>130</v>
      </c>
      <c r="Y19" s="55">
        <f t="shared" si="7"/>
        <v>908.90453711649013</v>
      </c>
      <c r="Z19" s="55">
        <f t="shared" si="8"/>
        <v>11.351935337109509</v>
      </c>
      <c r="AA19" s="55">
        <f t="shared" si="9"/>
        <v>76.507115918896474</v>
      </c>
      <c r="AB19" s="55">
        <f t="shared" si="10"/>
        <v>88.403826315002803</v>
      </c>
      <c r="AC19" s="214">
        <f t="shared" si="0"/>
        <v>76.507115918896474</v>
      </c>
      <c r="AD19" s="214">
        <f t="shared" si="1"/>
        <v>88.403826315002803</v>
      </c>
      <c r="AG19" s="29">
        <f t="shared" si="13"/>
        <v>6.637602932812377E+24</v>
      </c>
      <c r="AI19" s="26"/>
      <c r="AJ19" s="54">
        <f t="shared" si="2"/>
        <v>1.8292221377508278E-4</v>
      </c>
      <c r="AQ19" s="38">
        <f t="shared" si="11"/>
        <v>5.5348112697776945E-2</v>
      </c>
      <c r="AR19" s="38">
        <f t="shared" si="6"/>
        <v>5.2445360949470089E-2</v>
      </c>
      <c r="AS19" s="54">
        <f t="shared" si="14"/>
        <v>1.5311124512459394E-5</v>
      </c>
      <c r="AT19" s="28"/>
      <c r="AU19" s="28"/>
    </row>
    <row r="20" spans="2:47" ht="18" customHeight="1" x14ac:dyDescent="0.3">
      <c r="B20" s="42"/>
      <c r="C20" s="33"/>
      <c r="D20" s="33"/>
      <c r="P20" s="31">
        <v>304.7200447003471</v>
      </c>
      <c r="Q20" s="31">
        <v>727</v>
      </c>
      <c r="R20" s="23">
        <v>10.199999999999999</v>
      </c>
      <c r="W20" s="17"/>
      <c r="X20">
        <f t="shared" si="12"/>
        <v>140</v>
      </c>
      <c r="Y20" s="55">
        <f t="shared" si="7"/>
        <v>893.75174823728787</v>
      </c>
      <c r="Z20" s="55">
        <f t="shared" si="8"/>
        <v>11.244473839254429</v>
      </c>
      <c r="AA20" s="55">
        <f t="shared" si="9"/>
        <v>75.231628639502347</v>
      </c>
      <c r="AB20" s="55">
        <f t="shared" si="10"/>
        <v>87.56696393781192</v>
      </c>
      <c r="AC20" s="214">
        <f t="shared" si="0"/>
        <v>75.231628639502347</v>
      </c>
      <c r="AD20" s="214">
        <f t="shared" si="1"/>
        <v>87.56696393781192</v>
      </c>
      <c r="AG20" s="29">
        <f t="shared" si="13"/>
        <v>6.5138592846007495E+24</v>
      </c>
      <c r="AI20" s="26"/>
      <c r="AJ20" s="54">
        <f t="shared" si="2"/>
        <v>1.8484303695448235E-4</v>
      </c>
      <c r="AQ20" s="38">
        <f t="shared" si="11"/>
        <v>5.5237696670449234E-2</v>
      </c>
      <c r="AR20" s="38">
        <f t="shared" si="6"/>
        <v>5.2346212464488902E-2</v>
      </c>
      <c r="AS20" s="54">
        <f t="shared" si="14"/>
        <v>1.5795684351129405E-5</v>
      </c>
      <c r="AT20" s="28"/>
      <c r="AU20" s="28"/>
    </row>
    <row r="21" spans="2:47" x14ac:dyDescent="0.25">
      <c r="P21" s="31">
        <v>507.86674116724515</v>
      </c>
      <c r="Q21" s="31">
        <v>605</v>
      </c>
      <c r="R21" s="23">
        <v>8.0399999999999991</v>
      </c>
      <c r="X21">
        <f t="shared" si="12"/>
        <v>150</v>
      </c>
      <c r="Y21" s="55">
        <f t="shared" si="7"/>
        <v>879.06986725444835</v>
      </c>
      <c r="Z21" s="55">
        <f t="shared" si="8"/>
        <v>11.136818172676168</v>
      </c>
      <c r="AA21" s="55">
        <f t="shared" si="9"/>
        <v>73.995780071923264</v>
      </c>
      <c r="AB21" s="55">
        <f t="shared" si="10"/>
        <v>86.728589460915586</v>
      </c>
      <c r="AC21" s="214">
        <f t="shared" si="0"/>
        <v>73.995780071923264</v>
      </c>
      <c r="AD21" s="214">
        <f t="shared" si="1"/>
        <v>86.728589460915586</v>
      </c>
      <c r="AG21" s="29">
        <f t="shared" si="13"/>
        <v>6.3920898404372447E+24</v>
      </c>
      <c r="AI21" s="26"/>
      <c r="AJ21" s="54">
        <f t="shared" si="2"/>
        <v>1.8656251350712751E-4</v>
      </c>
      <c r="AQ21" s="38">
        <f t="shared" si="11"/>
        <v>5.5126748931715867E-2</v>
      </c>
      <c r="AR21" s="38">
        <f t="shared" si="6"/>
        <v>5.2246565625911817E-2</v>
      </c>
      <c r="AS21" s="54">
        <f t="shared" si="14"/>
        <v>1.6277314449543556E-5</v>
      </c>
      <c r="AT21" s="28"/>
      <c r="AU21" s="28"/>
    </row>
    <row r="22" spans="2:47" x14ac:dyDescent="0.25">
      <c r="P22" s="31">
        <v>711.0134376341432</v>
      </c>
      <c r="Q22" s="31">
        <v>530</v>
      </c>
      <c r="R22" s="23">
        <v>6.77</v>
      </c>
      <c r="X22">
        <f t="shared" si="12"/>
        <v>160</v>
      </c>
      <c r="Y22" s="55">
        <f t="shared" si="7"/>
        <v>864.87592738255614</v>
      </c>
      <c r="Z22" s="55">
        <f t="shared" si="8"/>
        <v>11.029265489032763</v>
      </c>
      <c r="AA22" s="55">
        <f t="shared" si="9"/>
        <v>72.801003988430651</v>
      </c>
      <c r="AB22" s="55">
        <f t="shared" si="10"/>
        <v>85.891016969338565</v>
      </c>
      <c r="AC22" s="214">
        <f t="shared" si="0"/>
        <v>72.801003988430651</v>
      </c>
      <c r="AD22" s="214">
        <f t="shared" si="1"/>
        <v>85.891016969338565</v>
      </c>
      <c r="AG22" s="29">
        <f t="shared" si="13"/>
        <v>6.2726138699693184E+24</v>
      </c>
      <c r="AI22" s="26"/>
      <c r="AJ22" s="54">
        <f t="shared" si="2"/>
        <v>1.880822103301718E-4</v>
      </c>
      <c r="AQ22" s="38">
        <f t="shared" si="11"/>
        <v>5.5015600725082832E-2</v>
      </c>
      <c r="AR22" s="38">
        <f t="shared" si="6"/>
        <v>5.2146717723673602E-2</v>
      </c>
      <c r="AS22" s="54">
        <f t="shared" si="14"/>
        <v>1.6754488564918284E-5</v>
      </c>
      <c r="AT22" s="28"/>
      <c r="AU22" s="28"/>
    </row>
    <row r="23" spans="2:47" x14ac:dyDescent="0.25">
      <c r="P23" s="31">
        <v>156.09366624377867</v>
      </c>
      <c r="Q23" s="31">
        <v>928</v>
      </c>
      <c r="R23" s="23">
        <v>11.72</v>
      </c>
      <c r="X23">
        <f t="shared" si="12"/>
        <v>170</v>
      </c>
      <c r="Y23" s="55">
        <f t="shared" si="7"/>
        <v>851.1799009900019</v>
      </c>
      <c r="Z23" s="55">
        <f t="shared" si="8"/>
        <v>10.922085203927566</v>
      </c>
      <c r="AA23" s="55">
        <f t="shared" si="9"/>
        <v>71.648139813973231</v>
      </c>
      <c r="AB23" s="55">
        <f t="shared" si="10"/>
        <v>85.056344552040855</v>
      </c>
      <c r="AC23" s="214">
        <f t="shared" si="0"/>
        <v>71.648139813973231</v>
      </c>
      <c r="AD23" s="214">
        <f t="shared" si="1"/>
        <v>85.056344552040855</v>
      </c>
      <c r="AG23" s="29">
        <f t="shared" si="13"/>
        <v>6.1556963263327999E+24</v>
      </c>
      <c r="AI23" s="26"/>
      <c r="AJ23" s="54">
        <f t="shared" si="2"/>
        <v>1.8940624641254625E-4</v>
      </c>
      <c r="AQ23" s="38">
        <f t="shared" si="11"/>
        <v>5.4904558842333036E-2</v>
      </c>
      <c r="AR23" s="38">
        <f t="shared" si="6"/>
        <v>5.2046944325073403E-2</v>
      </c>
      <c r="AS23" s="54">
        <f t="shared" si="14"/>
        <v>1.7225857910211633E-5</v>
      </c>
      <c r="AT23" s="28"/>
      <c r="AU23" s="28"/>
    </row>
    <row r="24" spans="2:47" x14ac:dyDescent="0.25">
      <c r="P24" s="31">
        <v>312.18733248755734</v>
      </c>
      <c r="Q24" s="31">
        <v>742</v>
      </c>
      <c r="R24" s="23">
        <v>10.19</v>
      </c>
      <c r="X24">
        <f t="shared" si="12"/>
        <v>180</v>
      </c>
      <c r="Y24" s="55">
        <f t="shared" si="7"/>
        <v>837.98544843805178</v>
      </c>
      <c r="Z24" s="55">
        <f t="shared" si="8"/>
        <v>10.815516660100654</v>
      </c>
      <c r="AA24" s="55">
        <f t="shared" si="9"/>
        <v>70.537495659768666</v>
      </c>
      <c r="AB24" s="55">
        <f t="shared" si="10"/>
        <v>84.226436103891089</v>
      </c>
      <c r="AC24" s="214">
        <f t="shared" si="0"/>
        <v>70.537495659768666</v>
      </c>
      <c r="AD24" s="214">
        <f t="shared" si="1"/>
        <v>84.226436103891089</v>
      </c>
      <c r="AG24" s="29">
        <f t="shared" si="13"/>
        <v>6.0415481536392491E+24</v>
      </c>
      <c r="AI24" s="26"/>
      <c r="AJ24" s="54">
        <f t="shared" si="2"/>
        <v>1.9054087034573543E-4</v>
      </c>
      <c r="AQ24" s="38">
        <f t="shared" si="11"/>
        <v>5.4793901439388067E-2</v>
      </c>
      <c r="AR24" s="38">
        <f t="shared" si="6"/>
        <v>5.1947495491408757E-2</v>
      </c>
      <c r="AS24" s="54">
        <f t="shared" si="14"/>
        <v>1.769026246790583E-5</v>
      </c>
      <c r="AT24" s="28"/>
      <c r="AU24" s="28"/>
    </row>
    <row r="25" spans="2:47" x14ac:dyDescent="0.25">
      <c r="P25" s="31">
        <v>468.28099873133601</v>
      </c>
      <c r="Q25" s="31">
        <v>678</v>
      </c>
      <c r="R25" s="23">
        <v>9.1300000000000008</v>
      </c>
      <c r="X25">
        <f t="shared" si="12"/>
        <v>190</v>
      </c>
      <c r="Y25" s="55">
        <f t="shared" si="7"/>
        <v>825.29077586676476</v>
      </c>
      <c r="Z25" s="55">
        <f t="shared" si="8"/>
        <v>10.709768327451592</v>
      </c>
      <c r="AA25" s="55">
        <f t="shared" si="9"/>
        <v>69.468920527505446</v>
      </c>
      <c r="AB25" s="55">
        <f t="shared" si="10"/>
        <v>83.402915095799329</v>
      </c>
      <c r="AC25" s="214">
        <f t="shared" si="0"/>
        <v>69.468920527505446</v>
      </c>
      <c r="AD25" s="214">
        <f t="shared" si="1"/>
        <v>83.402915095799329</v>
      </c>
      <c r="AG25" s="29">
        <f t="shared" si="13"/>
        <v>5.930328707488948E+24</v>
      </c>
      <c r="AI25" s="26"/>
      <c r="AJ25" s="54">
        <f t="shared" si="2"/>
        <v>1.9149401594769255E-4</v>
      </c>
      <c r="AQ25" s="38">
        <f t="shared" si="11"/>
        <v>5.4683875623689419E-2</v>
      </c>
      <c r="AR25" s="38">
        <f t="shared" si="6"/>
        <v>5.1848593581040575E-2</v>
      </c>
      <c r="AS25" s="54">
        <f t="shared" si="14"/>
        <v>1.8146732935189898E-5</v>
      </c>
      <c r="AT25" s="28"/>
      <c r="AU25" s="28"/>
    </row>
    <row r="26" spans="2:47" x14ac:dyDescent="0.25">
      <c r="H26" t="s">
        <v>0</v>
      </c>
      <c r="N26" s="32"/>
      <c r="P26" s="31">
        <v>780.46833121889335</v>
      </c>
      <c r="Q26" s="31">
        <v>535</v>
      </c>
      <c r="R26" s="23">
        <v>6.89</v>
      </c>
      <c r="X26">
        <f t="shared" si="12"/>
        <v>200</v>
      </c>
      <c r="Y26" s="55">
        <f t="shared" si="7"/>
        <v>813.08953140877611</v>
      </c>
      <c r="Z26" s="55">
        <f t="shared" si="8"/>
        <v>10.605018272145966</v>
      </c>
      <c r="AA26" s="55">
        <f t="shared" si="9"/>
        <v>68.441879748213481</v>
      </c>
      <c r="AB26" s="55">
        <f t="shared" si="10"/>
        <v>82.587168227910325</v>
      </c>
      <c r="AC26" s="214">
        <f t="shared" si="0"/>
        <v>68.441879748213481</v>
      </c>
      <c r="AD26" s="214">
        <f t="shared" si="1"/>
        <v>82.587168227910325</v>
      </c>
      <c r="AG26" s="29">
        <f t="shared" si="13"/>
        <v>5.8221497467887962E+24</v>
      </c>
      <c r="AI26" s="26"/>
      <c r="AJ26" s="54">
        <f t="shared" si="2"/>
        <v>1.922748674750912E-4</v>
      </c>
      <c r="AQ26" s="38">
        <f t="shared" si="11"/>
        <v>5.4574696628268568E-2</v>
      </c>
      <c r="AR26" s="38">
        <f t="shared" si="6"/>
        <v>5.1750432475534576E-2</v>
      </c>
      <c r="AS26" s="54">
        <f t="shared" si="14"/>
        <v>1.8594484939923882E-5</v>
      </c>
      <c r="AT26" s="28"/>
      <c r="AU26" s="28"/>
    </row>
    <row r="27" spans="2:47" x14ac:dyDescent="0.25">
      <c r="H27" s="7"/>
      <c r="R27" s="19"/>
      <c r="S27" s="19"/>
      <c r="X27">
        <f t="shared" si="12"/>
        <v>210</v>
      </c>
      <c r="Y27" s="55">
        <f t="shared" si="7"/>
        <v>801.37168317801377</v>
      </c>
      <c r="Z27" s="55">
        <f t="shared" si="8"/>
        <v>10.501415589767751</v>
      </c>
      <c r="AA27" s="55">
        <f t="shared" si="9"/>
        <v>67.455528887038199</v>
      </c>
      <c r="AB27" s="55">
        <f t="shared" si="10"/>
        <v>81.780356590357073</v>
      </c>
      <c r="AC27" s="214">
        <f t="shared" si="0"/>
        <v>67.455528887038199</v>
      </c>
      <c r="AD27" s="214">
        <f t="shared" si="1"/>
        <v>81.780356590357073</v>
      </c>
      <c r="AG27" s="29">
        <f t="shared" si="13"/>
        <v>5.7170804455164638E+24</v>
      </c>
      <c r="AI27" s="26"/>
      <c r="AJ27" s="54">
        <f t="shared" si="2"/>
        <v>1.9289345789959167E-4</v>
      </c>
      <c r="AQ27" s="38">
        <f t="shared" si="11"/>
        <v>5.4466548296072163E-2</v>
      </c>
      <c r="AR27" s="38">
        <f t="shared" si="6"/>
        <v>5.165317798282501E-2</v>
      </c>
      <c r="AS27" s="54">
        <f t="shared" si="14"/>
        <v>1.9032907447558041E-5</v>
      </c>
      <c r="AT27" s="28"/>
      <c r="AU27" s="28"/>
    </row>
    <row r="28" spans="2:47" ht="15.75" thickBot="1" x14ac:dyDescent="0.3">
      <c r="H28" s="24"/>
      <c r="N28" s="13"/>
      <c r="Q28" s="19"/>
      <c r="R28" s="19"/>
      <c r="S28" s="19"/>
      <c r="X28">
        <f t="shared" si="12"/>
        <v>220</v>
      </c>
      <c r="Y28" s="55">
        <f t="shared" si="7"/>
        <v>790.12433818611646</v>
      </c>
      <c r="Z28" s="55">
        <f t="shared" si="8"/>
        <v>10.399082502225637</v>
      </c>
      <c r="AA28" s="55">
        <f t="shared" si="9"/>
        <v>66.508782675599036</v>
      </c>
      <c r="AB28" s="55">
        <f t="shared" si="10"/>
        <v>80.983431993035111</v>
      </c>
      <c r="AC28" s="214">
        <f t="shared" si="0"/>
        <v>66.508782675599036</v>
      </c>
      <c r="AD28" s="214">
        <f t="shared" si="1"/>
        <v>80.983431993035111</v>
      </c>
      <c r="AG28" s="29">
        <f t="shared" si="13"/>
        <v>5.6151529248135996E+24</v>
      </c>
      <c r="AI28" s="26"/>
      <c r="AJ28" s="54">
        <f t="shared" si="2"/>
        <v>1.9336031529275938E-4</v>
      </c>
      <c r="AQ28" s="38">
        <f t="shared" si="11"/>
        <v>5.4359584559608376E-2</v>
      </c>
      <c r="AR28" s="38">
        <f t="shared" si="6"/>
        <v>5.1556969136211377E-2</v>
      </c>
      <c r="AS28" s="54">
        <f t="shared" si="14"/>
        <v>1.9461547280925438E-5</v>
      </c>
      <c r="AT28" s="28"/>
      <c r="AU28" s="28"/>
    </row>
    <row r="29" spans="2:47" x14ac:dyDescent="0.25">
      <c r="F29" s="57" t="s">
        <v>33</v>
      </c>
      <c r="G29" s="47"/>
      <c r="H29" s="37"/>
      <c r="N29" s="13"/>
      <c r="X29">
        <f t="shared" si="12"/>
        <v>230</v>
      </c>
      <c r="Y29" s="55">
        <f t="shared" si="7"/>
        <v>779.33247651479644</v>
      </c>
      <c r="Z29" s="55">
        <f t="shared" si="8"/>
        <v>10.298116851463366</v>
      </c>
      <c r="AA29" s="55">
        <f t="shared" si="9"/>
        <v>65.600376811009795</v>
      </c>
      <c r="AB29" s="55">
        <f t="shared" si="10"/>
        <v>80.197156385510226</v>
      </c>
      <c r="AC29" s="214">
        <f t="shared" si="0"/>
        <v>65.600376811009795</v>
      </c>
      <c r="AD29" s="214">
        <f t="shared" si="1"/>
        <v>80.197156385510226</v>
      </c>
      <c r="AG29" s="29">
        <f t="shared" si="13"/>
        <v>5.516367894664441E+24</v>
      </c>
      <c r="AI29" s="26"/>
      <c r="AJ29" s="54">
        <f t="shared" si="2"/>
        <v>1.9368616475704686E-4</v>
      </c>
      <c r="AQ29" s="38">
        <f t="shared" si="11"/>
        <v>5.4253931605880594E-2</v>
      </c>
      <c r="AR29" s="38">
        <f t="shared" si="6"/>
        <v>5.1461920111826286E-2</v>
      </c>
      <c r="AS29" s="54">
        <f t="shared" si="14"/>
        <v>1.98800914766126E-5</v>
      </c>
      <c r="AT29" s="28"/>
      <c r="AU29" s="28"/>
    </row>
    <row r="30" spans="2:47" x14ac:dyDescent="0.25">
      <c r="F30" s="58" t="s">
        <v>12</v>
      </c>
      <c r="G30" s="59" t="s">
        <v>13</v>
      </c>
      <c r="N30" s="13"/>
      <c r="X30">
        <f t="shared" si="12"/>
        <v>240</v>
      </c>
      <c r="Y30" s="55">
        <f t="shared" si="7"/>
        <v>768.97958799545268</v>
      </c>
      <c r="Z30" s="55">
        <f t="shared" si="8"/>
        <v>10.198594771493898</v>
      </c>
      <c r="AA30" s="55">
        <f t="shared" si="9"/>
        <v>64.728921548438777</v>
      </c>
      <c r="AB30" s="55">
        <f t="shared" si="10"/>
        <v>79.422122665632727</v>
      </c>
      <c r="AC30" s="214">
        <f t="shared" si="0"/>
        <v>64.728921548438777</v>
      </c>
      <c r="AD30" s="214">
        <f t="shared" si="1"/>
        <v>79.422122665632727</v>
      </c>
      <c r="AG30" s="29">
        <f t="shared" si="13"/>
        <v>5.4207000977343083E+24</v>
      </c>
      <c r="AI30" s="26"/>
      <c r="AJ30" s="54">
        <f t="shared" si="2"/>
        <v>1.9388168727066201E-4</v>
      </c>
      <c r="AQ30" s="38">
        <f t="shared" si="11"/>
        <v>5.4149690450998093E-2</v>
      </c>
      <c r="AR30" s="38">
        <f t="shared" si="6"/>
        <v>5.1368122517620018E-2</v>
      </c>
      <c r="AS30" s="54">
        <f t="shared" si="14"/>
        <v>2.0288348890422943E-5</v>
      </c>
      <c r="AT30" s="28"/>
      <c r="AU30" s="28"/>
    </row>
    <row r="31" spans="2:47" ht="15.75" thickBot="1" x14ac:dyDescent="0.3">
      <c r="E31" s="36"/>
      <c r="F31" s="60">
        <v>1.6E+25</v>
      </c>
      <c r="G31" s="61">
        <v>7.5000000000000001E+24</v>
      </c>
      <c r="L31" s="27"/>
      <c r="M31" s="40"/>
      <c r="N31" s="13"/>
      <c r="O31" s="19"/>
      <c r="R31" s="35"/>
      <c r="S31" s="35"/>
      <c r="X31">
        <f t="shared" si="12"/>
        <v>250</v>
      </c>
      <c r="Y31" s="55">
        <f t="shared" si="7"/>
        <v>759.04820859315305</v>
      </c>
      <c r="Z31" s="55">
        <f t="shared" si="8"/>
        <v>10.10057337291582</v>
      </c>
      <c r="AA31" s="55">
        <f t="shared" si="9"/>
        <v>63.892946851275511</v>
      </c>
      <c r="AB31" s="55">
        <f t="shared" si="10"/>
        <v>78.658775585358001</v>
      </c>
      <c r="AC31" s="214">
        <f t="shared" si="0"/>
        <v>63.892946851275511</v>
      </c>
      <c r="AD31" s="214">
        <f t="shared" si="1"/>
        <v>78.658775585358001</v>
      </c>
      <c r="AG31" s="29">
        <f t="shared" si="13"/>
        <v>5.3281033483790321E+24</v>
      </c>
      <c r="AI31" s="26"/>
      <c r="AJ31" s="54">
        <f t="shared" si="2"/>
        <v>1.9395733251156459E-4</v>
      </c>
      <c r="AQ31" s="38">
        <f t="shared" si="11"/>
        <v>5.4046939698895749E-2</v>
      </c>
      <c r="AR31" s="38">
        <f t="shared" si="6"/>
        <v>5.1275647851446789E-2</v>
      </c>
      <c r="AS31" s="54">
        <f t="shared" si="14"/>
        <v>2.0686232115626051E-5</v>
      </c>
      <c r="AT31" s="28"/>
      <c r="AU31" s="28"/>
    </row>
    <row r="32" spans="2:47" x14ac:dyDescent="0.25">
      <c r="E32" s="18"/>
      <c r="H32" s="19"/>
      <c r="I32" s="34"/>
      <c r="N32" s="13"/>
      <c r="X32">
        <f t="shared" si="12"/>
        <v>260</v>
      </c>
      <c r="Y32" s="55">
        <f t="shared" si="7"/>
        <v>749.52036061673721</v>
      </c>
      <c r="Z32" s="55">
        <f t="shared" si="8"/>
        <v>10.004093323426689</v>
      </c>
      <c r="AA32" s="55">
        <f t="shared" si="9"/>
        <v>63.090939445853294</v>
      </c>
      <c r="AB32" s="55">
        <f t="shared" si="10"/>
        <v>77.907431846637252</v>
      </c>
      <c r="AC32" s="214">
        <f t="shared" si="0"/>
        <v>63.090939445853294</v>
      </c>
      <c r="AD32" s="214">
        <f t="shared" si="1"/>
        <v>77.907431846637252</v>
      </c>
      <c r="AG32" s="29">
        <f t="shared" si="13"/>
        <v>5.2385150466390075E+24</v>
      </c>
      <c r="AI32" s="26"/>
      <c r="AJ32" s="54">
        <f t="shared" si="2"/>
        <v>1.9392318007622325E-4</v>
      </c>
      <c r="AQ32" s="38">
        <f t="shared" si="11"/>
        <v>5.3945738312940882E-2</v>
      </c>
      <c r="AR32" s="38">
        <f t="shared" si="6"/>
        <v>5.1184549974358493E-2</v>
      </c>
      <c r="AS32" s="54">
        <f t="shared" si="14"/>
        <v>2.1073740445276798E-5</v>
      </c>
      <c r="AT32" s="28"/>
      <c r="AU32" s="28"/>
    </row>
    <row r="33" spans="1:47" x14ac:dyDescent="0.25">
      <c r="E33" s="27"/>
      <c r="P33" s="36"/>
      <c r="Q33" s="13"/>
      <c r="R33" s="13"/>
      <c r="S33" s="13"/>
      <c r="X33">
        <f t="shared" si="12"/>
        <v>270</v>
      </c>
      <c r="Y33" s="55">
        <f t="shared" si="7"/>
        <v>740.37790515274571</v>
      </c>
      <c r="Z33" s="55">
        <f t="shared" si="8"/>
        <v>9.9091812498240763</v>
      </c>
      <c r="AA33" s="55">
        <f t="shared" si="9"/>
        <v>62.321372487604854</v>
      </c>
      <c r="AB33" s="55">
        <f t="shared" si="10"/>
        <v>77.168298807134008</v>
      </c>
      <c r="AC33" s="214">
        <f t="shared" si="0"/>
        <v>62.321372487604854</v>
      </c>
      <c r="AD33" s="214">
        <f t="shared" si="1"/>
        <v>77.168298807134008</v>
      </c>
      <c r="AG33" s="29">
        <f t="shared" si="13"/>
        <v>5.1518601153781169E+24</v>
      </c>
      <c r="AI33" s="26"/>
      <c r="AJ33" s="54">
        <f t="shared" si="2"/>
        <v>1.9378884221031234E-4</v>
      </c>
      <c r="AQ33" s="38">
        <f t="shared" si="11"/>
        <v>5.3846128280163018E-2</v>
      </c>
      <c r="AR33" s="38">
        <f t="shared" si="6"/>
        <v>5.1094867490795705E-2</v>
      </c>
      <c r="AS33" s="54">
        <f t="shared" si="14"/>
        <v>2.1450944325324527E-5</v>
      </c>
      <c r="AT33" s="28"/>
      <c r="AU33" s="28"/>
    </row>
    <row r="34" spans="1:47" x14ac:dyDescent="0.25">
      <c r="E34" s="27"/>
      <c r="J34" s="26"/>
      <c r="P34" s="36"/>
      <c r="Q34" s="13"/>
      <c r="R34" s="13"/>
      <c r="S34" s="13"/>
      <c r="X34">
        <f t="shared" si="12"/>
        <v>280</v>
      </c>
      <c r="Y34" s="55">
        <f t="shared" si="7"/>
        <v>731.6028173075382</v>
      </c>
      <c r="Z34" s="55">
        <f t="shared" si="8"/>
        <v>9.8158519200955894</v>
      </c>
      <c r="AA34" s="55">
        <f t="shared" si="9"/>
        <v>61.582728729590755</v>
      </c>
      <c r="AB34" s="55">
        <f t="shared" si="10"/>
        <v>76.441491473371158</v>
      </c>
      <c r="AC34" s="214">
        <f t="shared" si="0"/>
        <v>61.582728729590755</v>
      </c>
      <c r="AD34" s="214">
        <f t="shared" si="1"/>
        <v>76.441491473371158</v>
      </c>
      <c r="AG34" s="29">
        <f t="shared" si="13"/>
        <v>5.0680543581373401E+24</v>
      </c>
      <c r="AI34" s="26"/>
      <c r="AJ34" s="54">
        <f t="shared" si="2"/>
        <v>1.9356340085851059E-4</v>
      </c>
      <c r="AQ34" s="38">
        <f t="shared" si="11"/>
        <v>5.3748137091180093E-2</v>
      </c>
      <c r="AR34" s="38">
        <f t="shared" si="6"/>
        <v>5.1006625966190725E-2</v>
      </c>
      <c r="AS34" s="54">
        <f t="shared" si="14"/>
        <v>2.1817971521233634E-5</v>
      </c>
      <c r="AT34" s="28"/>
      <c r="AU34" s="28"/>
    </row>
    <row r="35" spans="1:47" x14ac:dyDescent="0.25">
      <c r="E35" s="27"/>
      <c r="P35" s="36"/>
      <c r="Q35" s="13"/>
      <c r="R35" s="13"/>
      <c r="S35" s="13"/>
      <c r="X35">
        <f t="shared" si="12"/>
        <v>290</v>
      </c>
      <c r="Y35" s="55">
        <f t="shared" si="7"/>
        <v>723.17739552250384</v>
      </c>
      <c r="Z35" s="55">
        <f t="shared" si="8"/>
        <v>9.7241101886638255</v>
      </c>
      <c r="AA35" s="55">
        <f t="shared" si="9"/>
        <v>60.873518141624899</v>
      </c>
      <c r="AB35" s="55">
        <f t="shared" si="10"/>
        <v>75.727047649434041</v>
      </c>
      <c r="AC35" s="214">
        <f t="shared" si="0"/>
        <v>60.873518141624899</v>
      </c>
      <c r="AD35" s="214">
        <f t="shared" si="1"/>
        <v>75.727047649434041</v>
      </c>
      <c r="AG35" s="29">
        <f t="shared" si="13"/>
        <v>4.9870072678777226E+24</v>
      </c>
      <c r="AI35" s="26"/>
      <c r="AJ35" s="54">
        <f t="shared" si="2"/>
        <v>1.9325537217793195E-4</v>
      </c>
      <c r="AQ35" s="38">
        <f t="shared" si="11"/>
        <v>5.3651779993079338E-2</v>
      </c>
      <c r="AR35" s="38">
        <f t="shared" si="6"/>
        <v>5.091983994316579E-2</v>
      </c>
      <c r="AS35" s="54">
        <f t="shared" si="14"/>
        <v>2.2174995057214047E-5</v>
      </c>
      <c r="AT35" s="28"/>
      <c r="AU35" s="28"/>
    </row>
    <row r="36" spans="1:47" x14ac:dyDescent="0.25">
      <c r="E36" s="19"/>
      <c r="P36" s="36" t="b">
        <f>C3='Multiple climates'!B31</f>
        <v>0</v>
      </c>
      <c r="Q36" s="13"/>
      <c r="R36" s="13"/>
      <c r="S36" s="13"/>
      <c r="X36">
        <f t="shared" si="12"/>
        <v>300</v>
      </c>
      <c r="Y36" s="55">
        <f t="shared" si="7"/>
        <v>715.08441591622977</v>
      </c>
      <c r="Z36" s="55">
        <f t="shared" si="8"/>
        <v>9.6339527048089337</v>
      </c>
      <c r="AA36" s="55">
        <f t="shared" si="9"/>
        <v>60.192290902039545</v>
      </c>
      <c r="AB36" s="55">
        <f t="shared" si="10"/>
        <v>75.024941241405926</v>
      </c>
      <c r="AC36" s="214">
        <f t="shared" si="0"/>
        <v>60.192290902039545</v>
      </c>
      <c r="AD36" s="214">
        <f t="shared" si="1"/>
        <v>75.024941241405926</v>
      </c>
      <c r="AG36" s="29">
        <f t="shared" si="13"/>
        <v>4.9086243358847363E+24</v>
      </c>
      <c r="AI36" s="26"/>
      <c r="AJ36" s="54">
        <f t="shared" si="2"/>
        <v>1.9287269236616778E-4</v>
      </c>
      <c r="AQ36" s="38">
        <f t="shared" si="11"/>
        <v>5.3557061997769377E-2</v>
      </c>
      <c r="AR36" s="38">
        <f t="shared" si="6"/>
        <v>5.0834514740201862E-2</v>
      </c>
      <c r="AS36" s="54">
        <f t="shared" si="14"/>
        <v>2.2522222876442358E-5</v>
      </c>
      <c r="AT36" s="28"/>
      <c r="AU36" s="28"/>
    </row>
    <row r="37" spans="1:47" ht="15.75" customHeight="1" x14ac:dyDescent="0.3">
      <c r="E37" s="19"/>
      <c r="F37" s="33"/>
      <c r="P37" s="36"/>
      <c r="Q37" s="13"/>
      <c r="R37" s="13"/>
      <c r="S37" s="13"/>
      <c r="X37">
        <f t="shared" si="12"/>
        <v>310</v>
      </c>
      <c r="Y37" s="55">
        <f t="shared" si="7"/>
        <v>707.30724171217992</v>
      </c>
      <c r="Z37" s="55">
        <f t="shared" si="8"/>
        <v>9.5453693952257375</v>
      </c>
      <c r="AA37" s="55">
        <f t="shared" si="9"/>
        <v>59.537646608769357</v>
      </c>
      <c r="AB37" s="55">
        <f t="shared" si="10"/>
        <v>74.335093802863781</v>
      </c>
      <c r="AC37" s="214">
        <f t="shared" si="0"/>
        <v>59.537646608769357</v>
      </c>
      <c r="AD37" s="214">
        <f t="shared" si="1"/>
        <v>74.335093802863781</v>
      </c>
      <c r="AG37" s="29">
        <f t="shared" si="13"/>
        <v>4.8328089191781278E+24</v>
      </c>
      <c r="AI37" s="26"/>
      <c r="AJ37" s="54">
        <f t="shared" si="2"/>
        <v>1.9242271952622295E-4</v>
      </c>
      <c r="AQ37" s="38">
        <f t="shared" si="11"/>
        <v>5.3463979645827109E-2</v>
      </c>
      <c r="AR37" s="38">
        <f t="shared" si="6"/>
        <v>5.0750648032409813E-2</v>
      </c>
      <c r="AS37" s="54">
        <f t="shared" si="14"/>
        <v>2.2859889102372464E-5</v>
      </c>
      <c r="AT37" s="28"/>
      <c r="AU37" s="28"/>
    </row>
    <row r="38" spans="1:47" x14ac:dyDescent="0.25">
      <c r="Q38" s="26"/>
      <c r="X38">
        <f t="shared" si="12"/>
        <v>320</v>
      </c>
      <c r="Y38" s="55">
        <f t="shared" si="7"/>
        <v>699.82989662704654</v>
      </c>
      <c r="Z38" s="55">
        <f t="shared" si="8"/>
        <v>9.4583447380627739</v>
      </c>
      <c r="AA38" s="55">
        <f t="shared" si="9"/>
        <v>58.908240456822099</v>
      </c>
      <c r="AB38" s="55">
        <f t="shared" si="10"/>
        <v>73.657384456528106</v>
      </c>
      <c r="AC38" s="214">
        <f t="shared" ref="AC38:AC69" si="15">IF(OR(C$5&gt;40, C$5&lt;0, C$4&gt;80,C$4&lt;10), 0, AA38)</f>
        <v>58.908240456822099</v>
      </c>
      <c r="AD38" s="214">
        <f t="shared" ref="AD38:AD69" si="16">IF(OR(C$5&gt;40, C$5&lt;0, C$4&gt;80,C$4&lt;10), 0, AB38)</f>
        <v>73.657384456528106</v>
      </c>
      <c r="AG38" s="29">
        <f t="shared" si="13"/>
        <v>4.7594637269306546E+24</v>
      </c>
      <c r="AI38" s="26"/>
      <c r="AJ38" s="54">
        <f t="shared" si="2"/>
        <v>1.9191224719056107E-4</v>
      </c>
      <c r="AQ38" s="38">
        <f t="shared" si="11"/>
        <v>5.3372522537151516E-2</v>
      </c>
      <c r="AR38" s="38">
        <f t="shared" si="6"/>
        <v>5.0668231224219269E-2</v>
      </c>
      <c r="AS38" s="54">
        <f t="shared" si="14"/>
        <v>2.3188246744694361E-5</v>
      </c>
      <c r="AT38" s="28"/>
      <c r="AU38" s="28"/>
    </row>
    <row r="39" spans="1:47" x14ac:dyDescent="0.25">
      <c r="X39">
        <f t="shared" si="12"/>
        <v>330</v>
      </c>
      <c r="Y39" s="55">
        <f t="shared" si="7"/>
        <v>692.6371098231416</v>
      </c>
      <c r="Z39" s="55">
        <f t="shared" si="8"/>
        <v>9.3728588489317168</v>
      </c>
      <c r="AA39" s="55">
        <f t="shared" si="9"/>
        <v>58.302787022149971</v>
      </c>
      <c r="AB39" s="55">
        <f t="shared" si="10"/>
        <v>72.99165835162151</v>
      </c>
      <c r="AC39" s="214">
        <f t="shared" si="15"/>
        <v>58.302787022149971</v>
      </c>
      <c r="AD39" s="214">
        <f t="shared" si="16"/>
        <v>72.99165835162151</v>
      </c>
      <c r="AG39" s="29">
        <f t="shared" si="13"/>
        <v>4.6884919841550645E+24</v>
      </c>
      <c r="AI39" s="26"/>
      <c r="AJ39" s="54">
        <f t="shared" si="2"/>
        <v>1.9134752597323138E-4</v>
      </c>
      <c r="AQ39" s="38">
        <f t="shared" si="11"/>
        <v>5.3282674646334856E-2</v>
      </c>
      <c r="AR39" s="38">
        <f t="shared" si="6"/>
        <v>5.0587250629775905E-2</v>
      </c>
      <c r="AS39" s="54">
        <f t="shared" si="14"/>
        <v>2.3507561679267879E-5</v>
      </c>
      <c r="AT39" s="28"/>
      <c r="AU39" s="28"/>
    </row>
    <row r="40" spans="1:47" x14ac:dyDescent="0.25">
      <c r="A40" s="16"/>
      <c r="B40" s="21"/>
      <c r="C40" s="21"/>
      <c r="X40">
        <f t="shared" si="12"/>
        <v>340</v>
      </c>
      <c r="Y40" s="55">
        <f t="shared" si="7"/>
        <v>685.71433879188919</v>
      </c>
      <c r="Z40" s="55">
        <f t="shared" si="8"/>
        <v>9.2888884003099061</v>
      </c>
      <c r="AA40" s="55">
        <f t="shared" si="9"/>
        <v>57.720062187869459</v>
      </c>
      <c r="AB40" s="55">
        <f t="shared" si="10"/>
        <v>72.337733823766897</v>
      </c>
      <c r="AC40" s="214">
        <f t="shared" si="15"/>
        <v>57.720062187869459</v>
      </c>
      <c r="AD40" s="214">
        <f t="shared" si="16"/>
        <v>72.337733823766897</v>
      </c>
      <c r="AG40" s="29">
        <f t="shared" si="13"/>
        <v>4.6197983261480478E+24</v>
      </c>
      <c r="AI40" s="26"/>
      <c r="AJ40" s="54">
        <f t="shared" si="2"/>
        <v>1.9073429057029449E-4</v>
      </c>
      <c r="AQ40" s="38">
        <f t="shared" si="11"/>
        <v>5.3194415443904117E-2</v>
      </c>
      <c r="AR40" s="38">
        <f t="shared" si="6"/>
        <v>5.0507688479798425E-2</v>
      </c>
      <c r="AS40" s="54">
        <f t="shared" si="14"/>
        <v>2.3818107731831632E-5</v>
      </c>
      <c r="AT40" s="28"/>
      <c r="AU40" s="28"/>
    </row>
    <row r="41" spans="1:47" x14ac:dyDescent="0.25">
      <c r="A41" s="16"/>
      <c r="B41" s="21"/>
      <c r="C41" s="21"/>
      <c r="X41">
        <f t="shared" si="12"/>
        <v>350</v>
      </c>
      <c r="Y41" s="55">
        <f t="shared" si="7"/>
        <v>679.04777540374516</v>
      </c>
      <c r="Z41" s="55">
        <f t="shared" si="8"/>
        <v>9.2064073952791166</v>
      </c>
      <c r="AA41" s="55">
        <f t="shared" si="9"/>
        <v>57.158903653513903</v>
      </c>
      <c r="AB41" s="55">
        <f t="shared" si="10"/>
        <v>71.695408420521119</v>
      </c>
      <c r="AC41" s="214">
        <f t="shared" si="15"/>
        <v>57.158903653513903</v>
      </c>
      <c r="AD41" s="214">
        <f t="shared" si="16"/>
        <v>71.695408420521119</v>
      </c>
      <c r="AG41" s="29">
        <f t="shared" si="13"/>
        <v>4.5532894711982598E+24</v>
      </c>
      <c r="AI41" s="26"/>
      <c r="AJ41" s="54">
        <f t="shared" si="2"/>
        <v>1.9007778996848435E-4</v>
      </c>
      <c r="AQ41" s="38">
        <f t="shared" si="11"/>
        <v>5.3107720845550578E-2</v>
      </c>
      <c r="AR41" s="38">
        <f t="shared" si="6"/>
        <v>5.0429523774557332E-2</v>
      </c>
      <c r="AS41" s="54">
        <f t="shared" si="14"/>
        <v>2.412016270473526E-5</v>
      </c>
      <c r="AT41" s="28"/>
      <c r="AU41" s="28"/>
    </row>
    <row r="42" spans="1:47" x14ac:dyDescent="0.25">
      <c r="X42">
        <f t="shared" si="12"/>
        <v>360</v>
      </c>
      <c r="Y42" s="55">
        <f t="shared" si="7"/>
        <v>672.62433936457421</v>
      </c>
      <c r="Z42" s="55">
        <f t="shared" si="8"/>
        <v>9.1253878152248156</v>
      </c>
      <c r="AA42" s="55">
        <f t="shared" si="9"/>
        <v>56.618210384223424</v>
      </c>
      <c r="AB42" s="55">
        <f t="shared" si="10"/>
        <v>71.064463945368871</v>
      </c>
      <c r="AC42" s="214">
        <f t="shared" si="15"/>
        <v>56.618210384223424</v>
      </c>
      <c r="AD42" s="214">
        <f t="shared" si="16"/>
        <v>71.064463945368871</v>
      </c>
      <c r="AG42" s="29">
        <f t="shared" si="13"/>
        <v>4.4888747127400587E+24</v>
      </c>
      <c r="AI42" s="26"/>
      <c r="AJ42" s="54">
        <f t="shared" si="2"/>
        <v>1.8938281925036095E-4</v>
      </c>
      <c r="AQ42" s="38">
        <f t="shared" si="11"/>
        <v>5.3022564010970032E-2</v>
      </c>
      <c r="AR42" s="38">
        <f t="shared" si="6"/>
        <v>5.0352733002231906E-2</v>
      </c>
      <c r="AS42" s="54">
        <f t="shared" si="14"/>
        <v>2.4414005200275629E-5</v>
      </c>
      <c r="AT42" s="28"/>
      <c r="AU42" s="28"/>
    </row>
    <row r="43" spans="1:47" x14ac:dyDescent="0.25">
      <c r="X43">
        <f t="shared" si="12"/>
        <v>370</v>
      </c>
      <c r="Y43" s="55">
        <f t="shared" si="7"/>
        <v>666.43166246783403</v>
      </c>
      <c r="Z43" s="55">
        <f t="shared" si="8"/>
        <v>9.0458001593609616</v>
      </c>
      <c r="AA43" s="55">
        <f t="shared" si="9"/>
        <v>56.096941285171205</v>
      </c>
      <c r="AB43" s="55">
        <f t="shared" si="10"/>
        <v>70.444670659301934</v>
      </c>
      <c r="AC43" s="214">
        <f t="shared" si="15"/>
        <v>56.096941285171205</v>
      </c>
      <c r="AD43" s="214">
        <f t="shared" si="16"/>
        <v>70.444670659301934</v>
      </c>
      <c r="AG43" s="29">
        <f t="shared" si="13"/>
        <v>4.4264662659988451E+24</v>
      </c>
      <c r="AI43" s="26"/>
      <c r="AJ43" s="54">
        <f t="shared" si="2"/>
        <v>1.8865375181013387E-4</v>
      </c>
      <c r="AQ43" s="38">
        <f t="shared" si="11"/>
        <v>5.2938916012574611E-2</v>
      </c>
      <c r="AR43" s="38">
        <f t="shared" si="6"/>
        <v>5.0277290740712251E-2</v>
      </c>
      <c r="AS43" s="54">
        <f t="shared" si="14"/>
        <v>2.4699912110657601E-5</v>
      </c>
      <c r="AT43" s="28"/>
      <c r="AU43" s="28"/>
    </row>
    <row r="44" spans="1:47" x14ac:dyDescent="0.25">
      <c r="X44">
        <f t="shared" si="12"/>
        <v>380</v>
      </c>
      <c r="Y44" s="55">
        <f t="shared" si="7"/>
        <v>660.45806632028496</v>
      </c>
      <c r="Z44" s="55">
        <f t="shared" si="8"/>
        <v>8.9676138920128565</v>
      </c>
      <c r="AA44" s="55">
        <f t="shared" si="9"/>
        <v>55.594113326623315</v>
      </c>
      <c r="AB44" s="55">
        <f t="shared" si="10"/>
        <v>69.835790764059311</v>
      </c>
      <c r="AC44" s="214">
        <f t="shared" si="15"/>
        <v>55.594113326623315</v>
      </c>
      <c r="AD44" s="214">
        <f t="shared" si="16"/>
        <v>69.835790764059311</v>
      </c>
      <c r="AG44" s="29">
        <f t="shared" si="13"/>
        <v>4.3659794985240671E+24</v>
      </c>
      <c r="AI44" s="26"/>
      <c r="AJ44" s="54">
        <f t="shared" si="2"/>
        <v>1.8789457113088385E-4</v>
      </c>
      <c r="AQ44" s="38">
        <f t="shared" si="11"/>
        <v>5.2856746392520623E-2</v>
      </c>
      <c r="AR44" s="38">
        <f t="shared" si="6"/>
        <v>5.0203170159309439E-2</v>
      </c>
      <c r="AS44" s="54">
        <f t="shared" si="14"/>
        <v>2.497815666136542E-5</v>
      </c>
      <c r="AT44" s="28"/>
      <c r="AU44" s="28"/>
    </row>
    <row r="45" spans="1:47" x14ac:dyDescent="0.25">
      <c r="X45">
        <f t="shared" si="12"/>
        <v>390</v>
      </c>
      <c r="Y45" s="55">
        <f t="shared" si="7"/>
        <v>654.69253563330255</v>
      </c>
      <c r="Z45" s="55">
        <f t="shared" si="8"/>
        <v>8.8907978116525292</v>
      </c>
      <c r="AA45" s="55">
        <f t="shared" si="9"/>
        <v>55.108799295732538</v>
      </c>
      <c r="AB45" s="55">
        <f t="shared" si="10"/>
        <v>69.237581276010673</v>
      </c>
      <c r="AC45" s="214">
        <f t="shared" si="15"/>
        <v>55.108799295732538</v>
      </c>
      <c r="AD45" s="214">
        <f t="shared" si="16"/>
        <v>69.237581276010673</v>
      </c>
      <c r="AG45" s="29">
        <f t="shared" si="13"/>
        <v>4.3073330689832383E+24</v>
      </c>
      <c r="AI45" s="26"/>
      <c r="AJ45" s="54">
        <f t="shared" si="2"/>
        <v>1.8710890153527619E-4</v>
      </c>
      <c r="AQ45" s="38">
        <f t="shared" si="11"/>
        <v>5.2776023624502129E-2</v>
      </c>
      <c r="AR45" s="38">
        <f t="shared" si="6"/>
        <v>5.0130343435068551E-2</v>
      </c>
      <c r="AS45" s="54">
        <f t="shared" si="14"/>
        <v>2.5249006910743663E-5</v>
      </c>
      <c r="AT45" s="28"/>
      <c r="AU45" s="28"/>
    </row>
    <row r="46" spans="1:47" x14ac:dyDescent="0.25">
      <c r="X46">
        <f t="shared" si="12"/>
        <v>400</v>
      </c>
      <c r="Y46" s="55">
        <f t="shared" si="7"/>
        <v>649.12468869635643</v>
      </c>
      <c r="Z46" s="55">
        <f t="shared" si="8"/>
        <v>8.8153203538401677</v>
      </c>
      <c r="AA46" s="55">
        <f t="shared" si="9"/>
        <v>54.640125311141119</v>
      </c>
      <c r="AB46" s="55">
        <f t="shared" si="10"/>
        <v>68.649796385329552</v>
      </c>
      <c r="AC46" s="214">
        <f t="shared" si="15"/>
        <v>54.640125311141119</v>
      </c>
      <c r="AD46" s="214">
        <f t="shared" si="16"/>
        <v>68.649796385329552</v>
      </c>
      <c r="AG46" s="29">
        <f t="shared" si="13"/>
        <v>4.2504489942326706E+24</v>
      </c>
      <c r="AI46" s="26"/>
      <c r="AJ46" s="54">
        <f t="shared" si="2"/>
        <v>1.8630003752155656E-4</v>
      </c>
      <c r="AQ46" s="38">
        <f t="shared" si="11"/>
        <v>5.2696715494758468E-2</v>
      </c>
      <c r="AR46" s="38">
        <f t="shared" si="6"/>
        <v>5.0058782096599842E-2</v>
      </c>
      <c r="AS46" s="54">
        <f t="shared" si="14"/>
        <v>2.5512724623267564E-5</v>
      </c>
      <c r="AT46" s="28"/>
      <c r="AU46" s="28"/>
    </row>
    <row r="47" spans="1:47" x14ac:dyDescent="0.25">
      <c r="X47">
        <f t="shared" si="12"/>
        <v>410</v>
      </c>
      <c r="Y47" s="55">
        <f t="shared" si="7"/>
        <v>643.74474626720178</v>
      </c>
      <c r="Z47" s="55">
        <f t="shared" si="8"/>
        <v>8.741149838534028</v>
      </c>
      <c r="AA47" s="55">
        <f t="shared" si="9"/>
        <v>54.187268204309916</v>
      </c>
      <c r="AB47" s="55">
        <f t="shared" si="10"/>
        <v>68.0721893819331</v>
      </c>
      <c r="AC47" s="214">
        <f t="shared" si="15"/>
        <v>54.187268204309916</v>
      </c>
      <c r="AD47" s="214">
        <f t="shared" si="16"/>
        <v>68.0721893819331</v>
      </c>
      <c r="AG47" s="29">
        <f t="shared" si="13"/>
        <v>4.195252660969805E+24</v>
      </c>
      <c r="AI47" s="26"/>
      <c r="AJ47" s="54">
        <f t="shared" si="2"/>
        <v>1.8547097144684481E-4</v>
      </c>
      <c r="AQ47" s="38">
        <f t="shared" si="11"/>
        <v>5.2618789414843617E-2</v>
      </c>
      <c r="AR47" s="38">
        <f t="shared" si="6"/>
        <v>4.9988457306651995E-2</v>
      </c>
      <c r="AS47" s="54">
        <f t="shared" si="14"/>
        <v>2.5769564447062651E-5</v>
      </c>
      <c r="AT47" s="28"/>
      <c r="AU47" s="28"/>
    </row>
    <row r="48" spans="1:47" x14ac:dyDescent="0.25">
      <c r="X48">
        <f t="shared" si="12"/>
        <v>420</v>
      </c>
      <c r="Y48" s="55">
        <f t="shared" si="7"/>
        <v>638.5434998093707</v>
      </c>
      <c r="Z48" s="55">
        <f t="shared" si="8"/>
        <v>8.6682546707156725</v>
      </c>
      <c r="AA48" s="55">
        <f t="shared" si="9"/>
        <v>53.749452845906625</v>
      </c>
      <c r="AB48" s="55">
        <f t="shared" si="10"/>
        <v>67.504514217862109</v>
      </c>
      <c r="AC48" s="214">
        <f t="shared" si="15"/>
        <v>53.749452845906625</v>
      </c>
      <c r="AD48" s="214">
        <f t="shared" si="16"/>
        <v>67.504514217862109</v>
      </c>
      <c r="AG48" s="29">
        <f t="shared" si="13"/>
        <v>4.1416727951542141E+24</v>
      </c>
      <c r="AI48" s="26"/>
      <c r="AJ48" s="54">
        <f t="shared" si="2"/>
        <v>1.8462441943085239E-4</v>
      </c>
      <c r="AQ48" s="38">
        <f t="shared" si="11"/>
        <v>5.2542212676959299E-2</v>
      </c>
      <c r="AR48" s="38">
        <f t="shared" si="6"/>
        <v>4.9919340093094469E-2</v>
      </c>
      <c r="AS48" s="54">
        <f t="shared" si="14"/>
        <v>2.6019773337660747E-5</v>
      </c>
      <c r="AT48" s="28"/>
      <c r="AU48" s="28"/>
    </row>
    <row r="49" spans="2:47" x14ac:dyDescent="0.25">
      <c r="W49" s="15"/>
      <c r="X49">
        <f t="shared" si="12"/>
        <v>430</v>
      </c>
      <c r="Y49" s="55">
        <f t="shared" si="7"/>
        <v>633.5122797676114</v>
      </c>
      <c r="Z49" s="55">
        <f t="shared" si="8"/>
        <v>8.5966035019411589</v>
      </c>
      <c r="AA49" s="55">
        <f t="shared" si="9"/>
        <v>53.325949475388164</v>
      </c>
      <c r="AB49" s="55">
        <f t="shared" si="10"/>
        <v>66.946526765369981</v>
      </c>
      <c r="AC49" s="214">
        <f t="shared" si="15"/>
        <v>53.325949475388164</v>
      </c>
      <c r="AD49" s="214">
        <f t="shared" si="16"/>
        <v>66.946526765369981</v>
      </c>
      <c r="AG49" s="29">
        <f t="shared" si="13"/>
        <v>4.0896413997940928E+24</v>
      </c>
      <c r="AI49" s="26"/>
      <c r="AJ49" s="54">
        <f t="shared" si="2"/>
        <v>1.8376284543383223E-4</v>
      </c>
      <c r="AQ49" s="38">
        <f t="shared" si="11"/>
        <v>5.2466952661088841E-2</v>
      </c>
      <c r="AR49" s="38">
        <f t="shared" si="6"/>
        <v>4.9851401536580159E-2</v>
      </c>
      <c r="AS49" s="54">
        <f t="shared" si="14"/>
        <v>2.6263590179809306E-5</v>
      </c>
      <c r="AT49" s="28"/>
      <c r="AU49" s="28"/>
    </row>
    <row r="50" spans="2:47" x14ac:dyDescent="0.25">
      <c r="W50" s="15"/>
      <c r="X50">
        <f t="shared" si="12"/>
        <v>440</v>
      </c>
      <c r="Y50" s="55">
        <f t="shared" si="7"/>
        <v>628.64292438401753</v>
      </c>
      <c r="Z50" s="55">
        <f t="shared" si="8"/>
        <v>8.5261653592658391</v>
      </c>
      <c r="AA50" s="55">
        <f t="shared" si="9"/>
        <v>52.916071076095754</v>
      </c>
      <c r="AB50" s="55">
        <f t="shared" si="10"/>
        <v>66.397985820931694</v>
      </c>
      <c r="AC50" s="214">
        <f t="shared" si="15"/>
        <v>52.916071076095754</v>
      </c>
      <c r="AD50" s="214">
        <f t="shared" si="16"/>
        <v>66.397985820931694</v>
      </c>
      <c r="AG50" s="29">
        <f t="shared" si="13"/>
        <v>4.0390936695606786E+24</v>
      </c>
      <c r="AI50" s="26"/>
      <c r="AJ50" s="54">
        <f t="shared" si="2"/>
        <v>1.8288848351982913E-4</v>
      </c>
      <c r="AQ50" s="38">
        <f t="shared" si="11"/>
        <v>5.2392977001789395E-2</v>
      </c>
      <c r="AR50" s="38">
        <f t="shared" si="6"/>
        <v>4.9784612921927839E-2</v>
      </c>
      <c r="AS50" s="54">
        <f t="shared" si="14"/>
        <v>2.6501245567515601E-5</v>
      </c>
      <c r="AT50" s="28"/>
      <c r="AU50" s="28"/>
    </row>
    <row r="51" spans="2:47" x14ac:dyDescent="0.25">
      <c r="X51">
        <f t="shared" si="12"/>
        <v>450</v>
      </c>
      <c r="Y51" s="55">
        <f t="shared" si="7"/>
        <v>623.92774941149503</v>
      </c>
      <c r="Z51" s="55">
        <f t="shared" si="8"/>
        <v>8.4569097469876979</v>
      </c>
      <c r="AA51" s="55">
        <f t="shared" si="9"/>
        <v>52.519170825883421</v>
      </c>
      <c r="AB51" s="55">
        <f t="shared" si="10"/>
        <v>65.858653897575721</v>
      </c>
      <c r="AC51" s="214">
        <f t="shared" si="15"/>
        <v>52.519170825883421</v>
      </c>
      <c r="AD51" s="214">
        <f t="shared" si="16"/>
        <v>65.858653897575721</v>
      </c>
      <c r="AG51" s="29">
        <f t="shared" si="13"/>
        <v>3.9899678889471957E+24</v>
      </c>
      <c r="AI51" s="26"/>
      <c r="AJ51" s="54">
        <f t="shared" si="2"/>
        <v>1.8200335835576178E-4</v>
      </c>
      <c r="AQ51" s="38">
        <f t="shared" si="11"/>
        <v>5.2320253721299267E-2</v>
      </c>
      <c r="AR51" s="38">
        <f t="shared" si="6"/>
        <v>4.9718945859190865E-2</v>
      </c>
      <c r="AS51" s="54">
        <f t="shared" si="14"/>
        <v>2.6732961709560164E-5</v>
      </c>
      <c r="AT51" s="28"/>
      <c r="AU51" s="28"/>
    </row>
    <row r="52" spans="2:47" x14ac:dyDescent="0.25">
      <c r="B52" s="22"/>
      <c r="X52">
        <f t="shared" si="12"/>
        <v>460</v>
      </c>
      <c r="Y52" s="55">
        <f t="shared" si="7"/>
        <v>619.35951896850349</v>
      </c>
      <c r="Z52" s="55">
        <f t="shared" si="8"/>
        <v>8.3888067257956109</v>
      </c>
      <c r="AA52" s="55">
        <f t="shared" si="9"/>
        <v>52.134639643813422</v>
      </c>
      <c r="AB52" s="55">
        <f t="shared" si="10"/>
        <v>65.328297841255434</v>
      </c>
      <c r="AC52" s="214">
        <f t="shared" si="15"/>
        <v>52.134639643813422</v>
      </c>
      <c r="AD52" s="214">
        <f t="shared" si="16"/>
        <v>65.328297841255434</v>
      </c>
      <c r="AG52" s="29">
        <f t="shared" si="13"/>
        <v>3.9422053192687879E+24</v>
      </c>
      <c r="AI52" s="26"/>
      <c r="AJ52" s="54">
        <f t="shared" si="2"/>
        <v>1.8110930402295516E-4</v>
      </c>
      <c r="AQ52" s="38">
        <f t="shared" si="11"/>
        <v>5.2248751334581955E-2</v>
      </c>
      <c r="AR52" s="38">
        <f t="shared" si="6"/>
        <v>4.9654372379453172E-2</v>
      </c>
      <c r="AS52" s="54">
        <f t="shared" si="14"/>
        <v>2.6958952433622142E-5</v>
      </c>
      <c r="AT52" s="28"/>
      <c r="AU52" s="28"/>
    </row>
    <row r="53" spans="2:47" x14ac:dyDescent="0.25">
      <c r="X53">
        <f t="shared" si="12"/>
        <v>470</v>
      </c>
      <c r="Y53" s="55">
        <f t="shared" si="7"/>
        <v>614.93141769275621</v>
      </c>
      <c r="Z53" s="55">
        <f t="shared" si="8"/>
        <v>8.3218269731779984</v>
      </c>
      <c r="AA53" s="55">
        <f t="shared" si="9"/>
        <v>51.761903846191601</v>
      </c>
      <c r="AB53" s="55">
        <f t="shared" si="10"/>
        <v>64.806689301284933</v>
      </c>
      <c r="AC53" s="214">
        <f t="shared" si="15"/>
        <v>51.761903846191601</v>
      </c>
      <c r="AD53" s="214">
        <f t="shared" si="16"/>
        <v>64.806689301284933</v>
      </c>
      <c r="AG53" s="29">
        <f t="shared" si="13"/>
        <v>3.8957500786506798E+24</v>
      </c>
      <c r="AI53" s="26"/>
      <c r="AJ53" s="54">
        <f t="shared" si="2"/>
        <v>1.8020798123389816E-4</v>
      </c>
      <c r="AQ53" s="38">
        <f t="shared" si="11"/>
        <v>5.2178438931042209E-2</v>
      </c>
      <c r="AR53" s="38">
        <f t="shared" si="6"/>
        <v>4.9590865009601172E-2</v>
      </c>
      <c r="AS53" s="54">
        <f t="shared" si="14"/>
        <v>2.7179423267080221E-5</v>
      </c>
      <c r="AT53" s="28"/>
      <c r="AU53" s="28"/>
    </row>
    <row r="54" spans="2:47" x14ac:dyDescent="0.25">
      <c r="X54">
        <f t="shared" si="12"/>
        <v>480</v>
      </c>
      <c r="Y54" s="55">
        <f t="shared" si="7"/>
        <v>610.63702428617887</v>
      </c>
      <c r="Z54" s="55">
        <f t="shared" si="8"/>
        <v>8.2559418283276464</v>
      </c>
      <c r="AA54" s="55">
        <f t="shared" si="9"/>
        <v>51.400422919712028</v>
      </c>
      <c r="AB54" s="55">
        <f t="shared" si="10"/>
        <v>64.29360508003775</v>
      </c>
      <c r="AC54" s="214">
        <f t="shared" si="15"/>
        <v>51.400422919712028</v>
      </c>
      <c r="AD54" s="214">
        <f t="shared" si="16"/>
        <v>64.29360508003775</v>
      </c>
      <c r="AG54" s="29">
        <f t="shared" si="13"/>
        <v>3.8505490182259061E+24</v>
      </c>
      <c r="AI54" s="26"/>
      <c r="AJ54" s="54">
        <f t="shared" si="2"/>
        <v>1.7930089305588607E-4</v>
      </c>
      <c r="AQ54" s="38">
        <f t="shared" si="11"/>
        <v>5.2109286236894335E-2</v>
      </c>
      <c r="AR54" s="38">
        <f t="shared" si="6"/>
        <v>4.9528396829643925E-2</v>
      </c>
      <c r="AS54" s="54">
        <f t="shared" si="14"/>
        <v>2.7394571576634356E-5</v>
      </c>
      <c r="AT54" s="28"/>
      <c r="AU54" s="28"/>
    </row>
    <row r="55" spans="2:47" x14ac:dyDescent="0.25">
      <c r="X55">
        <f t="shared" si="12"/>
        <v>490</v>
      </c>
      <c r="Y55" s="55">
        <f t="shared" si="7"/>
        <v>606.47028649438528</v>
      </c>
      <c r="Z55" s="55">
        <f t="shared" si="8"/>
        <v>8.1911233242547556</v>
      </c>
      <c r="AA55" s="55">
        <f t="shared" si="9"/>
        <v>51.049687415352295</v>
      </c>
      <c r="AB55" s="55">
        <f t="shared" si="10"/>
        <v>63.788827383029016</v>
      </c>
      <c r="AC55" s="214">
        <f t="shared" si="15"/>
        <v>51.049687415352295</v>
      </c>
      <c r="AD55" s="214">
        <f t="shared" si="16"/>
        <v>63.788827383029016</v>
      </c>
      <c r="AG55" s="29">
        <f t="shared" si="13"/>
        <v>3.806551597020857E+24</v>
      </c>
      <c r="AI55" s="26"/>
      <c r="AJ55" s="54">
        <f t="shared" si="2"/>
        <v>1.7838939924685112E-4</v>
      </c>
      <c r="AQ55" s="38">
        <f t="shared" si="11"/>
        <v>5.2041263661523895E-2</v>
      </c>
      <c r="AR55" s="38">
        <f t="shared" si="6"/>
        <v>4.9466941515582293E-2</v>
      </c>
      <c r="AS55" s="54">
        <f t="shared" si="14"/>
        <v>2.760458675226634E-5</v>
      </c>
      <c r="AT55" s="28"/>
      <c r="AU55" s="28"/>
    </row>
    <row r="56" spans="2:47" x14ac:dyDescent="0.25">
      <c r="V56" s="17"/>
      <c r="W56" s="45"/>
      <c r="X56" s="45">
        <f t="shared" si="12"/>
        <v>500</v>
      </c>
      <c r="Y56" s="55">
        <f t="shared" si="7"/>
        <v>602.42549752764774</v>
      </c>
      <c r="Z56" s="55">
        <f t="shared" si="8"/>
        <v>8.1273442093785953</v>
      </c>
      <c r="AA56" s="55">
        <f t="shared" si="9"/>
        <v>50.709216963606714</v>
      </c>
      <c r="AB56" s="55">
        <f t="shared" si="10"/>
        <v>63.292143987061728</v>
      </c>
      <c r="AC56" s="214">
        <f t="shared" si="15"/>
        <v>50.709216963606714</v>
      </c>
      <c r="AD56" s="214">
        <f t="shared" si="16"/>
        <v>63.292143987061728</v>
      </c>
      <c r="AG56" s="29">
        <f t="shared" si="13"/>
        <v>3.7637097574130846E+24</v>
      </c>
      <c r="AI56" s="26"/>
      <c r="AJ56" s="54">
        <f t="shared" si="2"/>
        <v>1.774747293086302E-4</v>
      </c>
      <c r="AQ56" s="38">
        <f t="shared" si="11"/>
        <v>5.1974342330642534E-2</v>
      </c>
      <c r="AR56" s="38">
        <f t="shared" si="6"/>
        <v>4.9406473370342575E-2</v>
      </c>
      <c r="AS56" s="54">
        <f t="shared" si="14"/>
        <v>2.7809650423835912E-5</v>
      </c>
      <c r="AT56" s="28"/>
      <c r="AU56" s="28"/>
    </row>
    <row r="57" spans="2:47" x14ac:dyDescent="0.25">
      <c r="X57">
        <f t="shared" si="12"/>
        <v>510</v>
      </c>
      <c r="Y57" s="55">
        <f t="shared" si="7"/>
        <v>598.49727390396936</v>
      </c>
      <c r="Z57" s="55">
        <f t="shared" si="8"/>
        <v>8.064577960496834</v>
      </c>
      <c r="AA57" s="55">
        <f t="shared" si="9"/>
        <v>50.378558409425025</v>
      </c>
      <c r="AB57" s="55">
        <f t="shared" si="10"/>
        <v>62.803348341226027</v>
      </c>
      <c r="AC57" s="214">
        <f t="shared" si="15"/>
        <v>50.378558409425025</v>
      </c>
      <c r="AD57" s="214">
        <f t="shared" si="16"/>
        <v>62.803348341226027</v>
      </c>
      <c r="AG57" s="29">
        <f t="shared" si="13"/>
        <v>3.7219778025727707E+24</v>
      </c>
      <c r="AI57" s="26"/>
      <c r="AJ57" s="54">
        <f t="shared" si="2"/>
        <v>1.7655799436031217E-4</v>
      </c>
      <c r="AQ57" s="38">
        <f t="shared" si="11"/>
        <v>5.1908494108580075E-2</v>
      </c>
      <c r="AR57" s="38">
        <f t="shared" si="6"/>
        <v>4.9346967344881976E-2</v>
      </c>
      <c r="AS57" s="54">
        <f t="shared" si="14"/>
        <v>2.8009936700893078E-5</v>
      </c>
      <c r="AT57" s="28"/>
      <c r="AU57" s="28"/>
    </row>
    <row r="58" spans="2:47" x14ac:dyDescent="0.25">
      <c r="X58">
        <f t="shared" si="12"/>
        <v>520</v>
      </c>
      <c r="Y58" s="55">
        <f t="shared" si="7"/>
        <v>594.68053467611992</v>
      </c>
      <c r="Z58" s="55">
        <f t="shared" si="8"/>
        <v>8.0027987887192413</v>
      </c>
      <c r="AA58" s="55">
        <f t="shared" si="9"/>
        <v>50.057284063646456</v>
      </c>
      <c r="AB58" s="55">
        <f t="shared" si="10"/>
        <v>62.322239613108337</v>
      </c>
      <c r="AC58" s="214">
        <f t="shared" si="15"/>
        <v>50.057284063646456</v>
      </c>
      <c r="AD58" s="214">
        <f t="shared" si="16"/>
        <v>62.322239613108337</v>
      </c>
      <c r="AG58" s="29">
        <f t="shared" si="13"/>
        <v>3.681312276924467E+24</v>
      </c>
      <c r="AI58" s="26"/>
      <c r="AJ58" s="54">
        <f t="shared" si="2"/>
        <v>1.756401979300303E-4</v>
      </c>
      <c r="AQ58" s="38">
        <f t="shared" si="11"/>
        <v>5.1843691611674639E-2</v>
      </c>
      <c r="AR58" s="38">
        <f t="shared" si="6"/>
        <v>4.9288399051229538E-2</v>
      </c>
      <c r="AS58" s="54">
        <f t="shared" si="14"/>
        <v>2.8205612428158996E-5</v>
      </c>
      <c r="AT58" s="28"/>
      <c r="AU58" s="28"/>
    </row>
    <row r="59" spans="2:47" x14ac:dyDescent="0.25">
      <c r="X59">
        <f t="shared" si="12"/>
        <v>530</v>
      </c>
      <c r="Y59" s="55">
        <f t="shared" si="7"/>
        <v>590.97048199162225</v>
      </c>
      <c r="Z59" s="55">
        <f t="shared" si="8"/>
        <v>7.9419816396903062</v>
      </c>
      <c r="AA59" s="55">
        <f t="shared" si="9"/>
        <v>49.74499006663487</v>
      </c>
      <c r="AB59" s="55">
        <f t="shared" si="10"/>
        <v>61.848622690524934</v>
      </c>
      <c r="AC59" s="214">
        <f t="shared" si="15"/>
        <v>49.74499006663487</v>
      </c>
      <c r="AD59" s="214">
        <f t="shared" si="16"/>
        <v>61.848622690524934</v>
      </c>
      <c r="AG59" s="29">
        <f t="shared" si="13"/>
        <v>3.6416718503695576E+24</v>
      </c>
      <c r="AI59" s="26"/>
      <c r="AJ59" s="54">
        <f t="shared" si="2"/>
        <v>1.7472224575822891E-4</v>
      </c>
      <c r="AQ59" s="38">
        <f t="shared" si="11"/>
        <v>5.1779908214398825E-2</v>
      </c>
      <c r="AR59" s="38">
        <f t="shared" si="6"/>
        <v>4.9230744768936782E-2</v>
      </c>
      <c r="AS59" s="54">
        <f t="shared" si="14"/>
        <v>2.8396837450660197E-5</v>
      </c>
      <c r="AT59" s="28"/>
      <c r="AU59" s="28"/>
    </row>
    <row r="60" spans="2:47" x14ac:dyDescent="0.25">
      <c r="X60">
        <f t="shared" si="12"/>
        <v>540</v>
      </c>
      <c r="Y60" s="55">
        <f t="shared" si="7"/>
        <v>587.3625829262885</v>
      </c>
      <c r="Z60" s="55">
        <f t="shared" si="8"/>
        <v>7.8821021892058836</v>
      </c>
      <c r="AA60" s="55">
        <f t="shared" si="9"/>
        <v>49.441294859115196</v>
      </c>
      <c r="AB60" s="55">
        <f t="shared" si="10"/>
        <v>61.382308147386368</v>
      </c>
      <c r="AC60" s="214">
        <f t="shared" si="15"/>
        <v>49.441294859115196</v>
      </c>
      <c r="AD60" s="214">
        <f t="shared" si="16"/>
        <v>61.382308147386368</v>
      </c>
      <c r="AG60" s="29">
        <f t="shared" si="13"/>
        <v>3.6030172067772796E+24</v>
      </c>
      <c r="AI60" s="26"/>
      <c r="AJ60" s="54">
        <f t="shared" si="2"/>
        <v>1.738049546995136E-4</v>
      </c>
      <c r="AQ60" s="38">
        <f t="shared" si="11"/>
        <v>5.1717118049589568E-2</v>
      </c>
      <c r="AR60" s="38">
        <f t="shared" si="6"/>
        <v>4.9173981446169676E-2</v>
      </c>
      <c r="AS60" s="54">
        <f t="shared" si="14"/>
        <v>2.8583764883751914E-5</v>
      </c>
      <c r="AT60" s="28"/>
      <c r="AU60" s="28"/>
    </row>
    <row r="61" spans="2:47" x14ac:dyDescent="0.25">
      <c r="X61">
        <f t="shared" si="12"/>
        <v>550</v>
      </c>
      <c r="Y61" s="55">
        <f t="shared" si="7"/>
        <v>583.8525525268484</v>
      </c>
      <c r="Z61" s="55">
        <f t="shared" si="8"/>
        <v>7.8231368351441208</v>
      </c>
      <c r="AA61" s="55">
        <f t="shared" si="9"/>
        <v>49.145837754785219</v>
      </c>
      <c r="AB61" s="55">
        <f t="shared" si="10"/>
        <v>60.923112180859135</v>
      </c>
      <c r="AC61" s="214">
        <f t="shared" si="15"/>
        <v>49.145837754785219</v>
      </c>
      <c r="AD61" s="214">
        <f t="shared" si="16"/>
        <v>60.923112180859135</v>
      </c>
      <c r="AG61" s="29">
        <f t="shared" si="13"/>
        <v>3.5653109370708582E+24</v>
      </c>
      <c r="AI61" s="26"/>
      <c r="AJ61" s="54">
        <f t="shared" si="2"/>
        <v>1.7288906080403376E-4</v>
      </c>
      <c r="AQ61" s="38">
        <f t="shared" si="11"/>
        <v>5.1655296003922546E-2</v>
      </c>
      <c r="AR61" s="38">
        <f t="shared" si="6"/>
        <v>4.911808669647006E-2</v>
      </c>
      <c r="AS61" s="54">
        <f t="shared" si="14"/>
        <v>2.8766541384284949E-5</v>
      </c>
      <c r="AT61" s="28"/>
      <c r="AU61" s="28"/>
    </row>
    <row r="62" spans="2:47" x14ac:dyDescent="0.25">
      <c r="X62">
        <f t="shared" si="12"/>
        <v>560</v>
      </c>
      <c r="Y62" s="55">
        <f t="shared" si="7"/>
        <v>580.43633799575207</v>
      </c>
      <c r="Z62" s="55">
        <f t="shared" si="8"/>
        <v>7.7650626864771466</v>
      </c>
      <c r="AA62" s="55">
        <f t="shared" si="9"/>
        <v>48.858277609070036</v>
      </c>
      <c r="AB62" s="55">
        <f t="shared" si="10"/>
        <v>60.470856525793529</v>
      </c>
      <c r="AC62" s="214">
        <f t="shared" si="15"/>
        <v>48.858277609070036</v>
      </c>
      <c r="AD62" s="214">
        <f t="shared" si="16"/>
        <v>60.470856525793529</v>
      </c>
      <c r="AG62" s="29">
        <f t="shared" si="13"/>
        <v>3.5285174370939873E+24</v>
      </c>
      <c r="AI62" s="26"/>
      <c r="AJ62" s="54">
        <f t="shared" si="2"/>
        <v>1.7197522665313842E-4</v>
      </c>
      <c r="AQ62" s="38">
        <f t="shared" si="11"/>
        <v>5.1594417709581369E-2</v>
      </c>
      <c r="AR62" s="38">
        <f t="shared" si="6"/>
        <v>4.9063038792043295E-2</v>
      </c>
      <c r="AS62" s="54">
        <f t="shared" si="14"/>
        <v>2.8945307420001136E-5</v>
      </c>
      <c r="AT62" s="28"/>
      <c r="AU62" s="28"/>
    </row>
    <row r="63" spans="2:47" x14ac:dyDescent="0.25">
      <c r="X63">
        <f t="shared" si="12"/>
        <v>570</v>
      </c>
      <c r="Y63" s="55">
        <f t="shared" si="7"/>
        <v>577.11010395055905</v>
      </c>
      <c r="Z63" s="55">
        <f t="shared" si="8"/>
        <v>7.7078575499999538</v>
      </c>
      <c r="AA63" s="55">
        <f t="shared" si="9"/>
        <v>48.578291578329889</v>
      </c>
      <c r="AB63" s="55">
        <f t="shared" si="10"/>
        <v>60.025368351374141</v>
      </c>
      <c r="AC63" s="214">
        <f t="shared" si="15"/>
        <v>48.578291578329889</v>
      </c>
      <c r="AD63" s="214">
        <f t="shared" si="16"/>
        <v>60.025368351374141</v>
      </c>
      <c r="AG63" s="29">
        <f t="shared" si="13"/>
        <v>3.4926028103351525E+24</v>
      </c>
      <c r="AI63" s="26"/>
      <c r="AJ63" s="54">
        <f t="shared" si="2"/>
        <v>1.7106404801801371E-4</v>
      </c>
      <c r="AQ63" s="38">
        <f t="shared" si="11"/>
        <v>5.1534459532912774E-2</v>
      </c>
      <c r="AR63" s="38">
        <f t="shared" si="6"/>
        <v>4.9008816654286504E-2</v>
      </c>
      <c r="AS63" s="54">
        <f t="shared" si="14"/>
        <v>2.9120197534913396E-5</v>
      </c>
      <c r="AT63" s="28"/>
      <c r="AU63" s="28"/>
    </row>
    <row r="64" spans="2:47" x14ac:dyDescent="0.25">
      <c r="X64">
        <f t="shared" si="12"/>
        <v>580</v>
      </c>
      <c r="Y64" s="55">
        <f t="shared" si="7"/>
        <v>573.87021869109844</v>
      </c>
      <c r="Z64" s="55">
        <f t="shared" si="8"/>
        <v>7.6514999153052381</v>
      </c>
      <c r="AA64" s="55">
        <f t="shared" si="9"/>
        <v>48.305573963897174</v>
      </c>
      <c r="AB64" s="55">
        <f t="shared" si="10"/>
        <v>59.586480144110574</v>
      </c>
      <c r="AC64" s="214">
        <f t="shared" si="15"/>
        <v>48.305573963897174</v>
      </c>
      <c r="AD64" s="214">
        <f t="shared" si="16"/>
        <v>59.586480144110574</v>
      </c>
      <c r="AG64" s="29">
        <f t="shared" si="13"/>
        <v>3.4575347755043395E+24</v>
      </c>
      <c r="AI64" s="26"/>
      <c r="AJ64" s="54">
        <f t="shared" si="2"/>
        <v>1.7015605990418608E-4</v>
      </c>
      <c r="AQ64" s="38">
        <f t="shared" si="11"/>
        <v>5.1475398560724979E-2</v>
      </c>
      <c r="AR64" s="38">
        <f t="shared" si="6"/>
        <v>4.8955399842150624E-2</v>
      </c>
      <c r="AS64" s="54">
        <f t="shared" si="14"/>
        <v>2.9291340608973329E-5</v>
      </c>
      <c r="AT64" s="28"/>
      <c r="AU64" s="28"/>
    </row>
    <row r="65" spans="24:47" x14ac:dyDescent="0.25">
      <c r="X65">
        <f t="shared" si="12"/>
        <v>590</v>
      </c>
      <c r="Y65" s="55">
        <f t="shared" si="7"/>
        <v>570.71324140924207</v>
      </c>
      <c r="Z65" s="55">
        <f t="shared" si="8"/>
        <v>7.5959689384415805</v>
      </c>
      <c r="AA65" s="55">
        <f t="shared" si="9"/>
        <v>48.039835135458084</v>
      </c>
      <c r="AB65" s="55">
        <f t="shared" si="10"/>
        <v>59.15402958057458</v>
      </c>
      <c r="AC65" s="214">
        <f t="shared" si="15"/>
        <v>48.039835135458084</v>
      </c>
      <c r="AD65" s="214">
        <f t="shared" si="16"/>
        <v>59.15402958057458</v>
      </c>
      <c r="AG65" s="29">
        <f t="shared" si="13"/>
        <v>3.4232825788954957E+24</v>
      </c>
      <c r="AI65" s="26"/>
      <c r="AJ65" s="54">
        <f t="shared" si="2"/>
        <v>1.6925174203930485E-4</v>
      </c>
      <c r="AQ65" s="38">
        <f t="shared" si="11"/>
        <v>5.1417212584775031E-2</v>
      </c>
      <c r="AR65" s="38">
        <f t="shared" si="6"/>
        <v>4.8902768538829966E-2</v>
      </c>
      <c r="AS65" s="54">
        <f t="shared" si="14"/>
        <v>2.9458860110766625E-5</v>
      </c>
      <c r="AT65" s="28"/>
      <c r="AU65" s="28"/>
    </row>
    <row r="66" spans="24:47" x14ac:dyDescent="0.25">
      <c r="X66">
        <f t="shared" si="12"/>
        <v>600</v>
      </c>
      <c r="Y66" s="55">
        <f t="shared" si="7"/>
        <v>567.63591027853477</v>
      </c>
      <c r="Z66" s="55">
        <f t="shared" si="8"/>
        <v>7.5412444246169423</v>
      </c>
      <c r="AA66" s="55">
        <f t="shared" si="9"/>
        <v>47.780800528496194</v>
      </c>
      <c r="AB66" s="55">
        <f t="shared" si="10"/>
        <v>58.727859392702612</v>
      </c>
      <c r="AC66" s="214">
        <f t="shared" si="15"/>
        <v>47.780800528496194</v>
      </c>
      <c r="AD66" s="214">
        <f t="shared" si="16"/>
        <v>58.727859392702612</v>
      </c>
      <c r="AG66" s="29">
        <f t="shared" si="13"/>
        <v>3.3898169114219608E+24</v>
      </c>
      <c r="AI66" s="26"/>
      <c r="AJ66" s="54">
        <f t="shared" si="2"/>
        <v>1.6835152385645332E-4</v>
      </c>
      <c r="AQ66" s="38">
        <f t="shared" si="11"/>
        <v>5.1359880084896926E-2</v>
      </c>
      <c r="AR66" s="38">
        <f t="shared" si="6"/>
        <v>4.885090353718808E-2</v>
      </c>
      <c r="AS66" s="54">
        <f t="shared" si="14"/>
        <v>2.9622874342332421E-5</v>
      </c>
      <c r="AT66" s="28"/>
      <c r="AU66" s="28"/>
    </row>
    <row r="67" spans="24:47" x14ac:dyDescent="0.25">
      <c r="X67">
        <f t="shared" si="12"/>
        <v>610</v>
      </c>
      <c r="Y67" s="55">
        <f t="shared" si="7"/>
        <v>564.63513136369397</v>
      </c>
      <c r="Z67" s="55">
        <f t="shared" si="8"/>
        <v>7.4873068102453342</v>
      </c>
      <c r="AA67" s="55">
        <f t="shared" si="9"/>
        <v>47.528209710748648</v>
      </c>
      <c r="AB67" s="55">
        <f t="shared" si="10"/>
        <v>58.307817227983293</v>
      </c>
      <c r="AC67" s="214">
        <f t="shared" si="15"/>
        <v>47.528209710748648</v>
      </c>
      <c r="AD67" s="214">
        <f t="shared" si="16"/>
        <v>58.307817227983293</v>
      </c>
      <c r="AG67" s="29">
        <f t="shared" si="13"/>
        <v>3.3571098301800328E+24</v>
      </c>
      <c r="AI67" s="26"/>
      <c r="AJ67" s="54">
        <f t="shared" si="2"/>
        <v>1.6745578902048372E-4</v>
      </c>
      <c r="AQ67" s="38">
        <f t="shared" si="11"/>
        <v>5.1303380211143869E-2</v>
      </c>
      <c r="AR67" s="38">
        <f t="shared" si="6"/>
        <v>4.8799786224258214E-2</v>
      </c>
      <c r="AS67" s="54">
        <f t="shared" si="14"/>
        <v>2.9783496675484594E-5</v>
      </c>
      <c r="AT67" s="28"/>
      <c r="AU67" s="28"/>
    </row>
    <row r="68" spans="24:47" x14ac:dyDescent="0.25">
      <c r="X68">
        <f t="shared" si="12"/>
        <v>620</v>
      </c>
      <c r="Y68" s="55">
        <f t="shared" si="7"/>
        <v>561.70796829308813</v>
      </c>
      <c r="Z68" s="55">
        <f t="shared" si="8"/>
        <v>7.434137144581789</v>
      </c>
      <c r="AA68" s="55">
        <f t="shared" si="9"/>
        <v>47.281815512886205</v>
      </c>
      <c r="AB68" s="55">
        <f t="shared" si="10"/>
        <v>57.893755506438666</v>
      </c>
      <c r="AC68" s="214">
        <f t="shared" si="15"/>
        <v>47.281815512886205</v>
      </c>
      <c r="AD68" s="214">
        <f t="shared" si="16"/>
        <v>57.893755506438666</v>
      </c>
      <c r="AG68" s="29">
        <f t="shared" si="13"/>
        <v>3.325134684372707E+24</v>
      </c>
      <c r="AI68" s="26"/>
      <c r="AJ68" s="54">
        <f t="shared" si="2"/>
        <v>1.665648795404467E-4</v>
      </c>
      <c r="AQ68" s="38">
        <f t="shared" si="11"/>
        <v>5.1247692765252574E-2</v>
      </c>
      <c r="AR68" s="38">
        <f t="shared" si="6"/>
        <v>4.8749398565097607E-2</v>
      </c>
      <c r="AS68" s="54">
        <f t="shared" si="14"/>
        <v>2.994083577924043E-5</v>
      </c>
      <c r="AT68" s="28"/>
      <c r="AU68" s="28"/>
    </row>
    <row r="69" spans="24:47" x14ac:dyDescent="0.25">
      <c r="X69">
        <f t="shared" si="12"/>
        <v>630</v>
      </c>
      <c r="Y69" s="55">
        <f t="shared" si="7"/>
        <v>558.85163264048117</v>
      </c>
      <c r="Z69" s="55">
        <f t="shared" si="8"/>
        <v>7.3817170711457321</v>
      </c>
      <c r="AA69" s="55">
        <f t="shared" si="9"/>
        <v>47.041383218895724</v>
      </c>
      <c r="AB69" s="55">
        <f t="shared" si="10"/>
        <v>57.485531275957733</v>
      </c>
      <c r="AC69" s="214">
        <f t="shared" si="15"/>
        <v>47.041383218895724</v>
      </c>
      <c r="AD69" s="214">
        <f t="shared" si="16"/>
        <v>57.485531275957733</v>
      </c>
      <c r="AG69" s="29">
        <f t="shared" si="13"/>
        <v>3.293866045411396E+24</v>
      </c>
      <c r="AI69" s="26"/>
      <c r="AJ69" s="54">
        <f t="shared" si="2"/>
        <v>1.6567909950715695E-4</v>
      </c>
      <c r="AQ69" s="38">
        <f t="shared" si="11"/>
        <v>5.1192798181682424E-2</v>
      </c>
      <c r="AR69" s="38">
        <f t="shared" si="6"/>
        <v>4.8699723086225465E-2</v>
      </c>
      <c r="AS69" s="54">
        <f t="shared" si="14"/>
        <v>3.0094995838140435E-5</v>
      </c>
      <c r="AT69" s="28"/>
      <c r="AU69" s="28"/>
    </row>
    <row r="70" spans="24:47" x14ac:dyDescent="0.25">
      <c r="X70">
        <f t="shared" si="12"/>
        <v>640</v>
      </c>
      <c r="Y70" s="55">
        <f t="shared" si="7"/>
        <v>556.06347496560124</v>
      </c>
      <c r="Z70" s="55">
        <f t="shared" si="8"/>
        <v>7.3300288090961532</v>
      </c>
      <c r="AA70" s="55">
        <f t="shared" si="9"/>
        <v>46.806689811919298</v>
      </c>
      <c r="AB70" s="55">
        <f t="shared" si="10"/>
        <v>57.083006067254523</v>
      </c>
      <c r="AC70" s="214">
        <f t="shared" ref="AC70:AC101" si="17">IF(OR(C$5&gt;40, C$5&lt;0, C$4&gt;80,C$4&lt;10), 0, AA70)</f>
        <v>46.806689811919298</v>
      </c>
      <c r="AD70" s="214">
        <f t="shared" ref="AD70:AD101" si="18">IF(OR(C$5&gt;40, C$5&lt;0, C$4&gt;80,C$4&lt;10), 0, AB70)</f>
        <v>57.083006067254523</v>
      </c>
      <c r="AG70" s="29">
        <f t="shared" si="13"/>
        <v>3.2632796410044019E+24</v>
      </c>
      <c r="AI70" s="26"/>
      <c r="AJ70" s="54">
        <f t="shared" ref="AJ70:AJ133" si="19">AG70*AR70*AS70*EXP(-AF$6/(0.008314*AK$6))</f>
        <v>1.6479871849122197E-4</v>
      </c>
      <c r="AQ70" s="38">
        <f t="shared" si="11"/>
        <v>5.1138677508436169E-2</v>
      </c>
      <c r="AR70" s="38">
        <f t="shared" ref="AR70:AR133" si="20">AQ70/(AQ70+1)</f>
        <v>4.8650742858832481E-2</v>
      </c>
      <c r="AS70" s="54">
        <f t="shared" si="14"/>
        <v>3.0246076761385258E-5</v>
      </c>
      <c r="AT70" s="28"/>
      <c r="AU70" s="28"/>
    </row>
    <row r="71" spans="24:47" x14ac:dyDescent="0.25">
      <c r="X71">
        <f t="shared" si="12"/>
        <v>650</v>
      </c>
      <c r="Y71" s="55">
        <f t="shared" ref="Y71:Y134" si="21">IF(U$6/(((U$6/AE$6)-1)*(1-EXP(-AJ71*X71))+1)&gt;Y70,Y70,(U$6/(((U$6/AE$6)-1)*(1-EXP(-AJ71*X71))+1)))</f>
        <v>553.34097646627356</v>
      </c>
      <c r="Z71" s="55">
        <f t="shared" ref="Z71:Z134" si="22">-4.8493*(T$6/Y71 - 1)+12.841</f>
        <v>7.2790551346902017</v>
      </c>
      <c r="AA71" s="55">
        <f t="shared" ref="AA71:AA134" si="23">100*Y71/1188</f>
        <v>46.577523271571849</v>
      </c>
      <c r="AB71" s="55">
        <f t="shared" ref="AB71:AB134" si="24">100*Z71/12.841</f>
        <v>56.686045749475916</v>
      </c>
      <c r="AC71" s="214">
        <f t="shared" si="17"/>
        <v>46.577523271571849</v>
      </c>
      <c r="AD71" s="214">
        <f t="shared" si="18"/>
        <v>56.686045749475916</v>
      </c>
      <c r="AG71" s="29">
        <f t="shared" si="13"/>
        <v>3.233352293037436E+24</v>
      </c>
      <c r="AI71" s="26"/>
      <c r="AJ71" s="54">
        <f t="shared" si="19"/>
        <v>1.6392397463350423E-4</v>
      </c>
      <c r="AQ71" s="38">
        <f t="shared" ref="AQ71:AQ134" si="25">AP$6*(((AQ$3-AQ$2*((T$6/Y70)-1))/AQ$3))</f>
        <v>5.10853123878309E-2</v>
      </c>
      <c r="AR71" s="38">
        <f t="shared" si="20"/>
        <v>4.8602441481915948E-2</v>
      </c>
      <c r="AS71" s="54">
        <f t="shared" si="14"/>
        <v>3.0394174382824855E-5</v>
      </c>
      <c r="AT71" s="28"/>
      <c r="AU71" s="28"/>
    </row>
    <row r="72" spans="24:47" x14ac:dyDescent="0.25">
      <c r="X72">
        <f t="shared" ref="X72:X135" si="26">X71+10</f>
        <v>660</v>
      </c>
      <c r="Y72" s="55">
        <f t="shared" si="21"/>
        <v>550.68174119803473</v>
      </c>
      <c r="Z72" s="55">
        <f t="shared" si="22"/>
        <v>7.2287793629315997</v>
      </c>
      <c r="AA72" s="55">
        <f t="shared" si="23"/>
        <v>46.353681919026492</v>
      </c>
      <c r="AB72" s="55">
        <f t="shared" si="24"/>
        <v>56.294520387287598</v>
      </c>
      <c r="AC72" s="214">
        <f t="shared" si="17"/>
        <v>46.353681919026492</v>
      </c>
      <c r="AD72" s="214">
        <f t="shared" si="18"/>
        <v>56.294520387287598</v>
      </c>
      <c r="AG72" s="29">
        <f t="shared" ref="AG72:AG135" si="27">AH$6-AI$6*EXP((T$6-Y71)/T$6)</f>
        <v>3.2040618590507189E+24</v>
      </c>
      <c r="AI72" s="26"/>
      <c r="AJ72" s="54">
        <f t="shared" si="19"/>
        <v>1.6305507745690819E-4</v>
      </c>
      <c r="AQ72" s="38">
        <f t="shared" si="25"/>
        <v>5.1032685037355127E-2</v>
      </c>
      <c r="AR72" s="38">
        <f t="shared" si="20"/>
        <v>4.8554803065464475E-2</v>
      </c>
      <c r="AS72" s="54">
        <f t="shared" ref="AS72:AS135" si="28">AS$1+AS$2*EXP(-$Y71/AS$3)</f>
        <v>3.0539380651921652E-5</v>
      </c>
      <c r="AT72" s="28"/>
      <c r="AU72" s="28"/>
    </row>
    <row r="73" spans="24:47" x14ac:dyDescent="0.25">
      <c r="X73">
        <f t="shared" si="26"/>
        <v>670</v>
      </c>
      <c r="Y73" s="55">
        <f t="shared" si="21"/>
        <v>548.08348882012558</v>
      </c>
      <c r="Z73" s="55">
        <f t="shared" si="22"/>
        <v>7.1791853294927828</v>
      </c>
      <c r="AA73" s="55">
        <f t="shared" si="23"/>
        <v>46.134973806407878</v>
      </c>
      <c r="AB73" s="55">
        <f t="shared" si="24"/>
        <v>55.908304100091762</v>
      </c>
      <c r="AC73" s="214">
        <f t="shared" si="17"/>
        <v>46.134973806407878</v>
      </c>
      <c r="AD73" s="214">
        <f t="shared" si="18"/>
        <v>55.908304100091762</v>
      </c>
      <c r="AG73" s="29">
        <f t="shared" si="27"/>
        <v>3.1753871771200764E+24</v>
      </c>
      <c r="AI73" s="26"/>
      <c r="AJ73" s="54">
        <f t="shared" si="19"/>
        <v>1.6219221042561952E-4</v>
      </c>
      <c r="AQ73" s="38">
        <f t="shared" si="25"/>
        <v>5.0980778230721786E-2</v>
      </c>
      <c r="AR73" s="38">
        <f t="shared" si="20"/>
        <v>4.8507812213792904E-2</v>
      </c>
      <c r="AS73" s="54">
        <f t="shared" si="28"/>
        <v>3.068178381587224E-5</v>
      </c>
      <c r="AT73" s="28"/>
      <c r="AU73" s="28"/>
    </row>
    <row r="74" spans="24:47" x14ac:dyDescent="0.25">
      <c r="X74">
        <f t="shared" si="26"/>
        <v>680</v>
      </c>
      <c r="Y74" s="55">
        <f t="shared" si="21"/>
        <v>545.54404782968572</v>
      </c>
      <c r="Z74" s="55">
        <f t="shared" si="22"/>
        <v>7.1302573729772849</v>
      </c>
      <c r="AA74" s="55">
        <f t="shared" si="23"/>
        <v>45.921216147279942</v>
      </c>
      <c r="AB74" s="55">
        <f t="shared" si="24"/>
        <v>55.527274923894439</v>
      </c>
      <c r="AC74" s="214">
        <f t="shared" si="17"/>
        <v>45.921216147279942</v>
      </c>
      <c r="AD74" s="214">
        <f t="shared" si="18"/>
        <v>55.527274923894439</v>
      </c>
      <c r="AG74" s="29">
        <f t="shared" si="27"/>
        <v>3.1473080139532552E+24</v>
      </c>
      <c r="AI74" s="26"/>
      <c r="AJ74" s="54">
        <f t="shared" si="19"/>
        <v>1.613355332753879E-4</v>
      </c>
      <c r="AQ74" s="38">
        <f t="shared" si="25"/>
        <v>5.0929575279203991E-2</v>
      </c>
      <c r="AR74" s="38">
        <f t="shared" si="20"/>
        <v>4.8461454009107466E-2</v>
      </c>
      <c r="AS74" s="54">
        <f t="shared" si="28"/>
        <v>3.0821468593122335E-5</v>
      </c>
      <c r="AT74" s="28"/>
      <c r="AU74" s="28"/>
    </row>
    <row r="75" spans="24:47" x14ac:dyDescent="0.25">
      <c r="X75">
        <f t="shared" si="26"/>
        <v>690</v>
      </c>
      <c r="Y75" s="55">
        <f t="shared" si="21"/>
        <v>543.06134924868957</v>
      </c>
      <c r="Z75" s="55">
        <f t="shared" si="22"/>
        <v>7.0819803175734348</v>
      </c>
      <c r="AA75" s="55">
        <f t="shared" si="23"/>
        <v>45.712234785243233</v>
      </c>
      <c r="AB75" s="55">
        <f t="shared" si="24"/>
        <v>55.151314676220196</v>
      </c>
      <c r="AC75" s="214">
        <f t="shared" si="17"/>
        <v>45.712234785243233</v>
      </c>
      <c r="AD75" s="214">
        <f t="shared" si="18"/>
        <v>55.151314676220196</v>
      </c>
      <c r="AG75" s="29">
        <f t="shared" si="27"/>
        <v>3.1198050160189707E+24</v>
      </c>
      <c r="AI75" s="26"/>
      <c r="AJ75" s="54">
        <f t="shared" si="19"/>
        <v>1.6048518413618414E-4</v>
      </c>
      <c r="AQ75" s="38">
        <f t="shared" si="25"/>
        <v>5.0879060013321882E-2</v>
      </c>
      <c r="AR75" s="38">
        <f t="shared" si="20"/>
        <v>4.8415713995363929E-2</v>
      </c>
      <c r="AS75" s="54">
        <f t="shared" si="28"/>
        <v>3.0958516338543127E-5</v>
      </c>
      <c r="AT75" s="28"/>
      <c r="AU75" s="28"/>
    </row>
    <row r="76" spans="24:47" x14ac:dyDescent="0.25">
      <c r="X76">
        <f t="shared" si="26"/>
        <v>700</v>
      </c>
      <c r="Y76" s="55">
        <f t="shared" si="21"/>
        <v>540.6334207307433</v>
      </c>
      <c r="Z76" s="55">
        <f t="shared" si="22"/>
        <v>7.0343394561378974</v>
      </c>
      <c r="AA76" s="55">
        <f t="shared" si="23"/>
        <v>45.507863697874015</v>
      </c>
      <c r="AB76" s="55">
        <f t="shared" si="24"/>
        <v>54.780308824374252</v>
      </c>
      <c r="AC76" s="214">
        <f t="shared" si="17"/>
        <v>45.507863697874015</v>
      </c>
      <c r="AD76" s="214">
        <f t="shared" si="18"/>
        <v>54.780308824374252</v>
      </c>
      <c r="AG76" s="29">
        <f t="shared" si="27"/>
        <v>3.0928596635327292E+24</v>
      </c>
      <c r="AI76" s="26"/>
      <c r="AJ76" s="54">
        <f t="shared" si="19"/>
        <v>1.5964128146649879E-4</v>
      </c>
      <c r="AQ76" s="38">
        <f t="shared" si="25"/>
        <v>5.0829216764933655E-2</v>
      </c>
      <c r="AR76" s="38">
        <f t="shared" si="20"/>
        <v>4.8370578162468383E-2</v>
      </c>
      <c r="AS76" s="54">
        <f t="shared" si="28"/>
        <v>3.1093005200562198E-5</v>
      </c>
      <c r="AT76" s="28"/>
      <c r="AU76" s="28"/>
    </row>
    <row r="77" spans="24:47" x14ac:dyDescent="0.25">
      <c r="X77">
        <f t="shared" si="26"/>
        <v>710</v>
      </c>
      <c r="Y77" s="55">
        <f t="shared" si="21"/>
        <v>538.25838105731566</v>
      </c>
      <c r="Z77" s="55">
        <f t="shared" si="22"/>
        <v>6.9873205337377691</v>
      </c>
      <c r="AA77" s="55">
        <f t="shared" si="23"/>
        <v>45.307944533444079</v>
      </c>
      <c r="AB77" s="55">
        <f t="shared" si="24"/>
        <v>54.414146357275676</v>
      </c>
      <c r="AC77" s="214">
        <f t="shared" si="17"/>
        <v>45.307944533444079</v>
      </c>
      <c r="AD77" s="214">
        <f t="shared" si="18"/>
        <v>54.414146357275676</v>
      </c>
      <c r="AG77" s="29">
        <f t="shared" si="27"/>
        <v>3.0664542271308236E+24</v>
      </c>
      <c r="AI77" s="26"/>
      <c r="AJ77" s="54">
        <f t="shared" si="19"/>
        <v>1.5880392581668531E-4</v>
      </c>
      <c r="AQ77" s="38">
        <f t="shared" si="25"/>
        <v>5.078003034977023E-2</v>
      </c>
      <c r="AR77" s="38">
        <f t="shared" si="20"/>
        <v>4.8326032930857299E-2</v>
      </c>
      <c r="AS77" s="54">
        <f t="shared" si="28"/>
        <v>3.1225010270558336E-5</v>
      </c>
      <c r="AT77" s="28"/>
      <c r="AU77" s="28"/>
    </row>
    <row r="78" spans="24:47" x14ac:dyDescent="0.25">
      <c r="X78">
        <f t="shared" si="26"/>
        <v>720</v>
      </c>
      <c r="Y78" s="55">
        <f t="shared" si="21"/>
        <v>535.9344349951923</v>
      </c>
      <c r="Z78" s="55">
        <f t="shared" si="22"/>
        <v>6.9409097316704793</v>
      </c>
      <c r="AA78" s="55">
        <f t="shared" si="23"/>
        <v>45.112326178046487</v>
      </c>
      <c r="AB78" s="55">
        <f t="shared" si="24"/>
        <v>54.052719661011444</v>
      </c>
      <c r="AC78" s="214">
        <f t="shared" si="17"/>
        <v>45.112326178046487</v>
      </c>
      <c r="AD78" s="214">
        <f t="shared" si="18"/>
        <v>54.052719661011444</v>
      </c>
      <c r="AG78" s="29">
        <f t="shared" si="27"/>
        <v>3.0405717270721406E+24</v>
      </c>
      <c r="AI78" s="26"/>
      <c r="AJ78" s="54">
        <f t="shared" si="19"/>
        <v>1.5797320143709278E-4</v>
      </c>
      <c r="AQ78" s="38">
        <f t="shared" si="25"/>
        <v>5.0731486050443517E-2</v>
      </c>
      <c r="AR78" s="38">
        <f t="shared" si="20"/>
        <v>4.8282065136485308E-2</v>
      </c>
      <c r="AS78" s="54">
        <f t="shared" si="28"/>
        <v>3.135460372483694E-5</v>
      </c>
      <c r="AT78" s="28"/>
      <c r="AU78" s="28"/>
    </row>
    <row r="79" spans="24:47" x14ac:dyDescent="0.25">
      <c r="X79">
        <f t="shared" si="26"/>
        <v>730</v>
      </c>
      <c r="Y79" s="55">
        <f t="shared" si="21"/>
        <v>533.65986848910893</v>
      </c>
      <c r="Z79" s="55">
        <f t="shared" si="22"/>
        <v>6.895093651974654</v>
      </c>
      <c r="AA79" s="55">
        <f t="shared" si="23"/>
        <v>44.920864350935098</v>
      </c>
      <c r="AB79" s="55">
        <f t="shared" si="24"/>
        <v>53.695924398213961</v>
      </c>
      <c r="AC79" s="214">
        <f t="shared" si="17"/>
        <v>44.920864350935098</v>
      </c>
      <c r="AD79" s="214">
        <f t="shared" si="18"/>
        <v>53.695924398213961</v>
      </c>
      <c r="AG79" s="29">
        <f t="shared" si="27"/>
        <v>3.015195894814889E+24</v>
      </c>
      <c r="AI79" s="26"/>
      <c r="AJ79" s="54">
        <f t="shared" si="19"/>
        <v>1.5714917774520249E-4</v>
      </c>
      <c r="AQ79" s="38">
        <f t="shared" si="25"/>
        <v>5.0683569599947811E-2</v>
      </c>
      <c r="AR79" s="38">
        <f t="shared" si="20"/>
        <v>4.8238662016239379E-2</v>
      </c>
      <c r="AS79" s="54">
        <f t="shared" si="28"/>
        <v>3.1481854959508957E-5</v>
      </c>
      <c r="AT79" s="28"/>
      <c r="AU79" s="28"/>
    </row>
    <row r="80" spans="24:47" x14ac:dyDescent="0.25">
      <c r="X80">
        <f t="shared" si="26"/>
        <v>740</v>
      </c>
      <c r="Y80" s="55">
        <f t="shared" si="21"/>
        <v>531.4330441654422</v>
      </c>
      <c r="Z80" s="55">
        <f t="shared" si="22"/>
        <v>6.8498593024386061</v>
      </c>
      <c r="AA80" s="55">
        <f t="shared" si="23"/>
        <v>44.733421226047319</v>
      </c>
      <c r="AB80" s="55">
        <f t="shared" si="24"/>
        <v>53.343659391313807</v>
      </c>
      <c r="AC80" s="214">
        <f t="shared" si="17"/>
        <v>44.733421226047319</v>
      </c>
      <c r="AD80" s="214">
        <f t="shared" si="18"/>
        <v>53.343659391313807</v>
      </c>
      <c r="AG80" s="29">
        <f t="shared" si="27"/>
        <v>2.9903111368239075E+24</v>
      </c>
      <c r="AI80" s="26"/>
      <c r="AJ80" s="54">
        <f t="shared" si="19"/>
        <v>1.563319106646358E-4</v>
      </c>
      <c r="AQ80" s="38">
        <f t="shared" si="25"/>
        <v>5.0636267165668179E-2</v>
      </c>
      <c r="AR80" s="38">
        <f t="shared" si="20"/>
        <v>4.8195811193793167E-2</v>
      </c>
      <c r="AS80" s="54">
        <f t="shared" si="28"/>
        <v>3.1606830718592983E-5</v>
      </c>
      <c r="AT80" s="28"/>
      <c r="AU80" s="28"/>
    </row>
    <row r="81" spans="24:47" x14ac:dyDescent="0.25">
      <c r="X81">
        <f t="shared" si="26"/>
        <v>750</v>
      </c>
      <c r="Y81" s="55">
        <f t="shared" si="21"/>
        <v>529.25239712467521</v>
      </c>
      <c r="Z81" s="55">
        <f t="shared" si="22"/>
        <v>6.8051940821086214</v>
      </c>
      <c r="AA81" s="55">
        <f t="shared" si="23"/>
        <v>44.54986507783461</v>
      </c>
      <c r="AB81" s="55">
        <f t="shared" si="24"/>
        <v>52.995826509684775</v>
      </c>
      <c r="AC81" s="214">
        <f t="shared" si="17"/>
        <v>44.54986507783461</v>
      </c>
      <c r="AD81" s="214">
        <f t="shared" si="18"/>
        <v>52.995826509684775</v>
      </c>
      <c r="AG81" s="29">
        <f t="shared" si="27"/>
        <v>2.965902500471862E+24</v>
      </c>
      <c r="AI81" s="26"/>
      <c r="AJ81" s="54">
        <f t="shared" si="19"/>
        <v>1.5552144384766597E-4</v>
      </c>
      <c r="AQ81" s="38">
        <f t="shared" si="25"/>
        <v>5.0589565333902659E-2</v>
      </c>
      <c r="AR81" s="38">
        <f t="shared" si="20"/>
        <v>4.8153500665908559E-2</v>
      </c>
      <c r="AS81" s="54">
        <f t="shared" si="28"/>
        <v>3.172959521565848E-5</v>
      </c>
      <c r="AT81" s="28"/>
      <c r="AU81" s="28"/>
    </row>
    <row r="82" spans="24:47" x14ac:dyDescent="0.25">
      <c r="X82">
        <f t="shared" si="26"/>
        <v>760</v>
      </c>
      <c r="Y82" s="55">
        <f t="shared" si="21"/>
        <v>527.11643100205447</v>
      </c>
      <c r="Z82" s="55">
        <f t="shared" si="22"/>
        <v>6.7610857672955991</v>
      </c>
      <c r="AA82" s="55">
        <f t="shared" si="23"/>
        <v>44.370069949667887</v>
      </c>
      <c r="AB82" s="55">
        <f t="shared" si="24"/>
        <v>52.652330560669725</v>
      </c>
      <c r="AC82" s="214">
        <f t="shared" si="17"/>
        <v>44.370069949667887</v>
      </c>
      <c r="AD82" s="214">
        <f t="shared" si="18"/>
        <v>52.652330560669725</v>
      </c>
      <c r="AG82" s="29">
        <f t="shared" si="27"/>
        <v>2.9419556419054882E+24</v>
      </c>
      <c r="AI82" s="26"/>
      <c r="AJ82" s="54">
        <f t="shared" si="19"/>
        <v>1.5471780979175794E-4</v>
      </c>
      <c r="AQ82" s="38">
        <f t="shared" si="25"/>
        <v>5.0543451094900313E-2</v>
      </c>
      <c r="AR82" s="38">
        <f t="shared" si="20"/>
        <v>4.8111718789187422E-2</v>
      </c>
      <c r="AS82" s="54">
        <f t="shared" si="28"/>
        <v>3.1850210249321088E-5</v>
      </c>
      <c r="AT82" s="28"/>
      <c r="AU82" s="28"/>
    </row>
    <row r="83" spans="24:47" x14ac:dyDescent="0.25">
      <c r="X83">
        <f t="shared" si="26"/>
        <v>770</v>
      </c>
      <c r="Y83" s="55">
        <f t="shared" si="21"/>
        <v>525.02371427738478</v>
      </c>
      <c r="Z83" s="55">
        <f t="shared" si="22"/>
        <v>6.7175224980749757</v>
      </c>
      <c r="AA83" s="55">
        <f t="shared" si="23"/>
        <v>44.193915343214208</v>
      </c>
      <c r="AB83" s="55">
        <f t="shared" si="24"/>
        <v>52.313079184448071</v>
      </c>
      <c r="AC83" s="214">
        <f t="shared" si="17"/>
        <v>44.193915343214208</v>
      </c>
      <c r="AD83" s="214">
        <f t="shared" si="18"/>
        <v>52.313079184448071</v>
      </c>
      <c r="AG83" s="29">
        <f t="shared" si="27"/>
        <v>2.918456795755762E+24</v>
      </c>
      <c r="AI83" s="26"/>
      <c r="AJ83" s="54">
        <f t="shared" si="19"/>
        <v>1.5392103085967108E-4</v>
      </c>
      <c r="AQ83" s="38">
        <f t="shared" si="25"/>
        <v>5.0497911828413962E-2</v>
      </c>
      <c r="AR83" s="38">
        <f t="shared" si="20"/>
        <v>4.8070454267273389E-2</v>
      </c>
      <c r="AS83" s="54">
        <f t="shared" si="28"/>
        <v>3.1968735312892216E-5</v>
      </c>
      <c r="AT83" s="28"/>
      <c r="AU83" s="28"/>
    </row>
    <row r="84" spans="24:47" x14ac:dyDescent="0.25">
      <c r="X84">
        <f t="shared" si="26"/>
        <v>780</v>
      </c>
      <c r="Y84" s="55">
        <f t="shared" si="21"/>
        <v>522.97287681639648</v>
      </c>
      <c r="Z84" s="55">
        <f t="shared" si="22"/>
        <v>6.6744927652730999</v>
      </c>
      <c r="AA84" s="55">
        <f t="shared" si="23"/>
        <v>44.021285927306096</v>
      </c>
      <c r="AB84" s="55">
        <f t="shared" si="24"/>
        <v>51.977982752691382</v>
      </c>
      <c r="AC84" s="214">
        <f t="shared" si="17"/>
        <v>44.021285927306096</v>
      </c>
      <c r="AD84" s="214">
        <f t="shared" si="18"/>
        <v>51.977982752691382</v>
      </c>
      <c r="AG84" s="29">
        <f t="shared" si="27"/>
        <v>2.895392746577791E+24</v>
      </c>
      <c r="AI84" s="26"/>
      <c r="AJ84" s="54">
        <f t="shared" si="19"/>
        <v>1.5313112021174663E-4</v>
      </c>
      <c r="AQ84" s="38">
        <f t="shared" si="25"/>
        <v>5.0452935289762149E-2</v>
      </c>
      <c r="AR84" s="38">
        <f t="shared" si="20"/>
        <v>4.8029696138499493E-2</v>
      </c>
      <c r="AS84" s="54">
        <f t="shared" si="28"/>
        <v>3.2085227698477398E-5</v>
      </c>
      <c r="AT84" s="28"/>
      <c r="AU84" s="28"/>
    </row>
    <row r="85" spans="24:47" x14ac:dyDescent="0.25">
      <c r="X85">
        <f t="shared" si="26"/>
        <v>790</v>
      </c>
      <c r="Y85" s="55">
        <f t="shared" si="21"/>
        <v>520.96260662739985</v>
      </c>
      <c r="Z85" s="55">
        <f t="shared" si="22"/>
        <v>6.631985397930432</v>
      </c>
      <c r="AA85" s="55">
        <f t="shared" si="23"/>
        <v>43.852071264932647</v>
      </c>
      <c r="AB85" s="55">
        <f t="shared" si="24"/>
        <v>51.646954270932426</v>
      </c>
      <c r="AC85" s="214">
        <f t="shared" si="17"/>
        <v>43.852071264932647</v>
      </c>
      <c r="AD85" s="214">
        <f t="shared" si="18"/>
        <v>51.646954270932426</v>
      </c>
      <c r="AG85" s="29">
        <f t="shared" si="27"/>
        <v>2.8727508019136661E+24</v>
      </c>
      <c r="AI85" s="26"/>
      <c r="AJ85" s="54">
        <f t="shared" si="19"/>
        <v>1.5234808265820915E-4</v>
      </c>
      <c r="AQ85" s="38">
        <f t="shared" si="25"/>
        <v>5.0408509596393279E-2</v>
      </c>
      <c r="AR85" s="38">
        <f t="shared" si="20"/>
        <v>4.7989433763976394E-2</v>
      </c>
      <c r="AS85" s="54">
        <f t="shared" si="28"/>
        <v>3.2199742595805243E-5</v>
      </c>
      <c r="AT85" s="28"/>
      <c r="AU85" s="28"/>
    </row>
    <row r="86" spans="24:47" x14ac:dyDescent="0.25">
      <c r="X86">
        <f t="shared" si="26"/>
        <v>800</v>
      </c>
      <c r="Y86" s="55">
        <f t="shared" si="21"/>
        <v>518.99164681822811</v>
      </c>
      <c r="Z86" s="55">
        <f t="shared" si="22"/>
        <v>6.5899895512313984</v>
      </c>
      <c r="AA86" s="55">
        <f t="shared" si="23"/>
        <v>43.686165557089907</v>
      </c>
      <c r="AB86" s="55">
        <f t="shared" si="24"/>
        <v>51.319909284568169</v>
      </c>
      <c r="AC86" s="214">
        <f t="shared" si="17"/>
        <v>43.686165557089907</v>
      </c>
      <c r="AD86" s="214">
        <f t="shared" si="18"/>
        <v>51.319909284568169</v>
      </c>
      <c r="AG86" s="29">
        <f t="shared" si="27"/>
        <v>2.8505187668775491E+24</v>
      </c>
      <c r="AI86" s="26"/>
      <c r="AJ86" s="54">
        <f t="shared" si="19"/>
        <v>1.5157191543855691E-4</v>
      </c>
      <c r="AQ86" s="38">
        <f t="shared" si="25"/>
        <v>5.0364623214942145E-2</v>
      </c>
      <c r="AR86" s="38">
        <f t="shared" si="20"/>
        <v>4.7949656816112837E-2</v>
      </c>
      <c r="AS86" s="54">
        <f t="shared" si="28"/>
        <v>3.231233318606031E-5</v>
      </c>
      <c r="AT86" s="28"/>
      <c r="AU86" s="28"/>
    </row>
    <row r="87" spans="24:47" x14ac:dyDescent="0.25">
      <c r="X87">
        <f t="shared" si="26"/>
        <v>810</v>
      </c>
      <c r="Y87" s="55">
        <f t="shared" si="21"/>
        <v>517.05879273954758</v>
      </c>
      <c r="Z87" s="55">
        <f t="shared" si="22"/>
        <v>6.5484946948885741</v>
      </c>
      <c r="AA87" s="55">
        <f t="shared" si="23"/>
        <v>43.523467402318822</v>
      </c>
      <c r="AB87" s="55">
        <f t="shared" si="24"/>
        <v>50.996765788401014</v>
      </c>
      <c r="AC87" s="214">
        <f t="shared" si="17"/>
        <v>43.523467402318822</v>
      </c>
      <c r="AD87" s="214">
        <f t="shared" si="18"/>
        <v>50.996765788401014</v>
      </c>
      <c r="AG87" s="29">
        <f t="shared" si="27"/>
        <v>2.8286849201692079E+24</v>
      </c>
      <c r="AI87" s="26"/>
      <c r="AJ87" s="54">
        <f t="shared" si="19"/>
        <v>1.5080260893448078E-4</v>
      </c>
      <c r="AQ87" s="38">
        <f t="shared" si="25"/>
        <v>5.0321264948768207E-2</v>
      </c>
      <c r="AR87" s="38">
        <f t="shared" si="20"/>
        <v>4.7910355267559726E-2</v>
      </c>
      <c r="AS87" s="54">
        <f t="shared" si="28"/>
        <v>3.2423050730979264E-5</v>
      </c>
      <c r="AT87" s="28"/>
      <c r="AU87" s="28"/>
    </row>
    <row r="88" spans="24:47" x14ac:dyDescent="0.25">
      <c r="X88">
        <f t="shared" si="26"/>
        <v>820</v>
      </c>
      <c r="Y88" s="55">
        <f t="shared" si="21"/>
        <v>515.16288930170936</v>
      </c>
      <c r="Z88" s="55">
        <f t="shared" si="22"/>
        <v>6.5074906019689189</v>
      </c>
      <c r="AA88" s="55">
        <f t="shared" si="23"/>
        <v>43.363879570850955</v>
      </c>
      <c r="AB88" s="55">
        <f t="shared" si="24"/>
        <v>50.677444139622459</v>
      </c>
      <c r="AC88" s="214">
        <f t="shared" si="17"/>
        <v>43.363879570850955</v>
      </c>
      <c r="AD88" s="214">
        <f t="shared" si="18"/>
        <v>50.677444139622459</v>
      </c>
      <c r="AG88" s="29">
        <f t="shared" si="27"/>
        <v>2.8072379914275366E+24</v>
      </c>
      <c r="AI88" s="26"/>
      <c r="AJ88" s="54">
        <f t="shared" si="19"/>
        <v>1.5004014732213197E-4</v>
      </c>
      <c r="AQ88" s="38">
        <f t="shared" si="25"/>
        <v>5.0278423925962892E-2</v>
      </c>
      <c r="AR88" s="38">
        <f t="shared" si="20"/>
        <v>4.7871519380566808E-2</v>
      </c>
      <c r="AS88" s="54">
        <f t="shared" si="28"/>
        <v>3.2531944657460651E-5</v>
      </c>
      <c r="AT88" s="28"/>
      <c r="AU88" s="28"/>
    </row>
    <row r="89" spans="24:47" x14ac:dyDescent="0.25">
      <c r="X89">
        <f t="shared" si="26"/>
        <v>830</v>
      </c>
      <c r="Y89" s="55">
        <f t="shared" si="21"/>
        <v>513.30282845324234</v>
      </c>
      <c r="Z89" s="55">
        <f t="shared" si="22"/>
        <v>6.4669673381485611</v>
      </c>
      <c r="AA89" s="55">
        <f t="shared" si="23"/>
        <v>43.207308792360465</v>
      </c>
      <c r="AB89" s="55">
        <f t="shared" si="24"/>
        <v>50.361866974134109</v>
      </c>
      <c r="AC89" s="214">
        <f t="shared" si="17"/>
        <v>43.207308792360465</v>
      </c>
      <c r="AD89" s="214">
        <f t="shared" si="18"/>
        <v>50.361866974134109</v>
      </c>
      <c r="AG89" s="29">
        <f t="shared" si="27"/>
        <v>2.7861671398417687E+24</v>
      </c>
      <c r="AI89" s="26"/>
      <c r="AJ89" s="54">
        <f t="shared" si="19"/>
        <v>1.4928450916904204E-4</v>
      </c>
      <c r="AQ89" s="38">
        <f t="shared" si="25"/>
        <v>5.02360895878134E-2</v>
      </c>
      <c r="AR89" s="38">
        <f t="shared" si="20"/>
        <v>4.7833139696741502E-2</v>
      </c>
      <c r="AS89" s="54">
        <f t="shared" si="28"/>
        <v>3.2639062637924792E-5</v>
      </c>
      <c r="AT89" s="28"/>
      <c r="AU89" s="28"/>
    </row>
    <row r="90" spans="24:47" x14ac:dyDescent="0.25">
      <c r="X90">
        <f t="shared" si="26"/>
        <v>840</v>
      </c>
      <c r="Y90" s="55">
        <f t="shared" si="21"/>
        <v>511.47754680999805</v>
      </c>
      <c r="Z90" s="55">
        <f t="shared" si="22"/>
        <v>6.4269152513825487</v>
      </c>
      <c r="AA90" s="55">
        <f t="shared" si="23"/>
        <v>43.053665556397142</v>
      </c>
      <c r="AB90" s="55">
        <f t="shared" si="24"/>
        <v>50.049959126100376</v>
      </c>
      <c r="AC90" s="214">
        <f t="shared" si="17"/>
        <v>43.053665556397142</v>
      </c>
      <c r="AD90" s="214">
        <f t="shared" si="18"/>
        <v>50.049959126100376</v>
      </c>
      <c r="AG90" s="29">
        <f t="shared" si="27"/>
        <v>2.7654619339429515E+24</v>
      </c>
      <c r="AI90" s="26"/>
      <c r="AJ90" s="54">
        <f t="shared" si="19"/>
        <v>1.4853566798049599E-4</v>
      </c>
      <c r="AQ90" s="38">
        <f t="shared" si="25"/>
        <v>5.0194251677708822E-2</v>
      </c>
      <c r="AR90" s="38">
        <f t="shared" si="20"/>
        <v>4.779520702719748E-2</v>
      </c>
      <c r="AS90" s="54">
        <f t="shared" si="28"/>
        <v>3.2744450666650716E-5</v>
      </c>
      <c r="AT90" s="28"/>
      <c r="AU90" s="28"/>
    </row>
    <row r="91" spans="24:47" x14ac:dyDescent="0.25">
      <c r="X91">
        <f t="shared" si="26"/>
        <v>850</v>
      </c>
      <c r="Y91" s="55">
        <f t="shared" si="21"/>
        <v>509.68602342476271</v>
      </c>
      <c r="Z91" s="55">
        <f t="shared" si="22"/>
        <v>6.3873249619756232</v>
      </c>
      <c r="AA91" s="55">
        <f t="shared" si="23"/>
        <v>42.90286392464332</v>
      </c>
      <c r="AB91" s="55">
        <f t="shared" si="24"/>
        <v>49.741647550623966</v>
      </c>
      <c r="AC91" s="214">
        <f t="shared" si="17"/>
        <v>42.90286392464332</v>
      </c>
      <c r="AD91" s="214">
        <f t="shared" si="18"/>
        <v>49.741647550623966</v>
      </c>
      <c r="AG91" s="29">
        <f t="shared" si="27"/>
        <v>2.7451123325035331E+24</v>
      </c>
      <c r="AI91" s="26"/>
      <c r="AJ91" s="54">
        <f t="shared" si="19"/>
        <v>1.477935926997336E-4</v>
      </c>
      <c r="AQ91" s="38">
        <f t="shared" si="25"/>
        <v>5.0152900230474806E-2</v>
      </c>
      <c r="AR91" s="38">
        <f t="shared" si="20"/>
        <v>4.7757712443081246E-2</v>
      </c>
      <c r="AS91" s="54">
        <f t="shared" si="28"/>
        <v>3.2848153132304662E-5</v>
      </c>
      <c r="AT91" s="28"/>
      <c r="AU91" s="28"/>
    </row>
    <row r="92" spans="24:47" x14ac:dyDescent="0.25">
      <c r="X92">
        <f t="shared" si="26"/>
        <v>860</v>
      </c>
      <c r="Y92" s="55">
        <f t="shared" si="21"/>
        <v>507.92727768792008</v>
      </c>
      <c r="Z92" s="55">
        <f t="shared" si="22"/>
        <v>6.3481873530402391</v>
      </c>
      <c r="AA92" s="55">
        <f t="shared" si="23"/>
        <v>42.754821354202029</v>
      </c>
      <c r="AB92" s="55">
        <f t="shared" si="24"/>
        <v>49.436861249437264</v>
      </c>
      <c r="AC92" s="214">
        <f t="shared" si="17"/>
        <v>42.754821354202029</v>
      </c>
      <c r="AD92" s="214">
        <f t="shared" si="18"/>
        <v>49.436861249437264</v>
      </c>
      <c r="AG92" s="29">
        <f t="shared" si="27"/>
        <v>2.725108666477306E+24</v>
      </c>
      <c r="AI92" s="26"/>
      <c r="AJ92" s="54">
        <f t="shared" si="19"/>
        <v>1.4705824816594451E-4</v>
      </c>
      <c r="AQ92" s="38">
        <f t="shared" si="25"/>
        <v>5.0112025562122228E-2</v>
      </c>
      <c r="AR92" s="38">
        <f t="shared" si="20"/>
        <v>4.7720647266464161E-2</v>
      </c>
      <c r="AS92" s="54">
        <f t="shared" si="28"/>
        <v>3.2950212886864368E-5</v>
      </c>
      <c r="AT92" s="28"/>
      <c r="AU92" s="28"/>
    </row>
    <row r="93" spans="24:47" x14ac:dyDescent="0.25">
      <c r="X93">
        <f t="shared" si="26"/>
        <v>870</v>
      </c>
      <c r="Y93" s="55">
        <f t="shared" si="21"/>
        <v>506.20036735041941</v>
      </c>
      <c r="Z93" s="55">
        <f t="shared" si="22"/>
        <v>6.3094935613275744</v>
      </c>
      <c r="AA93" s="55">
        <f t="shared" si="23"/>
        <v>42.609458531180081</v>
      </c>
      <c r="AB93" s="55">
        <f t="shared" si="24"/>
        <v>49.135531199498281</v>
      </c>
      <c r="AC93" s="214">
        <f t="shared" si="17"/>
        <v>42.609458531180081</v>
      </c>
      <c r="AD93" s="214">
        <f t="shared" si="18"/>
        <v>49.135531199498281</v>
      </c>
      <c r="AG93" s="29">
        <f t="shared" si="27"/>
        <v>2.7054416219166774E+24</v>
      </c>
      <c r="AI93" s="26"/>
      <c r="AJ93" s="54">
        <f t="shared" si="19"/>
        <v>1.4632959553367985E-4</v>
      </c>
      <c r="AQ93" s="38">
        <f t="shared" si="25"/>
        <v>5.0071618259995586E-2</v>
      </c>
      <c r="AR93" s="38">
        <f t="shared" si="20"/>
        <v>4.7684003061587321E-2</v>
      </c>
      <c r="AS93" s="54">
        <f t="shared" si="28"/>
        <v>3.3050671311132216E-5</v>
      </c>
      <c r="AT93" s="28"/>
      <c r="AU93" s="28"/>
    </row>
    <row r="94" spans="24:47" x14ac:dyDescent="0.25">
      <c r="X94">
        <f t="shared" si="26"/>
        <v>880</v>
      </c>
      <c r="Y94" s="55">
        <f t="shared" si="21"/>
        <v>504.50438666097284</v>
      </c>
      <c r="Z94" s="55">
        <f t="shared" si="22"/>
        <v>6.2712349684180779</v>
      </c>
      <c r="AA94" s="55">
        <f t="shared" si="23"/>
        <v>42.466699213886599</v>
      </c>
      <c r="AB94" s="55">
        <f t="shared" si="24"/>
        <v>48.837590284386557</v>
      </c>
      <c r="AC94" s="214">
        <f t="shared" si="17"/>
        <v>42.466699213886599</v>
      </c>
      <c r="AD94" s="214">
        <f t="shared" si="18"/>
        <v>48.837590284386557</v>
      </c>
      <c r="AG94" s="29">
        <f t="shared" si="27"/>
        <v>2.6861022238078745E+24</v>
      </c>
      <c r="AI94" s="26"/>
      <c r="AJ94" s="54">
        <f t="shared" si="19"/>
        <v>1.4560759265695974E-4</v>
      </c>
      <c r="AQ94" s="38">
        <f t="shared" si="25"/>
        <v>5.0031669173306613E-2</v>
      </c>
      <c r="AR94" s="38">
        <f t="shared" si="20"/>
        <v>4.7647771626446948E-2</v>
      </c>
      <c r="AS94" s="54">
        <f t="shared" si="28"/>
        <v>3.3149568377021125E-5</v>
      </c>
      <c r="AT94" s="28"/>
      <c r="AU94" s="28"/>
    </row>
    <row r="95" spans="24:47" x14ac:dyDescent="0.25">
      <c r="X95">
        <f t="shared" si="26"/>
        <v>890</v>
      </c>
      <c r="Y95" s="55">
        <f t="shared" si="21"/>
        <v>502.8384646099683</v>
      </c>
      <c r="Z95" s="55">
        <f t="shared" si="22"/>
        <v>6.2334031922576703</v>
      </c>
      <c r="AA95" s="55">
        <f t="shared" si="23"/>
        <v>42.326470085014165</v>
      </c>
      <c r="AB95" s="55">
        <f t="shared" si="24"/>
        <v>48.542973228390863</v>
      </c>
      <c r="AC95" s="214">
        <f t="shared" si="17"/>
        <v>42.326470085014165</v>
      </c>
      <c r="AD95" s="214">
        <f t="shared" si="18"/>
        <v>48.542973228390863</v>
      </c>
      <c r="AG95" s="29">
        <f t="shared" si="27"/>
        <v>2.6670818207690029E+24</v>
      </c>
      <c r="AI95" s="26"/>
      <c r="AJ95" s="54">
        <f t="shared" si="19"/>
        <v>1.4489219444107859E-4</v>
      </c>
      <c r="AQ95" s="38">
        <f t="shared" si="25"/>
        <v>4.9992169404038972E-2</v>
      </c>
      <c r="AR95" s="38">
        <f t="shared" si="20"/>
        <v>4.761194498470768E-2</v>
      </c>
      <c r="AS95" s="54">
        <f t="shared" si="28"/>
        <v>3.3246942706785755E-5</v>
      </c>
      <c r="AT95" s="28"/>
      <c r="AU95" s="28"/>
    </row>
    <row r="96" spans="24:47" x14ac:dyDescent="0.25">
      <c r="X96">
        <f t="shared" si="26"/>
        <v>900</v>
      </c>
      <c r="Y96" s="55">
        <f t="shared" si="21"/>
        <v>501.2017632731505</v>
      </c>
      <c r="Z96" s="55">
        <f t="shared" si="22"/>
        <v>6.1959900790264708</v>
      </c>
      <c r="AA96" s="55">
        <f t="shared" si="23"/>
        <v>42.188700612218057</v>
      </c>
      <c r="AB96" s="55">
        <f t="shared" si="24"/>
        <v>48.251616533186436</v>
      </c>
      <c r="AC96" s="214">
        <f t="shared" si="17"/>
        <v>42.188700612218057</v>
      </c>
      <c r="AD96" s="214">
        <f t="shared" si="18"/>
        <v>48.251616533186436</v>
      </c>
      <c r="AG96" s="29">
        <f t="shared" si="27"/>
        <v>2.6483720705590605E+24</v>
      </c>
      <c r="AI96" s="26"/>
      <c r="AJ96" s="54">
        <f t="shared" si="19"/>
        <v>1.4418335316483316E-4</v>
      </c>
      <c r="AQ96" s="38">
        <f t="shared" si="25"/>
        <v>4.995311029820998E-2</v>
      </c>
      <c r="AR96" s="38">
        <f t="shared" si="20"/>
        <v>4.7576515377931672E-2</v>
      </c>
      <c r="AS96" s="54">
        <f t="shared" si="28"/>
        <v>3.3342831629363803E-5</v>
      </c>
      <c r="AT96" s="28"/>
      <c r="AU96" s="28"/>
    </row>
    <row r="97" spans="24:47" x14ac:dyDescent="0.25">
      <c r="X97">
        <f t="shared" si="26"/>
        <v>910</v>
      </c>
      <c r="Y97" s="55">
        <f t="shared" si="21"/>
        <v>499.5934762486022</v>
      </c>
      <c r="Z97" s="55">
        <f t="shared" si="22"/>
        <v>6.1589876953267284</v>
      </c>
      <c r="AA97" s="55">
        <f t="shared" si="23"/>
        <v>42.053322916549007</v>
      </c>
      <c r="AB97" s="55">
        <f t="shared" si="24"/>
        <v>47.963458416998122</v>
      </c>
      <c r="AC97" s="214">
        <f t="shared" si="17"/>
        <v>42.053322916549007</v>
      </c>
      <c r="AD97" s="214">
        <f t="shared" si="18"/>
        <v>47.963458416998122</v>
      </c>
      <c r="AG97" s="29">
        <f t="shared" si="27"/>
        <v>2.6299649263496679E+24</v>
      </c>
      <c r="AI97" s="26"/>
      <c r="AJ97" s="54">
        <f t="shared" si="19"/>
        <v>1.4348101877566385E-4</v>
      </c>
      <c r="AQ97" s="38">
        <f t="shared" si="25"/>
        <v>4.9914483437475406E-2</v>
      </c>
      <c r="AR97" s="38">
        <f t="shared" si="20"/>
        <v>4.7541475258111261E-2</v>
      </c>
      <c r="AS97" s="54">
        <f t="shared" si="28"/>
        <v>3.3437271233981799E-5</v>
      </c>
      <c r="AT97" s="28"/>
      <c r="AU97" s="28"/>
    </row>
    <row r="98" spans="24:47" x14ac:dyDescent="0.25">
      <c r="X98">
        <f t="shared" si="26"/>
        <v>920</v>
      </c>
      <c r="Y98" s="55">
        <f t="shared" si="21"/>
        <v>498.01282718104818</v>
      </c>
      <c r="Z98" s="55">
        <f t="shared" si="22"/>
        <v>6.1223883206776302</v>
      </c>
      <c r="AA98" s="55">
        <f t="shared" si="23"/>
        <v>41.92027164823638</v>
      </c>
      <c r="AB98" s="55">
        <f t="shared" si="24"/>
        <v>47.678438756153184</v>
      </c>
      <c r="AC98" s="214">
        <f t="shared" si="17"/>
        <v>41.92027164823638</v>
      </c>
      <c r="AD98" s="214">
        <f t="shared" si="18"/>
        <v>47.678438756153184</v>
      </c>
      <c r="AG98" s="29">
        <f t="shared" si="27"/>
        <v>2.6118526237140654E+24</v>
      </c>
      <c r="AI98" s="26"/>
      <c r="AJ98" s="54">
        <f t="shared" si="19"/>
        <v>1.4278513915997132E-4</v>
      </c>
      <c r="AQ98" s="38">
        <f t="shared" si="25"/>
        <v>4.9876280631064064E-2</v>
      </c>
      <c r="AR98" s="38">
        <f t="shared" si="20"/>
        <v>4.7506817280493489E-2</v>
      </c>
      <c r="AS98" s="54">
        <f t="shared" si="28"/>
        <v>3.3530296421172621E-5</v>
      </c>
      <c r="AT98" s="28"/>
      <c r="AU98" s="28"/>
    </row>
    <row r="99" spans="24:47" x14ac:dyDescent="0.25">
      <c r="X99">
        <f t="shared" si="26"/>
        <v>930</v>
      </c>
      <c r="Y99" s="55">
        <f t="shared" si="21"/>
        <v>496.45906836789766</v>
      </c>
      <c r="Z99" s="55">
        <f t="shared" si="22"/>
        <v>6.0861844403042031</v>
      </c>
      <c r="AA99" s="55">
        <f t="shared" si="23"/>
        <v>41.789483869351656</v>
      </c>
      <c r="AB99" s="55">
        <f t="shared" si="24"/>
        <v>47.396499028924566</v>
      </c>
      <c r="AC99" s="214">
        <f t="shared" si="17"/>
        <v>41.789483869351656</v>
      </c>
      <c r="AD99" s="214">
        <f t="shared" si="18"/>
        <v>47.396499028924566</v>
      </c>
      <c r="AG99" s="29">
        <f t="shared" si="27"/>
        <v>2.5940276682912914E+24</v>
      </c>
      <c r="AI99" s="26"/>
      <c r="AJ99" s="54">
        <f t="shared" si="19"/>
        <v>1.4209566039068882E-4</v>
      </c>
      <c r="AQ99" s="38">
        <f t="shared" si="25"/>
        <v>4.9838493908029087E-2</v>
      </c>
      <c r="AR99" s="38">
        <f t="shared" si="20"/>
        <v>4.7472534296685041E-2</v>
      </c>
      <c r="AS99" s="54">
        <f t="shared" si="28"/>
        <v>3.3621940951342168E-5</v>
      </c>
      <c r="AT99" s="28"/>
      <c r="AU99" s="28"/>
    </row>
    <row r="100" spans="24:47" x14ac:dyDescent="0.25">
      <c r="X100">
        <f t="shared" si="26"/>
        <v>940</v>
      </c>
      <c r="Y100" s="55">
        <f t="shared" si="21"/>
        <v>494.93147944186472</v>
      </c>
      <c r="Z100" s="55">
        <f t="shared" si="22"/>
        <v>6.0503687382086566</v>
      </c>
      <c r="AA100" s="55">
        <f t="shared" si="23"/>
        <v>41.660898942917903</v>
      </c>
      <c r="AB100" s="55">
        <f t="shared" si="24"/>
        <v>47.117582261573531</v>
      </c>
      <c r="AC100" s="214">
        <f t="shared" si="17"/>
        <v>41.660898942917903</v>
      </c>
      <c r="AD100" s="214">
        <f t="shared" si="18"/>
        <v>47.117582261573531</v>
      </c>
      <c r="AG100" s="29">
        <f t="shared" si="27"/>
        <v>2.5764828240856623E+24</v>
      </c>
      <c r="AI100" s="26"/>
      <c r="AJ100" s="54">
        <f t="shared" si="19"/>
        <v>1.4141252695398928E-4</v>
      </c>
      <c r="AQ100" s="38">
        <f t="shared" si="25"/>
        <v>4.980111550980295E-2</v>
      </c>
      <c r="AR100" s="38">
        <f t="shared" si="20"/>
        <v>4.7438619348026317E-2</v>
      </c>
      <c r="AS100" s="54">
        <f t="shared" si="28"/>
        <v>3.3712237491016834E-5</v>
      </c>
      <c r="AT100" s="28"/>
      <c r="AU100" s="28"/>
    </row>
    <row r="101" spans="24:47" x14ac:dyDescent="0.25">
      <c r="X101">
        <f t="shared" si="26"/>
        <v>950</v>
      </c>
      <c r="Y101" s="55">
        <f t="shared" si="21"/>
        <v>493.42936612535669</v>
      </c>
      <c r="Z101" s="55">
        <f t="shared" si="22"/>
        <v>6.0149340905125301</v>
      </c>
      <c r="AA101" s="55">
        <f t="shared" si="23"/>
        <v>41.534458428060326</v>
      </c>
      <c r="AB101" s="55">
        <f t="shared" si="24"/>
        <v>46.841632976501288</v>
      </c>
      <c r="AC101" s="214">
        <f t="shared" si="17"/>
        <v>41.534458428060326</v>
      </c>
      <c r="AD101" s="214">
        <f t="shared" si="18"/>
        <v>46.841632976501288</v>
      </c>
      <c r="AG101" s="29">
        <f t="shared" si="27"/>
        <v>2.5592111023646255E+24</v>
      </c>
      <c r="AI101" s="26"/>
      <c r="AJ101" s="54">
        <f t="shared" si="19"/>
        <v>1.407356819568594E-4</v>
      </c>
      <c r="AQ101" s="38">
        <f t="shared" si="25"/>
        <v>4.9764137883043937E-2</v>
      </c>
      <c r="AR101" s="38">
        <f t="shared" si="20"/>
        <v>4.7405065659223582E-2</v>
      </c>
      <c r="AS101" s="54">
        <f t="shared" si="28"/>
        <v>3.3801217656894505E-5</v>
      </c>
      <c r="AT101" s="28"/>
      <c r="AU101" s="28"/>
    </row>
    <row r="102" spans="24:47" x14ac:dyDescent="0.25">
      <c r="X102">
        <f t="shared" si="26"/>
        <v>960</v>
      </c>
      <c r="Y102" s="55">
        <f t="shared" si="21"/>
        <v>491.95205905214698</v>
      </c>
      <c r="Z102" s="55">
        <f t="shared" si="22"/>
        <v>5.9798735590582472</v>
      </c>
      <c r="AA102" s="55">
        <f t="shared" si="23"/>
        <v>41.410105980820447</v>
      </c>
      <c r="AB102" s="55">
        <f t="shared" si="24"/>
        <v>46.568597142420742</v>
      </c>
      <c r="AC102" s="214">
        <f t="shared" ref="AC102:AC133" si="29">IF(OR(C$5&gt;40, C$5&lt;0, C$4&gt;80,C$4&lt;10), 0, AA102)</f>
        <v>41.410105980820447</v>
      </c>
      <c r="AD102" s="214">
        <f t="shared" ref="AD102:AD133" si="30">IF(OR(C$5&gt;40, C$5&lt;0, C$4&gt;80,C$4&lt;10), 0, AB102)</f>
        <v>46.568597142420742</v>
      </c>
      <c r="AG102" s="29">
        <f t="shared" si="27"/>
        <v>2.5422057511202697E+24</v>
      </c>
      <c r="AI102" s="26"/>
      <c r="AJ102" s="54">
        <f t="shared" si="19"/>
        <v>1.400650673171189E-4</v>
      </c>
      <c r="AQ102" s="38">
        <f t="shared" si="25"/>
        <v>4.9727553672762402E-2</v>
      </c>
      <c r="AR102" s="38">
        <f t="shared" si="20"/>
        <v>4.7371866632229281E-2</v>
      </c>
      <c r="AS102" s="54">
        <f t="shared" si="28"/>
        <v>3.3888912057815473E-5</v>
      </c>
      <c r="AT102" s="28"/>
      <c r="AU102" s="28"/>
    </row>
    <row r="103" spans="24:47" x14ac:dyDescent="0.25">
      <c r="X103">
        <f t="shared" si="26"/>
        <v>970</v>
      </c>
      <c r="Y103" s="55">
        <f t="shared" si="21"/>
        <v>490.4989126521869</v>
      </c>
      <c r="Z103" s="55">
        <f t="shared" si="22"/>
        <v>5.9451803852596772</v>
      </c>
      <c r="AA103" s="55">
        <f t="shared" si="23"/>
        <v>41.287787260285093</v>
      </c>
      <c r="AB103" s="55">
        <f t="shared" si="24"/>
        <v>46.298422126467393</v>
      </c>
      <c r="AC103" s="214">
        <f t="shared" si="29"/>
        <v>41.287787260285093</v>
      </c>
      <c r="AD103" s="214">
        <f t="shared" si="30"/>
        <v>46.298422126467393</v>
      </c>
      <c r="AG103" s="29">
        <f t="shared" si="27"/>
        <v>2.5254602450618592E+24</v>
      </c>
      <c r="AI103" s="26"/>
      <c r="AJ103" s="54">
        <f t="shared" si="19"/>
        <v>1.3940062393732108E-4</v>
      </c>
      <c r="AQ103" s="38">
        <f t="shared" si="25"/>
        <v>4.9691355715714682E-2</v>
      </c>
      <c r="AR103" s="38">
        <f t="shared" si="20"/>
        <v>4.733901584035953E-2</v>
      </c>
      <c r="AS103" s="54">
        <f t="shared" si="28"/>
        <v>3.3975350334763795E-5</v>
      </c>
      <c r="AT103" s="28"/>
      <c r="AU103" s="28"/>
    </row>
    <row r="104" spans="24:47" x14ac:dyDescent="0.25">
      <c r="X104">
        <f t="shared" si="26"/>
        <v>980</v>
      </c>
      <c r="Y104" s="55">
        <f t="shared" si="21"/>
        <v>489.06930409566326</v>
      </c>
      <c r="Z104" s="55">
        <f t="shared" si="22"/>
        <v>5.9108479841909274</v>
      </c>
      <c r="AA104" s="55">
        <f t="shared" si="23"/>
        <v>41.167449839702293</v>
      </c>
      <c r="AB104" s="55">
        <f t="shared" si="24"/>
        <v>46.031056648165467</v>
      </c>
      <c r="AC104" s="214">
        <f t="shared" si="29"/>
        <v>41.167449839702293</v>
      </c>
      <c r="AD104" s="214">
        <f t="shared" si="30"/>
        <v>46.031056648165467</v>
      </c>
      <c r="AG104" s="29">
        <f t="shared" si="27"/>
        <v>2.5089682761091389E+24</v>
      </c>
      <c r="AI104" s="26"/>
      <c r="AJ104" s="54">
        <f t="shared" si="19"/>
        <v>1.3874229186386274E-4</v>
      </c>
      <c r="AQ104" s="38">
        <f t="shared" si="25"/>
        <v>4.9655537034054148E-2</v>
      </c>
      <c r="AR104" s="38">
        <f t="shared" si="20"/>
        <v>4.7306507022639721E-2</v>
      </c>
      <c r="AS104" s="54">
        <f t="shared" si="28"/>
        <v>3.4060561199001843E-5</v>
      </c>
      <c r="AT104" s="28"/>
      <c r="AU104" s="28"/>
    </row>
    <row r="105" spans="24:47" x14ac:dyDescent="0.25">
      <c r="X105">
        <f t="shared" si="26"/>
        <v>990</v>
      </c>
      <c r="Y105" s="55">
        <f t="shared" si="21"/>
        <v>487.66263229270726</v>
      </c>
      <c r="Z105" s="55">
        <f t="shared" si="22"/>
        <v>5.8768699389037389</v>
      </c>
      <c r="AA105" s="55">
        <f t="shared" si="23"/>
        <v>41.049043122281759</v>
      </c>
      <c r="AB105" s="55">
        <f t="shared" si="24"/>
        <v>45.766450735174352</v>
      </c>
      <c r="AC105" s="214">
        <f t="shared" si="29"/>
        <v>41.049043122281759</v>
      </c>
      <c r="AD105" s="214">
        <f t="shared" si="30"/>
        <v>45.766450735174352</v>
      </c>
      <c r="AG105" s="29">
        <f t="shared" si="27"/>
        <v>2.4927237443576774E+24</v>
      </c>
      <c r="AI105" s="26"/>
      <c r="AJ105" s="54">
        <f t="shared" si="19"/>
        <v>1.3809001043250179E-4</v>
      </c>
      <c r="AQ105" s="38">
        <f t="shared" si="25"/>
        <v>4.9620090829228282E-2</v>
      </c>
      <c r="AR105" s="38">
        <f t="shared" si="20"/>
        <v>4.7274334078368362E-2</v>
      </c>
      <c r="AS105" s="54">
        <f t="shared" si="28"/>
        <v>3.4144572468436828E-5</v>
      </c>
    </row>
    <row r="106" spans="24:47" x14ac:dyDescent="0.25">
      <c r="X106">
        <f t="shared" si="26"/>
        <v>1000</v>
      </c>
      <c r="Y106" s="55">
        <f t="shared" si="21"/>
        <v>486.27831694537804</v>
      </c>
      <c r="Z106" s="55">
        <f t="shared" si="22"/>
        <v>5.8432399949636045</v>
      </c>
      <c r="AA106" s="55">
        <f t="shared" si="23"/>
        <v>40.932518261395458</v>
      </c>
      <c r="AB106" s="55">
        <f t="shared" si="24"/>
        <v>45.504555680738299</v>
      </c>
      <c r="AC106" s="214">
        <f t="shared" si="29"/>
        <v>40.932518261395458</v>
      </c>
      <c r="AD106" s="214">
        <f t="shared" si="30"/>
        <v>45.504555680738299</v>
      </c>
      <c r="AG106" s="29">
        <f t="shared" si="27"/>
        <v>2.4767207494896925E+24</v>
      </c>
      <c r="AI106" s="26"/>
      <c r="AJ106" s="54">
        <f t="shared" si="19"/>
        <v>1.3744371840139464E-4</v>
      </c>
      <c r="AQ106" s="38">
        <f t="shared" si="25"/>
        <v>4.9585010476111691E-2</v>
      </c>
      <c r="AR106" s="38">
        <f t="shared" si="20"/>
        <v>4.7242491061890247E-2</v>
      </c>
      <c r="AS106" s="54">
        <f t="shared" si="28"/>
        <v>3.4227411102310813E-5</v>
      </c>
    </row>
    <row r="107" spans="24:47" x14ac:dyDescent="0.25">
      <c r="X107">
        <f t="shared" si="26"/>
        <v>1010</v>
      </c>
      <c r="Y107" s="55">
        <f t="shared" si="21"/>
        <v>484.91579764879276</v>
      </c>
      <c r="Z107" s="55">
        <f t="shared" si="22"/>
        <v>5.8099520551956427</v>
      </c>
      <c r="AA107" s="55">
        <f t="shared" si="23"/>
        <v>40.81782808491522</v>
      </c>
      <c r="AB107" s="55">
        <f t="shared" si="24"/>
        <v>45.245324002769586</v>
      </c>
      <c r="AC107" s="214">
        <f t="shared" si="29"/>
        <v>40.81782808491522</v>
      </c>
      <c r="AD107" s="214">
        <f t="shared" si="30"/>
        <v>45.245324002769586</v>
      </c>
      <c r="AG107" s="29">
        <f t="shared" si="27"/>
        <v>2.4609535826051908E+24</v>
      </c>
      <c r="AI107" s="26"/>
      <c r="AJ107" s="54">
        <f t="shared" si="19"/>
        <v>1.3680335407266326E-4</v>
      </c>
      <c r="AQ107" s="38">
        <f t="shared" si="25"/>
        <v>4.9550289517364968E-2</v>
      </c>
      <c r="AR107" s="38">
        <f t="shared" si="20"/>
        <v>4.7210972177570108E-2</v>
      </c>
      <c r="AS107" s="54">
        <f t="shared" si="28"/>
        <v>3.4309103234302061E-5</v>
      </c>
    </row>
    <row r="108" spans="24:47" x14ac:dyDescent="0.25">
      <c r="X108">
        <f t="shared" si="26"/>
        <v>1020</v>
      </c>
      <c r="Y108" s="55">
        <f t="shared" si="21"/>
        <v>483.5745330384716</v>
      </c>
      <c r="Z108" s="55">
        <f t="shared" si="22"/>
        <v>5.7770001746312447</v>
      </c>
      <c r="AA108" s="55">
        <f t="shared" si="23"/>
        <v>40.704927023440369</v>
      </c>
      <c r="AB108" s="55">
        <f t="shared" si="24"/>
        <v>44.988709404495332</v>
      </c>
      <c r="AC108" s="214">
        <f t="shared" si="29"/>
        <v>40.704927023440369</v>
      </c>
      <c r="AD108" s="214">
        <f t="shared" si="30"/>
        <v>44.988709404495332</v>
      </c>
      <c r="AG108" s="29">
        <f t="shared" si="27"/>
        <v>2.4454167184499563E+24</v>
      </c>
      <c r="AI108" s="26"/>
      <c r="AJ108" s="54">
        <f t="shared" si="19"/>
        <v>1.361688554034186E-4</v>
      </c>
      <c r="AQ108" s="38">
        <f t="shared" si="25"/>
        <v>4.9515921658010088E-2</v>
      </c>
      <c r="AR108" s="38">
        <f t="shared" si="20"/>
        <v>4.7179771774958447E-2</v>
      </c>
      <c r="AS108" s="54">
        <f t="shared" si="28"/>
        <v>3.4389674204119371E-5</v>
      </c>
    </row>
    <row r="109" spans="24:47" x14ac:dyDescent="0.25">
      <c r="X109">
        <f t="shared" si="26"/>
        <v>1030</v>
      </c>
      <c r="Y109" s="55">
        <f t="shared" si="21"/>
        <v>482.25399998116768</v>
      </c>
      <c r="Z109" s="55">
        <f t="shared" si="22"/>
        <v>5.744378555647085</v>
      </c>
      <c r="AA109" s="55">
        <f t="shared" si="23"/>
        <v>40.593771042185828</v>
      </c>
      <c r="AB109" s="55">
        <f t="shared" si="24"/>
        <v>44.734666736602172</v>
      </c>
      <c r="AC109" s="214">
        <f t="shared" si="29"/>
        <v>40.593771042185828</v>
      </c>
      <c r="AD109" s="214">
        <f t="shared" si="30"/>
        <v>44.734666736602172</v>
      </c>
      <c r="AG109" s="29">
        <f t="shared" si="27"/>
        <v>2.4301048080183534E+24</v>
      </c>
      <c r="AI109" s="26"/>
      <c r="AJ109" s="54">
        <f t="shared" si="19"/>
        <v>1.3554016010709454E-4</v>
      </c>
      <c r="AQ109" s="38">
        <f t="shared" si="25"/>
        <v>4.9481900760213166E-2</v>
      </c>
      <c r="AR109" s="38">
        <f t="shared" si="20"/>
        <v>4.7148884344141585E-2</v>
      </c>
      <c r="AS109" s="54">
        <f t="shared" si="28"/>
        <v>3.446914858766743E-5</v>
      </c>
    </row>
    <row r="110" spans="24:47" x14ac:dyDescent="0.25">
      <c r="X110">
        <f t="shared" si="26"/>
        <v>1040</v>
      </c>
      <c r="Y110" s="55">
        <f t="shared" si="21"/>
        <v>480.95369280663419</v>
      </c>
      <c r="Z110" s="55">
        <f t="shared" si="22"/>
        <v>5.7120815432884537</v>
      </c>
      <c r="AA110" s="55">
        <f t="shared" si="23"/>
        <v>40.484317576316009</v>
      </c>
      <c r="AB110" s="55">
        <f t="shared" si="24"/>
        <v>44.483151960816556</v>
      </c>
      <c r="AC110" s="214">
        <f t="shared" si="29"/>
        <v>40.484317576316009</v>
      </c>
      <c r="AD110" s="214">
        <f t="shared" si="30"/>
        <v>44.483151960816556</v>
      </c>
      <c r="AG110" s="29">
        <f t="shared" si="27"/>
        <v>2.4150126715102254E+24</v>
      </c>
      <c r="AI110" s="26"/>
      <c r="AJ110" s="54">
        <f t="shared" si="19"/>
        <v>1.3491720574586798E-4</v>
      </c>
      <c r="AQ110" s="38">
        <f t="shared" si="25"/>
        <v>4.9448220838265729E-2</v>
      </c>
      <c r="AR110" s="38">
        <f t="shared" si="20"/>
        <v>4.7118304511267896E-2</v>
      </c>
      <c r="AS110" s="54">
        <f t="shared" si="28"/>
        <v>3.4547550225856264E-5</v>
      </c>
    </row>
    <row r="111" spans="24:47" x14ac:dyDescent="0.25">
      <c r="X111">
        <f t="shared" si="26"/>
        <v>1050</v>
      </c>
      <c r="Y111" s="55">
        <f t="shared" si="21"/>
        <v>479.67312257794083</v>
      </c>
      <c r="Z111" s="55">
        <f t="shared" si="22"/>
        <v>5.6801036207690254</v>
      </c>
      <c r="AA111" s="55">
        <f t="shared" si="23"/>
        <v>40.376525469523635</v>
      </c>
      <c r="AB111" s="55">
        <f t="shared" si="24"/>
        <v>44.234122114858856</v>
      </c>
      <c r="AC111" s="214">
        <f t="shared" si="29"/>
        <v>40.376525469523635</v>
      </c>
      <c r="AD111" s="214">
        <f t="shared" si="30"/>
        <v>44.234122114858856</v>
      </c>
      <c r="AG111" s="29">
        <f t="shared" si="27"/>
        <v>2.4001352916225225E+24</v>
      </c>
      <c r="AI111" s="26"/>
      <c r="AJ111" s="54">
        <f t="shared" si="19"/>
        <v>1.3429992981488586E-4</v>
      </c>
      <c r="AQ111" s="38">
        <f t="shared" si="25"/>
        <v>4.9414876053756336E-2</v>
      </c>
      <c r="AR111" s="38">
        <f t="shared" si="20"/>
        <v>4.7088027034243279E-2</v>
      </c>
      <c r="AS111" s="54">
        <f t="shared" si="28"/>
        <v>3.4624902252123856E-5</v>
      </c>
    </row>
    <row r="112" spans="24:47" x14ac:dyDescent="0.25">
      <c r="X112">
        <f t="shared" si="26"/>
        <v>1060</v>
      </c>
      <c r="Y112" s="55">
        <f t="shared" si="21"/>
        <v>478.41181639811418</v>
      </c>
      <c r="Z112" s="55">
        <f t="shared" si="22"/>
        <v>5.6484394051396816</v>
      </c>
      <c r="AA112" s="55">
        <f t="shared" si="23"/>
        <v>40.270354915666175</v>
      </c>
      <c r="AB112" s="55">
        <f t="shared" si="24"/>
        <v>43.987535278714134</v>
      </c>
      <c r="AC112" s="214">
        <f t="shared" si="29"/>
        <v>40.270354915666175</v>
      </c>
      <c r="AD112" s="214">
        <f t="shared" si="30"/>
        <v>43.987535278714134</v>
      </c>
      <c r="AG112" s="29">
        <f t="shared" si="27"/>
        <v>2.3854678071573876E+24</v>
      </c>
      <c r="AI112" s="26"/>
      <c r="AJ112" s="54">
        <f t="shared" si="19"/>
        <v>1.3368826981895331E-4</v>
      </c>
      <c r="AQ112" s="38">
        <f t="shared" si="25"/>
        <v>4.9381860710924375E-2</v>
      </c>
      <c r="AR112" s="38">
        <f t="shared" si="20"/>
        <v>4.705804679858832E-2</v>
      </c>
      <c r="AS112" s="54">
        <f t="shared" si="28"/>
        <v>3.4701227118737566E-5</v>
      </c>
    </row>
    <row r="113" spans="24:45" x14ac:dyDescent="0.25">
      <c r="X113">
        <f t="shared" si="26"/>
        <v>1070</v>
      </c>
      <c r="Y113" s="55">
        <f t="shared" si="21"/>
        <v>477.169316751027</v>
      </c>
      <c r="Z113" s="55">
        <f t="shared" si="22"/>
        <v>5.6170836431194804</v>
      </c>
      <c r="AA113" s="55">
        <f t="shared" si="23"/>
        <v>40.165767403285102</v>
      </c>
      <c r="AB113" s="55">
        <f t="shared" si="24"/>
        <v>43.743350542165565</v>
      </c>
      <c r="AC113" s="214">
        <f t="shared" si="29"/>
        <v>40.165767403285102</v>
      </c>
      <c r="AD113" s="214">
        <f t="shared" si="30"/>
        <v>43.743350542165565</v>
      </c>
      <c r="AG113" s="29">
        <f t="shared" si="27"/>
        <v>2.3710055069295325E+24</v>
      </c>
      <c r="AI113" s="26"/>
      <c r="AJ113" s="54">
        <f t="shared" si="19"/>
        <v>1.3308216334228436E-4</v>
      </c>
      <c r="AQ113" s="38">
        <f t="shared" si="25"/>
        <v>4.9349169252188345E-2</v>
      </c>
      <c r="AR113" s="38">
        <f t="shared" si="20"/>
        <v>4.7028358813450723E-2</v>
      </c>
      <c r="AS113" s="54">
        <f t="shared" si="28"/>
        <v>3.4776546621935785E-5</v>
      </c>
    </row>
    <row r="114" spans="24:45" x14ac:dyDescent="0.25">
      <c r="X114">
        <f t="shared" si="26"/>
        <v>1080</v>
      </c>
      <c r="Y114" s="55">
        <f t="shared" si="21"/>
        <v>475.94518087456942</v>
      </c>
      <c r="Z114" s="55">
        <f t="shared" si="22"/>
        <v>5.5860312070815015</v>
      </c>
      <c r="AA114" s="55">
        <f t="shared" si="23"/>
        <v>40.062725662842546</v>
      </c>
      <c r="AB114" s="55">
        <f t="shared" si="24"/>
        <v>43.50152797353401</v>
      </c>
      <c r="AC114" s="214">
        <f t="shared" si="29"/>
        <v>40.062725662842546</v>
      </c>
      <c r="AD114" s="214">
        <f t="shared" si="30"/>
        <v>43.50152797353401</v>
      </c>
      <c r="AG114" s="29">
        <f t="shared" si="27"/>
        <v>2.3567438239569707E+24</v>
      </c>
      <c r="AI114" s="26"/>
      <c r="AJ114" s="54">
        <f t="shared" si="19"/>
        <v>1.3248154811187749E-4</v>
      </c>
      <c r="AQ114" s="38">
        <f t="shared" si="25"/>
        <v>4.931679625384159E-2</v>
      </c>
      <c r="AR114" s="38">
        <f t="shared" si="20"/>
        <v>4.699895820776636E-2</v>
      </c>
      <c r="AS114" s="54">
        <f t="shared" si="28"/>
        <v>3.4850881925967876E-5</v>
      </c>
    </row>
    <row r="115" spans="24:45" x14ac:dyDescent="0.25">
      <c r="X115">
        <f t="shared" si="26"/>
        <v>1090</v>
      </c>
      <c r="Y115" s="55">
        <f t="shared" si="21"/>
        <v>474.73898016430348</v>
      </c>
      <c r="Z115" s="55">
        <f t="shared" si="22"/>
        <v>5.5552770911877216</v>
      </c>
      <c r="AA115" s="55">
        <f t="shared" si="23"/>
        <v>39.961193616523865</v>
      </c>
      <c r="AB115" s="55">
        <f t="shared" si="24"/>
        <v>43.26202858957808</v>
      </c>
      <c r="AC115" s="214">
        <f t="shared" si="29"/>
        <v>39.961193616523865</v>
      </c>
      <c r="AD115" s="214">
        <f t="shared" si="30"/>
        <v>43.26202858957808</v>
      </c>
      <c r="AG115" s="29">
        <f t="shared" si="27"/>
        <v>2.3426783299197253E+24</v>
      </c>
      <c r="AI115" s="26"/>
      <c r="AJ115" s="54">
        <f t="shared" si="19"/>
        <v>1.3188636205501366E-4</v>
      </c>
      <c r="AQ115" s="38">
        <f t="shared" si="25"/>
        <v>4.9284736421907893E-2</v>
      </c>
      <c r="AR115" s="38">
        <f t="shared" si="20"/>
        <v>4.6969840226562622E-2</v>
      </c>
      <c r="AS115" s="54">
        <f t="shared" si="28"/>
        <v>3.4924253586088204E-5</v>
      </c>
    </row>
    <row r="116" spans="24:45" x14ac:dyDescent="0.25">
      <c r="X116">
        <f t="shared" si="26"/>
        <v>1100</v>
      </c>
      <c r="Y116" s="55">
        <f t="shared" si="21"/>
        <v>473.55029960586307</v>
      </c>
      <c r="Z116" s="55">
        <f t="shared" si="22"/>
        <v>5.5248164076659503</v>
      </c>
      <c r="AA116" s="55">
        <f t="shared" si="23"/>
        <v>39.861136330459857</v>
      </c>
      <c r="AB116" s="55">
        <f t="shared" si="24"/>
        <v>43.02481432650066</v>
      </c>
      <c r="AC116" s="214">
        <f t="shared" si="29"/>
        <v>39.861136330459857</v>
      </c>
      <c r="AD116" s="214">
        <f t="shared" si="30"/>
        <v>43.02481432650066</v>
      </c>
      <c r="AG116" s="29">
        <f t="shared" si="27"/>
        <v>2.3288047298725852E+24</v>
      </c>
      <c r="AI116" s="26"/>
      <c r="AJ116" s="54">
        <f t="shared" si="19"/>
        <v>1.3129654335135865E-4</v>
      </c>
      <c r="AQ116" s="38">
        <f t="shared" si="25"/>
        <v>4.9252984588151021E-2</v>
      </c>
      <c r="AR116" s="38">
        <f t="shared" si="20"/>
        <v>4.6941000227398562E-2</v>
      </c>
      <c r="AS116" s="54">
        <f t="shared" si="28"/>
        <v>3.4996681570555035E-5</v>
      </c>
    </row>
    <row r="117" spans="24:45" x14ac:dyDescent="0.25">
      <c r="X117">
        <f t="shared" si="26"/>
        <v>1110</v>
      </c>
      <c r="Y117" s="55">
        <f t="shared" si="21"/>
        <v>472.37873723453356</v>
      </c>
      <c r="Z117" s="55">
        <f t="shared" si="22"/>
        <v>5.4946443832237737</v>
      </c>
      <c r="AA117" s="55">
        <f t="shared" si="23"/>
        <v>39.762519969236827</v>
      </c>
      <c r="AB117" s="55">
        <f t="shared" si="24"/>
        <v>42.789848012022226</v>
      </c>
      <c r="AC117" s="214">
        <f t="shared" si="29"/>
        <v>39.762519969236827</v>
      </c>
      <c r="AD117" s="214">
        <f t="shared" si="30"/>
        <v>42.789848012022226</v>
      </c>
      <c r="AG117" s="29">
        <f t="shared" si="27"/>
        <v>2.3151188571981957E+24</v>
      </c>
      <c r="AI117" s="26"/>
      <c r="AJ117" s="54">
        <f t="shared" si="19"/>
        <v>1.3071203048008561E-4</v>
      </c>
      <c r="AQ117" s="38">
        <f t="shared" si="25"/>
        <v>4.9221535706230814E-2</v>
      </c>
      <c r="AR117" s="38">
        <f t="shared" si="20"/>
        <v>4.6912433676935351E-2</v>
      </c>
      <c r="AS117" s="54">
        <f t="shared" si="28"/>
        <v>3.5068185281685065E-5</v>
      </c>
    </row>
    <row r="118" spans="24:45" x14ac:dyDescent="0.25">
      <c r="X118">
        <f t="shared" si="26"/>
        <v>1120</v>
      </c>
      <c r="Y118" s="55">
        <f t="shared" si="21"/>
        <v>471.22390362046838</v>
      </c>
      <c r="Z118" s="55">
        <f t="shared" si="22"/>
        <v>5.4647563555927317</v>
      </c>
      <c r="AA118" s="55">
        <f t="shared" si="23"/>
        <v>39.665311752564683</v>
      </c>
      <c r="AB118" s="55">
        <f t="shared" si="24"/>
        <v>42.557093338468441</v>
      </c>
      <c r="AC118" s="214">
        <f t="shared" si="29"/>
        <v>39.665311752564683</v>
      </c>
      <c r="AD118" s="214">
        <f t="shared" si="30"/>
        <v>42.557093338468441</v>
      </c>
      <c r="AG118" s="29">
        <f t="shared" si="27"/>
        <v>2.3016166687882821E+24</v>
      </c>
      <c r="AI118" s="26"/>
      <c r="AJ118" s="54">
        <f t="shared" si="19"/>
        <v>1.301327622624314E-4</v>
      </c>
      <c r="AQ118" s="38">
        <f t="shared" si="25"/>
        <v>4.9190384848000812E-2</v>
      </c>
      <c r="AR118" s="38">
        <f t="shared" si="20"/>
        <v>4.6884136147632691E-2</v>
      </c>
      <c r="AS118" s="54">
        <f t="shared" si="28"/>
        <v>3.5138783576008001E-5</v>
      </c>
    </row>
    <row r="119" spans="24:45" x14ac:dyDescent="0.25">
      <c r="X119">
        <f t="shared" si="26"/>
        <v>1130</v>
      </c>
      <c r="Y119" s="55">
        <f t="shared" si="21"/>
        <v>470.08542137818813</v>
      </c>
      <c r="Z119" s="55">
        <f t="shared" si="22"/>
        <v>5.435147770198669</v>
      </c>
      <c r="AA119" s="55">
        <f t="shared" si="23"/>
        <v>39.5694799139889</v>
      </c>
      <c r="AB119" s="55">
        <f t="shared" si="24"/>
        <v>42.326514836840346</v>
      </c>
      <c r="AC119" s="214">
        <f t="shared" si="29"/>
        <v>39.5694799139889</v>
      </c>
      <c r="AD119" s="214">
        <f t="shared" si="30"/>
        <v>42.326514836840346</v>
      </c>
      <c r="AG119" s="29">
        <f t="shared" si="27"/>
        <v>2.2882942404406661E+24</v>
      </c>
      <c r="AI119" s="26"/>
      <c r="AJ119" s="54">
        <f t="shared" si="19"/>
        <v>1.2955867790003019E-4</v>
      </c>
      <c r="AQ119" s="38">
        <f t="shared" si="25"/>
        <v>4.9159527199940323E-2</v>
      </c>
      <c r="AR119" s="38">
        <f t="shared" si="20"/>
        <v>4.6856103314564759E-2</v>
      </c>
      <c r="AS119" s="54">
        <f t="shared" si="28"/>
        <v>3.520849478356774E-5</v>
      </c>
    </row>
    <row r="120" spans="24:45" x14ac:dyDescent="0.25">
      <c r="X120">
        <f t="shared" si="26"/>
        <v>1140</v>
      </c>
      <c r="Y120" s="55">
        <f t="shared" si="21"/>
        <v>468.96292469898032</v>
      </c>
      <c r="Z120" s="55">
        <f t="shared" si="22"/>
        <v>5.4058141769514672</v>
      </c>
      <c r="AA120" s="55">
        <f t="shared" si="23"/>
        <v>39.474993661530334</v>
      </c>
      <c r="AB120" s="55">
        <f t="shared" si="24"/>
        <v>42.098077851814246</v>
      </c>
      <c r="AC120" s="214">
        <f t="shared" si="29"/>
        <v>39.474993661530334</v>
      </c>
      <c r="AD120" s="214">
        <f t="shared" si="30"/>
        <v>42.098077851814246</v>
      </c>
      <c r="AG120" s="29">
        <f t="shared" si="27"/>
        <v>2.2751477624615179E+24</v>
      </c>
      <c r="AI120" s="26"/>
      <c r="AJ120" s="54">
        <f t="shared" si="19"/>
        <v>1.2898971700938609E-4</v>
      </c>
      <c r="AQ120" s="38">
        <f t="shared" si="25"/>
        <v>4.9128958059716774E-2</v>
      </c>
      <c r="AR120" s="38">
        <f t="shared" si="20"/>
        <v>4.6828330952352129E-2</v>
      </c>
      <c r="AS120" s="54">
        <f t="shared" si="28"/>
        <v>3.5277336726408422E-5</v>
      </c>
    </row>
    <row r="121" spans="24:45" x14ac:dyDescent="0.25">
      <c r="X121">
        <f t="shared" si="26"/>
        <v>1150</v>
      </c>
      <c r="Y121" s="55">
        <f t="shared" si="21"/>
        <v>467.85605890502995</v>
      </c>
      <c r="Z121" s="55">
        <f t="shared" si="22"/>
        <v>5.3767512271510016</v>
      </c>
      <c r="AA121" s="55">
        <f t="shared" si="23"/>
        <v>39.381823140154033</v>
      </c>
      <c r="AB121" s="55">
        <f t="shared" si="24"/>
        <v>41.871748517646616</v>
      </c>
      <c r="AC121" s="214">
        <f t="shared" si="29"/>
        <v>39.381823140154033</v>
      </c>
      <c r="AD121" s="214">
        <f t="shared" si="30"/>
        <v>41.871748517646616</v>
      </c>
      <c r="AG121" s="29">
        <f t="shared" si="27"/>
        <v>2.262173535461597E+24</v>
      </c>
      <c r="AI121" s="26"/>
      <c r="AJ121" s="54">
        <f t="shared" si="19"/>
        <v>1.2842581965276224E-4</v>
      </c>
      <c r="AQ121" s="38">
        <f t="shared" si="25"/>
        <v>4.909867283287124E-2</v>
      </c>
      <c r="AR121" s="38">
        <f t="shared" si="20"/>
        <v>4.6800814932203234E-2</v>
      </c>
      <c r="AS121" s="54">
        <f t="shared" si="28"/>
        <v>3.5345326736288512E-5</v>
      </c>
    </row>
    <row r="122" spans="24:45" x14ac:dyDescent="0.25">
      <c r="X122">
        <f t="shared" si="26"/>
        <v>1160</v>
      </c>
      <c r="Y122" s="55">
        <f t="shared" si="21"/>
        <v>466.7644800240426</v>
      </c>
      <c r="Z122" s="55">
        <f t="shared" si="22"/>
        <v>5.3479546705026513</v>
      </c>
      <c r="AA122" s="55">
        <f t="shared" si="23"/>
        <v>39.289939395963181</v>
      </c>
      <c r="AB122" s="55">
        <f t="shared" si="24"/>
        <v>41.647493734932254</v>
      </c>
      <c r="AC122" s="214">
        <f t="shared" si="29"/>
        <v>39.289939395963181</v>
      </c>
      <c r="AD122" s="214">
        <f t="shared" si="30"/>
        <v>41.647493734932254</v>
      </c>
      <c r="AG122" s="29">
        <f t="shared" si="27"/>
        <v>2.249367966337406E+24</v>
      </c>
      <c r="AI122" s="26"/>
      <c r="AJ122" s="54">
        <f t="shared" si="19"/>
        <v>1.2786692636580817E-4</v>
      </c>
      <c r="AQ122" s="38">
        <f t="shared" si="25"/>
        <v>4.9068667029624098E-2</v>
      </c>
      <c r="AR122" s="38">
        <f t="shared" si="20"/>
        <v>4.6773551219062834E-2</v>
      </c>
      <c r="AS122" s="54">
        <f t="shared" si="28"/>
        <v>3.5412481671655902E-5</v>
      </c>
    </row>
    <row r="123" spans="24:45" x14ac:dyDescent="0.25">
      <c r="X123">
        <f t="shared" si="26"/>
        <v>1170</v>
      </c>
      <c r="Y123" s="55">
        <f t="shared" si="21"/>
        <v>465.68785438334515</v>
      </c>
      <c r="Z123" s="55">
        <f t="shared" si="22"/>
        <v>5.3194203522398853</v>
      </c>
      <c r="AA123" s="55">
        <f t="shared" si="23"/>
        <v>39.199314342032423</v>
      </c>
      <c r="AB123" s="55">
        <f t="shared" si="24"/>
        <v>41.425281148196291</v>
      </c>
      <c r="AC123" s="214">
        <f t="shared" si="29"/>
        <v>39.199314342032423</v>
      </c>
      <c r="AD123" s="214">
        <f t="shared" si="30"/>
        <v>41.425281148196291</v>
      </c>
      <c r="AG123" s="29">
        <f t="shared" si="27"/>
        <v>2.2367275644270105E+24</v>
      </c>
      <c r="AI123" s="26"/>
      <c r="AJ123" s="54">
        <f t="shared" si="19"/>
        <v>1.2731297818214678E-4</v>
      </c>
      <c r="AQ123" s="38">
        <f t="shared" si="25"/>
        <v>4.9038936261793648E-2</v>
      </c>
      <c r="AR123" s="38">
        <f t="shared" si="20"/>
        <v>4.6746535868860926E-2</v>
      </c>
      <c r="AS123" s="54">
        <f t="shared" si="28"/>
        <v>3.5478817933923718E-5</v>
      </c>
    </row>
    <row r="124" spans="24:45" x14ac:dyDescent="0.25">
      <c r="X124">
        <f t="shared" si="26"/>
        <v>1180</v>
      </c>
      <c r="Y124" s="55">
        <f t="shared" si="21"/>
        <v>464.62585822235775</v>
      </c>
      <c r="Z124" s="55">
        <f t="shared" si="22"/>
        <v>5.2911442103475164</v>
      </c>
      <c r="AA124" s="55">
        <f t="shared" si="23"/>
        <v>39.109920725787696</v>
      </c>
      <c r="AB124" s="55">
        <f t="shared" si="24"/>
        <v>41.20507912427005</v>
      </c>
      <c r="AC124" s="214">
        <f t="shared" si="29"/>
        <v>39.109920725787696</v>
      </c>
      <c r="AD124" s="214">
        <f t="shared" si="30"/>
        <v>41.20507912427005</v>
      </c>
      <c r="AG124" s="29">
        <f t="shared" si="27"/>
        <v>2.2242489378326425E+24</v>
      </c>
      <c r="AI124" s="26"/>
      <c r="AJ124" s="54">
        <f t="shared" si="19"/>
        <v>1.2676391665520479E-4</v>
      </c>
      <c r="AQ124" s="38">
        <f t="shared" si="25"/>
        <v>4.9009476239825392E-2</v>
      </c>
      <c r="AR124" s="38">
        <f t="shared" si="20"/>
        <v>4.6719765025860269E-2</v>
      </c>
      <c r="AS124" s="54">
        <f t="shared" si="28"/>
        <v>3.5544351483075437E-5</v>
      </c>
    </row>
    <row r="125" spans="24:45" x14ac:dyDescent="0.25">
      <c r="X125">
        <f t="shared" si="26"/>
        <v>1190</v>
      </c>
      <c r="Y125" s="55">
        <f t="shared" si="21"/>
        <v>463.57817732254898</v>
      </c>
      <c r="Z125" s="55">
        <f t="shared" si="22"/>
        <v>5.2631222728835931</v>
      </c>
      <c r="AA125" s="55">
        <f t="shared" si="23"/>
        <v>39.021732097857658</v>
      </c>
      <c r="AB125" s="55">
        <f t="shared" si="24"/>
        <v>40.986856731435189</v>
      </c>
      <c r="AC125" s="214">
        <f t="shared" si="29"/>
        <v>39.021732097857658</v>
      </c>
      <c r="AD125" s="214">
        <f t="shared" si="30"/>
        <v>40.986856731435189</v>
      </c>
      <c r="AG125" s="29">
        <f t="shared" si="27"/>
        <v>2.2119287899008592E+24</v>
      </c>
      <c r="AI125" s="26"/>
      <c r="AJ125" s="54">
        <f t="shared" si="19"/>
        <v>1.262196838774689E-4</v>
      </c>
      <c r="AQ125" s="38">
        <f t="shared" si="25"/>
        <v>4.8980282769925193E-2</v>
      </c>
      <c r="AR125" s="38">
        <f t="shared" si="20"/>
        <v>4.6693234920096326E-2</v>
      </c>
      <c r="AS125" s="54">
        <f t="shared" si="28"/>
        <v>3.5609097852635714E-5</v>
      </c>
    </row>
    <row r="126" spans="24:45" x14ac:dyDescent="0.25">
      <c r="X126">
        <f t="shared" si="26"/>
        <v>1200</v>
      </c>
      <c r="Y126" s="55">
        <f t="shared" si="21"/>
        <v>462.54450665388583</v>
      </c>
      <c r="Z126" s="55">
        <f t="shared" si="22"/>
        <v>5.2353506553938276</v>
      </c>
      <c r="AA126" s="55">
        <f t="shared" si="23"/>
        <v>38.934722782313621</v>
      </c>
      <c r="AB126" s="55">
        <f t="shared" si="24"/>
        <v>40.770583719288439</v>
      </c>
      <c r="AC126" s="214">
        <f t="shared" si="29"/>
        <v>38.934722782313621</v>
      </c>
      <c r="AD126" s="214">
        <f t="shared" si="30"/>
        <v>40.770583719288439</v>
      </c>
      <c r="AG126" s="29">
        <f t="shared" si="27"/>
        <v>2.1997639158533084E+24</v>
      </c>
      <c r="AI126" s="26"/>
      <c r="AJ126" s="54">
        <f t="shared" si="19"/>
        <v>1.2568022249741229E-4</v>
      </c>
      <c r="AQ126" s="38">
        <f t="shared" si="25"/>
        <v>4.8951351751294295E-2</v>
      </c>
      <c r="AR126" s="38">
        <f t="shared" si="20"/>
        <v>4.6666941864907982E-2</v>
      </c>
      <c r="AS126" s="54">
        <f t="shared" si="28"/>
        <v>3.5673072164032029E-5</v>
      </c>
    </row>
    <row r="127" spans="24:45" x14ac:dyDescent="0.25">
      <c r="X127">
        <f t="shared" si="26"/>
        <v>1210</v>
      </c>
      <c r="Y127" s="55">
        <f t="shared" si="21"/>
        <v>461.52455003700737</v>
      </c>
      <c r="Z127" s="55">
        <f t="shared" si="22"/>
        <v>5.2078255584170821</v>
      </c>
      <c r="AA127" s="55">
        <f t="shared" si="23"/>
        <v>38.848867848232942</v>
      </c>
      <c r="AB127" s="55">
        <f t="shared" si="24"/>
        <v>40.55623049931534</v>
      </c>
      <c r="AC127" s="214">
        <f t="shared" si="29"/>
        <v>38.848867848232942</v>
      </c>
      <c r="AD127" s="214">
        <f t="shared" si="30"/>
        <v>40.55623049931534</v>
      </c>
      <c r="AG127" s="29">
        <f t="shared" si="27"/>
        <v>2.1877511995597845E+24</v>
      </c>
      <c r="AI127" s="26"/>
      <c r="AJ127" s="54">
        <f t="shared" si="19"/>
        <v>1.2514547573424129E-4</v>
      </c>
      <c r="AQ127" s="38">
        <f t="shared" si="25"/>
        <v>4.8922679173459833E-2</v>
      </c>
      <c r="AR127" s="38">
        <f t="shared" si="20"/>
        <v>4.6640882254553213E-2</v>
      </c>
      <c r="AS127" s="54">
        <f t="shared" si="28"/>
        <v>3.5736289140380324E-5</v>
      </c>
    </row>
    <row r="128" spans="24:45" x14ac:dyDescent="0.25">
      <c r="X128">
        <f t="shared" si="26"/>
        <v>1220</v>
      </c>
      <c r="Y128" s="55">
        <f t="shared" si="21"/>
        <v>460.51801982022755</v>
      </c>
      <c r="Z128" s="55">
        <f t="shared" si="22"/>
        <v>5.1805432650759027</v>
      </c>
      <c r="AA128" s="55">
        <f t="shared" si="23"/>
        <v>38.764143082510735</v>
      </c>
      <c r="AB128" s="55">
        <f t="shared" si="24"/>
        <v>40.343768126126498</v>
      </c>
      <c r="AC128" s="214">
        <f t="shared" si="29"/>
        <v>38.764143082510735</v>
      </c>
      <c r="AD128" s="214">
        <f t="shared" si="30"/>
        <v>40.343768126126498</v>
      </c>
      <c r="AG128" s="29">
        <f t="shared" si="27"/>
        <v>2.1758876104475311E+24</v>
      </c>
      <c r="AI128" s="26"/>
      <c r="AJ128" s="54">
        <f t="shared" si="19"/>
        <v>1.2461538739067885E-4</v>
      </c>
      <c r="AQ128" s="38">
        <f t="shared" si="25"/>
        <v>4.889426111369944E-2</v>
      </c>
      <c r="AR128" s="38">
        <f t="shared" si="20"/>
        <v>4.6615052561908649E-2</v>
      </c>
      <c r="AS128" s="54">
        <f t="shared" si="28"/>
        <v>3.5798763119716363E-5</v>
      </c>
    </row>
    <row r="129" spans="24:45" x14ac:dyDescent="0.25">
      <c r="X129">
        <f t="shared" si="26"/>
        <v>1230</v>
      </c>
      <c r="Y129" s="55">
        <f t="shared" si="21"/>
        <v>459.52463657069944</v>
      </c>
      <c r="Z129" s="55">
        <f t="shared" si="22"/>
        <v>5.1535001387510908</v>
      </c>
      <c r="AA129" s="55">
        <f t="shared" si="23"/>
        <v>38.68052496386359</v>
      </c>
      <c r="AB129" s="55">
        <f t="shared" si="24"/>
        <v>40.133168279348112</v>
      </c>
      <c r="AC129" s="214">
        <f t="shared" si="29"/>
        <v>38.68052496386359</v>
      </c>
      <c r="AD129" s="214">
        <f t="shared" si="30"/>
        <v>40.133168279348112</v>
      </c>
      <c r="AG129" s="29">
        <f t="shared" si="27"/>
        <v>2.1641702005391826E+24</v>
      </c>
      <c r="AI129" s="26"/>
      <c r="AJ129" s="54">
        <f t="shared" si="19"/>
        <v>1.2408990186390243E-4</v>
      </c>
      <c r="AQ129" s="38">
        <f t="shared" si="25"/>
        <v>4.8866093734553598E-2</v>
      </c>
      <c r="AR129" s="38">
        <f t="shared" si="20"/>
        <v>4.6589449336247306E-2</v>
      </c>
      <c r="AS129" s="54">
        <f t="shared" si="28"/>
        <v>3.5860508067703704E-5</v>
      </c>
    </row>
    <row r="130" spans="24:45" x14ac:dyDescent="0.25">
      <c r="X130">
        <f t="shared" si="26"/>
        <v>1240</v>
      </c>
      <c r="Y130" s="55">
        <f t="shared" si="21"/>
        <v>458.54412877893401</v>
      </c>
      <c r="Z130" s="55">
        <f t="shared" si="22"/>
        <v>5.1266926208345662</v>
      </c>
      <c r="AA130" s="55">
        <f t="shared" si="23"/>
        <v>38.597990637957409</v>
      </c>
      <c r="AB130" s="55">
        <f t="shared" si="24"/>
        <v>39.924403246122317</v>
      </c>
      <c r="AC130" s="214">
        <f t="shared" si="29"/>
        <v>38.597990637957409</v>
      </c>
      <c r="AD130" s="214">
        <f t="shared" si="30"/>
        <v>39.924403246122317</v>
      </c>
      <c r="AG130" s="29">
        <f t="shared" si="27"/>
        <v>2.1525961016141496E+24</v>
      </c>
      <c r="AI130" s="26"/>
      <c r="AJ130" s="54">
        <f t="shared" si="19"/>
        <v>1.2356896415483107E-4</v>
      </c>
      <c r="AQ130" s="38">
        <f t="shared" si="25"/>
        <v>4.883817328142475E-2</v>
      </c>
      <c r="AR130" s="38">
        <f t="shared" si="20"/>
        <v>4.6564069201093496E-2</v>
      </c>
      <c r="AS130" s="54">
        <f t="shared" si="28"/>
        <v>3.5921537589836847E-5</v>
      </c>
    </row>
    <row r="131" spans="24:45" x14ac:dyDescent="0.25">
      <c r="X131">
        <f t="shared" si="26"/>
        <v>1250</v>
      </c>
      <c r="Y131" s="55">
        <f t="shared" si="21"/>
        <v>457.576232576096</v>
      </c>
      <c r="Z131" s="55">
        <f t="shared" si="22"/>
        <v>5.1001172285599692</v>
      </c>
      <c r="AA131" s="55">
        <f t="shared" si="23"/>
        <v>38.516517893610775</v>
      </c>
      <c r="AB131" s="55">
        <f t="shared" si="24"/>
        <v>39.71744590421283</v>
      </c>
      <c r="AC131" s="214">
        <f t="shared" si="29"/>
        <v>38.516517893610775</v>
      </c>
      <c r="AD131" s="214">
        <f t="shared" si="30"/>
        <v>39.71744590421283</v>
      </c>
      <c r="AG131" s="29">
        <f t="shared" si="27"/>
        <v>2.141162522486421E+24</v>
      </c>
      <c r="AI131" s="26"/>
      <c r="AJ131" s="54">
        <f t="shared" si="19"/>
        <v>1.2305251987584966E-4</v>
      </c>
      <c r="AQ131" s="38">
        <f t="shared" si="25"/>
        <v>4.8810496080257282E-2</v>
      </c>
      <c r="AR131" s="38">
        <f t="shared" si="20"/>
        <v>4.6538908852149966E-2</v>
      </c>
      <c r="AS131" s="54">
        <f t="shared" si="28"/>
        <v>3.5981864943168141E-5</v>
      </c>
    </row>
    <row r="132" spans="24:45" x14ac:dyDescent="0.25">
      <c r="X132">
        <f t="shared" si="26"/>
        <v>1260</v>
      </c>
      <c r="Y132" s="55">
        <f t="shared" si="21"/>
        <v>456.62069146333789</v>
      </c>
      <c r="Z132" s="55">
        <f t="shared" si="22"/>
        <v>5.07377055290518</v>
      </c>
      <c r="AA132" s="55">
        <f t="shared" si="23"/>
        <v>38.436085140011606</v>
      </c>
      <c r="AB132" s="55">
        <f t="shared" si="24"/>
        <v>39.512269705670747</v>
      </c>
      <c r="AC132" s="214">
        <f t="shared" si="29"/>
        <v>38.436085140011606</v>
      </c>
      <c r="AD132" s="214">
        <f t="shared" si="30"/>
        <v>39.512269705670747</v>
      </c>
      <c r="AG132" s="29">
        <f t="shared" si="27"/>
        <v>2.1298667463943881E+24</v>
      </c>
      <c r="AI132" s="26"/>
      <c r="AJ132" s="54">
        <f t="shared" si="19"/>
        <v>1.2254051525715029E-4</v>
      </c>
      <c r="AQ132" s="38">
        <f t="shared" si="25"/>
        <v>4.8783058535297734E-2</v>
      </c>
      <c r="AR132" s="38">
        <f t="shared" si="20"/>
        <v>4.6513965055296418E-2</v>
      </c>
      <c r="AS132" s="54">
        <f t="shared" si="28"/>
        <v>3.6041503047574153E-5</v>
      </c>
    </row>
    <row r="133" spans="24:45" x14ac:dyDescent="0.25">
      <c r="X133">
        <f t="shared" si="26"/>
        <v>1270</v>
      </c>
      <c r="Y133" s="55">
        <f t="shared" si="21"/>
        <v>455.67725605268203</v>
      </c>
      <c r="Z133" s="55">
        <f t="shared" si="22"/>
        <v>5.0476492565668885</v>
      </c>
      <c r="AA133" s="55">
        <f t="shared" si="23"/>
        <v>38.356671384905894</v>
      </c>
      <c r="AB133" s="55">
        <f t="shared" si="24"/>
        <v>39.308848661061354</v>
      </c>
      <c r="AC133" s="214">
        <f t="shared" si="29"/>
        <v>38.356671384905894</v>
      </c>
      <c r="AD133" s="214">
        <f t="shared" si="30"/>
        <v>39.308848661061354</v>
      </c>
      <c r="AG133" s="29">
        <f t="shared" si="27"/>
        <v>2.1187061284961787E+24</v>
      </c>
      <c r="AI133" s="26"/>
      <c r="AJ133" s="54">
        <f t="shared" si="19"/>
        <v>1.2203289715175312E-4</v>
      </c>
      <c r="AQ133" s="38">
        <f t="shared" si="25"/>
        <v>4.8755857126929293E-2</v>
      </c>
      <c r="AR133" s="38">
        <f t="shared" si="20"/>
        <v>4.6489234644654237E-2</v>
      </c>
      <c r="AS133" s="54">
        <f t="shared" si="28"/>
        <v>3.610046449658863E-5</v>
      </c>
    </row>
    <row r="134" spans="24:45" x14ac:dyDescent="0.25">
      <c r="X134">
        <f t="shared" si="26"/>
        <v>1280</v>
      </c>
      <c r="Y134" s="55">
        <f t="shared" si="21"/>
        <v>454.74568381876674</v>
      </c>
      <c r="Z134" s="55">
        <f t="shared" si="22"/>
        <v>5.021750072001204</v>
      </c>
      <c r="AA134" s="55">
        <f t="shared" si="23"/>
        <v>38.278256213700899</v>
      </c>
      <c r="AB134" s="55">
        <f t="shared" si="24"/>
        <v>39.107157324205311</v>
      </c>
      <c r="AC134" s="214">
        <f t="shared" ref="AC134:AC156" si="31">IF(OR(C$5&gt;40, C$5&lt;0, C$4&gt;80,C$4&lt;10), 0, AA134)</f>
        <v>38.278256213700899</v>
      </c>
      <c r="AD134" s="214">
        <f t="shared" ref="AD134:AD156" si="32">IF(OR(C$5&gt;40, C$5&lt;0, C$4&gt;80,C$4&lt;10), 0, AB134)</f>
        <v>39.107157324205311</v>
      </c>
      <c r="AG134" s="29">
        <f t="shared" si="27"/>
        <v>2.1076780934667685E+24</v>
      </c>
      <c r="AI134" s="26"/>
      <c r="AJ134" s="54">
        <f t="shared" ref="AJ134:AJ156" si="33">AG134*AR134*AS134*EXP(-AF$6/(0.008314*AK$6))</f>
        <v>1.2152961303937128E-4</v>
      </c>
      <c r="AQ134" s="38">
        <f t="shared" si="25"/>
        <v>4.8728888409580624E-2</v>
      </c>
      <c r="AR134" s="38">
        <f t="shared" ref="AR134:AR156" si="34">AQ134/(AQ134+1)</f>
        <v>4.6464714520717557E-2</v>
      </c>
      <c r="AS134" s="54">
        <f t="shared" si="28"/>
        <v>3.6158761567814699E-5</v>
      </c>
    </row>
    <row r="135" spans="24:45" x14ac:dyDescent="0.25">
      <c r="X135">
        <f t="shared" si="26"/>
        <v>1290</v>
      </c>
      <c r="Y135" s="55">
        <f t="shared" ref="Y135:Y156" si="35">IF(U$6/(((U$6/AE$6)-1)*(1-EXP(-AJ135*X135))+1)&gt;Y134,Y134,(U$6/(((U$6/AE$6)-1)*(1-EXP(-AJ135*X135))+1)))</f>
        <v>453.82573886105774</v>
      </c>
      <c r="Z135" s="55">
        <f t="shared" ref="Z135:Z156" si="36">-4.8493*(T$6/Y135 - 1)+12.841</f>
        <v>4.9960697995314325</v>
      </c>
      <c r="AA135" s="55">
        <f t="shared" ref="AA135:AA156" si="37">100*Y135/1188</f>
        <v>38.200819769449303</v>
      </c>
      <c r="AB135" s="55">
        <f t="shared" ref="AB135:AB156" si="38">100*Z135/12.841</f>
        <v>38.907170777442822</v>
      </c>
      <c r="AC135" s="214">
        <f t="shared" si="31"/>
        <v>38.200819769449303</v>
      </c>
      <c r="AD135" s="214">
        <f t="shared" si="32"/>
        <v>38.907170777442822</v>
      </c>
      <c r="AG135" s="29">
        <f t="shared" si="27"/>
        <v>2.0967801331907336E+24</v>
      </c>
      <c r="AI135" s="26"/>
      <c r="AJ135" s="54">
        <f t="shared" si="33"/>
        <v>1.2103061102915682E-4</v>
      </c>
      <c r="AQ135" s="38">
        <f t="shared" ref="AQ135:AQ156" si="39">AP$6*(((AQ$3-AQ$2*((T$6/Y134)-1))/AQ$3))</f>
        <v>4.8702149009702961E-2</v>
      </c>
      <c r="AR135" s="38">
        <f t="shared" si="34"/>
        <v>4.6440401648545057E-2</v>
      </c>
      <c r="AS135" s="54">
        <f t="shared" si="28"/>
        <v>3.6216406232942339E-5</v>
      </c>
    </row>
    <row r="136" spans="24:45" x14ac:dyDescent="0.25">
      <c r="X136">
        <f t="shared" ref="X136:X156" si="40">X135+10</f>
        <v>1300</v>
      </c>
      <c r="Y136" s="55">
        <f t="shared" si="35"/>
        <v>452.91719167585774</v>
      </c>
      <c r="Z136" s="55">
        <f t="shared" si="36"/>
        <v>4.970605305516</v>
      </c>
      <c r="AA136" s="55">
        <f t="shared" si="37"/>
        <v>38.124342733658061</v>
      </c>
      <c r="AB136" s="55">
        <f t="shared" si="38"/>
        <v>38.708864617366253</v>
      </c>
      <c r="AC136" s="214">
        <f t="shared" si="31"/>
        <v>38.124342733658061</v>
      </c>
      <c r="AD136" s="214">
        <f t="shared" si="32"/>
        <v>38.708864617366253</v>
      </c>
      <c r="AG136" s="29">
        <f t="shared" ref="AG136:AG156" si="41">AH$6-AI$6*EXP((T$6-Y135)/T$6)</f>
        <v>2.0860098045478191E+24</v>
      </c>
      <c r="AI136" s="26"/>
      <c r="AJ136" s="54">
        <f t="shared" si="33"/>
        <v>1.2053583986149529E-4</v>
      </c>
      <c r="AQ136" s="38">
        <f t="shared" si="39"/>
        <v>4.8675635623816403E-2</v>
      </c>
      <c r="AR136" s="38">
        <f t="shared" si="34"/>
        <v>4.6416293056013601E-2</v>
      </c>
      <c r="AS136" s="54">
        <f t="shared" ref="AS136:AS156" si="42">AS$1+AS$2*EXP(-$Y135/AS$3)</f>
        <v>3.6273410167380247E-5</v>
      </c>
    </row>
    <row r="137" spans="24:45" x14ac:dyDescent="0.25">
      <c r="X137">
        <f t="shared" si="40"/>
        <v>1310</v>
      </c>
      <c r="Y137" s="55">
        <f t="shared" si="35"/>
        <v>452.01981893782471</v>
      </c>
      <c r="Z137" s="55">
        <f t="shared" si="36"/>
        <v>4.9453535205793226</v>
      </c>
      <c r="AA137" s="55">
        <f t="shared" si="37"/>
        <v>38.048806307897699</v>
      </c>
      <c r="AB137" s="55">
        <f t="shared" si="38"/>
        <v>38.512214941042927</v>
      </c>
      <c r="AC137" s="214">
        <f t="shared" si="31"/>
        <v>38.048806307897699</v>
      </c>
      <c r="AD137" s="214">
        <f t="shared" si="32"/>
        <v>38.512214941042927</v>
      </c>
      <c r="AG137" s="29">
        <f t="shared" si="41"/>
        <v>2.0753647272851153E+24</v>
      </c>
      <c r="AI137" s="26"/>
      <c r="AJ137" s="54">
        <f t="shared" si="33"/>
        <v>1.2004524890884535E-4</v>
      </c>
      <c r="AQ137" s="38">
        <f t="shared" si="39"/>
        <v>4.8649345016618543E-2</v>
      </c>
      <c r="AR137" s="38">
        <f t="shared" si="34"/>
        <v>4.6392385832127299E-2</v>
      </c>
      <c r="AS137" s="54">
        <f t="shared" si="42"/>
        <v>3.6329784759529059E-5</v>
      </c>
    </row>
    <row r="138" spans="24:45" x14ac:dyDescent="0.25">
      <c r="X138">
        <f t="shared" si="40"/>
        <v>1320</v>
      </c>
      <c r="Y138" s="55">
        <f t="shared" si="35"/>
        <v>451.1334032903452</v>
      </c>
      <c r="Z138" s="55">
        <f t="shared" si="36"/>
        <v>4.9203114378976816</v>
      </c>
      <c r="AA138" s="55">
        <f t="shared" si="37"/>
        <v>37.974192196157006</v>
      </c>
      <c r="AB138" s="55">
        <f t="shared" si="38"/>
        <v>38.317198332666322</v>
      </c>
      <c r="AC138" s="214">
        <f t="shared" si="31"/>
        <v>37.974192196157006</v>
      </c>
      <c r="AD138" s="214">
        <f t="shared" si="32"/>
        <v>38.317198332666322</v>
      </c>
      <c r="AG138" s="29">
        <f t="shared" si="41"/>
        <v>2.0648425819740065E+24</v>
      </c>
      <c r="AI138" s="26"/>
      <c r="AJ138" s="54">
        <f t="shared" si="33"/>
        <v>1.1955878817580053E-4</v>
      </c>
      <c r="AQ138" s="38">
        <f t="shared" si="39"/>
        <v>4.8623274019157822E-2</v>
      </c>
      <c r="AR138" s="38">
        <f t="shared" si="34"/>
        <v>4.6368677125384401E-2</v>
      </c>
      <c r="AS138" s="54">
        <f t="shared" si="42"/>
        <v>3.6385541119700167E-5</v>
      </c>
    </row>
    <row r="139" spans="24:45" x14ac:dyDescent="0.25">
      <c r="X139">
        <f t="shared" si="40"/>
        <v>1330</v>
      </c>
      <c r="Y139" s="55">
        <f t="shared" si="35"/>
        <v>450.2577331445475</v>
      </c>
      <c r="Z139" s="55">
        <f t="shared" si="36"/>
        <v>4.8954761115437835</v>
      </c>
      <c r="AA139" s="55">
        <f t="shared" si="37"/>
        <v>37.900482587924877</v>
      </c>
      <c r="AB139" s="55">
        <f t="shared" si="38"/>
        <v>38.123791850664148</v>
      </c>
      <c r="AC139" s="214">
        <f t="shared" si="31"/>
        <v>37.900482587924877</v>
      </c>
      <c r="AD139" s="214">
        <f t="shared" si="32"/>
        <v>38.123791850664148</v>
      </c>
      <c r="AG139" s="29">
        <f t="shared" si="41"/>
        <v>2.0544411080457539E+24</v>
      </c>
      <c r="AI139" s="26"/>
      <c r="AJ139" s="54">
        <f t="shared" si="33"/>
        <v>1.1907640829834171E-4</v>
      </c>
      <c r="AQ139" s="38">
        <f t="shared" si="39"/>
        <v>4.8597419527063826E-2</v>
      </c>
      <c r="AR139" s="38">
        <f t="shared" si="34"/>
        <v>4.6345164142194945E-2</v>
      </c>
      <c r="AS139" s="54">
        <f t="shared" si="42"/>
        <v>3.644069008870782E-5</v>
      </c>
    </row>
    <row r="140" spans="24:45" x14ac:dyDescent="0.25">
      <c r="X140">
        <f t="shared" si="40"/>
        <v>1340</v>
      </c>
      <c r="Y140" s="55">
        <f t="shared" si="35"/>
        <v>449.39260248632735</v>
      </c>
      <c r="Z140" s="55">
        <f t="shared" si="36"/>
        <v>4.8708446548816386</v>
      </c>
      <c r="AA140" s="55">
        <f t="shared" si="37"/>
        <v>37.827660141946751</v>
      </c>
      <c r="AB140" s="55">
        <f t="shared" si="38"/>
        <v>37.931973015198494</v>
      </c>
      <c r="AC140" s="214">
        <f t="shared" si="31"/>
        <v>37.827660141946751</v>
      </c>
      <c r="AD140" s="214">
        <f t="shared" si="32"/>
        <v>37.931973015198494</v>
      </c>
      <c r="AG140" s="29">
        <f t="shared" si="41"/>
        <v>2.0441581019045143E+24</v>
      </c>
      <c r="AI140" s="26"/>
      <c r="AJ140" s="54">
        <f t="shared" si="33"/>
        <v>1.1859806054245753E-4</v>
      </c>
      <c r="AQ140" s="38">
        <f t="shared" si="39"/>
        <v>4.8571778498838203E-2</v>
      </c>
      <c r="AR140" s="38">
        <f t="shared" si="34"/>
        <v>4.6321844145352439E-2</v>
      </c>
      <c r="AS140" s="54">
        <f t="shared" si="42"/>
        <v>3.649524224613594E-5</v>
      </c>
    </row>
    <row r="141" spans="24:45" x14ac:dyDescent="0.25">
      <c r="X141">
        <f t="shared" si="40"/>
        <v>1350</v>
      </c>
      <c r="Y141" s="55">
        <f t="shared" si="35"/>
        <v>448.53781069125154</v>
      </c>
      <c r="Z141" s="55">
        <f t="shared" si="36"/>
        <v>4.8464142390166725</v>
      </c>
      <c r="AA141" s="55">
        <f t="shared" si="37"/>
        <v>37.755707970644067</v>
      </c>
      <c r="AB141" s="55">
        <f t="shared" si="38"/>
        <v>37.741719796095886</v>
      </c>
      <c r="AC141" s="214">
        <f t="shared" si="31"/>
        <v>37.755707970644067</v>
      </c>
      <c r="AD141" s="214">
        <f t="shared" si="32"/>
        <v>37.741719796095886</v>
      </c>
      <c r="AG141" s="29">
        <f t="shared" si="41"/>
        <v>2.0339914151117741E+24</v>
      </c>
      <c r="AI141" s="26"/>
      <c r="AJ141" s="54">
        <f t="shared" si="33"/>
        <v>1.1812369680207521E-4</v>
      </c>
      <c r="AQ141" s="38">
        <f t="shared" si="39"/>
        <v>4.8546347954197384E-2</v>
      </c>
      <c r="AR141" s="38">
        <f t="shared" si="34"/>
        <v>4.6298714452551779E-2</v>
      </c>
      <c r="AS141" s="54">
        <f t="shared" si="42"/>
        <v>3.6549207918307197E-5</v>
      </c>
    </row>
    <row r="142" spans="24:45" x14ac:dyDescent="0.25">
      <c r="X142">
        <f t="shared" si="40"/>
        <v>1360</v>
      </c>
      <c r="Y142" s="55">
        <f t="shared" si="35"/>
        <v>447.69316234669685</v>
      </c>
      <c r="Z142" s="55">
        <f t="shared" si="36"/>
        <v>4.8221820912912108</v>
      </c>
      <c r="AA142" s="55">
        <f t="shared" si="37"/>
        <v>37.684609625142834</v>
      </c>
      <c r="AB142" s="55">
        <f t="shared" si="38"/>
        <v>37.553010601130836</v>
      </c>
      <c r="AC142" s="214">
        <f t="shared" si="31"/>
        <v>37.684609625142834</v>
      </c>
      <c r="AD142" s="214">
        <f t="shared" si="32"/>
        <v>37.553010601130836</v>
      </c>
      <c r="AG142" s="29">
        <f t="shared" si="41"/>
        <v>2.0239389526418084E+24</v>
      </c>
      <c r="AI142" s="26"/>
      <c r="AJ142" s="54">
        <f t="shared" si="33"/>
        <v>1.1765326959649275E-4</v>
      </c>
      <c r="AQ142" s="38">
        <f t="shared" si="39"/>
        <v>4.8521124972472435E-2</v>
      </c>
      <c r="AR142" s="38">
        <f t="shared" si="34"/>
        <v>4.6275772434958139E-2</v>
      </c>
      <c r="AS142" s="54">
        <f t="shared" si="42"/>
        <v>3.6602597185951873E-5</v>
      </c>
    </row>
    <row r="143" spans="24:45" x14ac:dyDescent="0.25">
      <c r="X143">
        <f t="shared" si="40"/>
        <v>1370</v>
      </c>
      <c r="Y143" s="55">
        <f t="shared" si="35"/>
        <v>446.85846708120579</v>
      </c>
      <c r="Z143" s="55">
        <f t="shared" si="36"/>
        <v>4.7981454938326529</v>
      </c>
      <c r="AA143" s="55">
        <f t="shared" si="37"/>
        <v>37.614349080909584</v>
      </c>
      <c r="AB143" s="55">
        <f t="shared" si="38"/>
        <v>37.36582426471967</v>
      </c>
      <c r="AC143" s="214">
        <f t="shared" si="31"/>
        <v>37.614349080909584</v>
      </c>
      <c r="AD143" s="214">
        <f t="shared" si="32"/>
        <v>37.36582426471967</v>
      </c>
      <c r="AG143" s="29">
        <f t="shared" si="41"/>
        <v>2.0139986712018054E+24</v>
      </c>
      <c r="AI143" s="26"/>
      <c r="AJ143" s="54">
        <f t="shared" si="33"/>
        <v>1.1718673206721371E-4</v>
      </c>
      <c r="AQ143" s="38">
        <f t="shared" si="39"/>
        <v>4.8496106691055786E-2</v>
      </c>
      <c r="AR143" s="38">
        <f t="shared" si="34"/>
        <v>4.6253015515817633E-2</v>
      </c>
      <c r="AS143" s="54">
        <f t="shared" si="42"/>
        <v>3.6655419891606809E-5</v>
      </c>
    </row>
    <row r="144" spans="24:45" x14ac:dyDescent="0.25">
      <c r="X144">
        <f t="shared" si="40"/>
        <v>1380</v>
      </c>
      <c r="Y144" s="55">
        <f t="shared" si="35"/>
        <v>446.03353940036072</v>
      </c>
      <c r="Z144" s="55">
        <f t="shared" si="36"/>
        <v>4.7743017821418974</v>
      </c>
      <c r="AA144" s="55">
        <f t="shared" si="37"/>
        <v>37.544910723936091</v>
      </c>
      <c r="AB144" s="55">
        <f t="shared" si="38"/>
        <v>37.180140036927789</v>
      </c>
      <c r="AC144" s="214">
        <f t="shared" si="31"/>
        <v>37.544910723936091</v>
      </c>
      <c r="AD144" s="214">
        <f t="shared" si="32"/>
        <v>37.180140036927789</v>
      </c>
      <c r="AG144" s="29">
        <f t="shared" si="41"/>
        <v>2.0041685776174854E+24</v>
      </c>
      <c r="AI144" s="26"/>
      <c r="AJ144" s="54">
        <f t="shared" si="33"/>
        <v>1.1672403797440765E-4</v>
      </c>
      <c r="AQ144" s="38">
        <f t="shared" si="39"/>
        <v>4.8471290303902244E-2</v>
      </c>
      <c r="AR144" s="38">
        <f t="shared" si="34"/>
        <v>4.6230441169116523E-2</v>
      </c>
      <c r="AS144" s="54">
        <f t="shared" si="42"/>
        <v>3.6707685646735568E-5</v>
      </c>
    </row>
    <row r="145" spans="24:45" x14ac:dyDescent="0.25">
      <c r="X145">
        <f t="shared" si="40"/>
        <v>1390</v>
      </c>
      <c r="Y145" s="55">
        <f t="shared" si="35"/>
        <v>445.21819852930207</v>
      </c>
      <c r="Z145" s="55">
        <f t="shared" si="36"/>
        <v>4.7506483437327596</v>
      </c>
      <c r="AA145" s="55">
        <f t="shared" si="37"/>
        <v>37.476279337483341</v>
      </c>
      <c r="AB145" s="55">
        <f t="shared" si="38"/>
        <v>36.995937572874077</v>
      </c>
      <c r="AC145" s="214">
        <f t="shared" si="31"/>
        <v>37.476279337483341</v>
      </c>
      <c r="AD145" s="214">
        <f t="shared" si="32"/>
        <v>36.995937572874077</v>
      </c>
      <c r="AG145" s="29">
        <f t="shared" si="41"/>
        <v>1.9944467272770615E+24</v>
      </c>
      <c r="AI145" s="26"/>
      <c r="AJ145" s="54">
        <f t="shared" si="33"/>
        <v>1.1626514169283943E-4</v>
      </c>
      <c r="AQ145" s="38">
        <f t="shared" si="39"/>
        <v>4.8446673060071645E-2</v>
      </c>
      <c r="AR145" s="38">
        <f t="shared" si="34"/>
        <v>4.6208046918277408E-2</v>
      </c>
      <c r="AS145" s="54">
        <f t="shared" si="42"/>
        <v>3.6759403838604902E-5</v>
      </c>
    </row>
    <row r="146" spans="24:45" x14ac:dyDescent="0.25">
      <c r="X146">
        <f t="shared" si="40"/>
        <v>1400</v>
      </c>
      <c r="Y146" s="55">
        <f t="shared" si="35"/>
        <v>444.41226826109346</v>
      </c>
      <c r="Z146" s="55">
        <f t="shared" si="36"/>
        <v>4.7271826168061235</v>
      </c>
      <c r="AA146" s="55">
        <f t="shared" si="37"/>
        <v>37.408440089317637</v>
      </c>
      <c r="AB146" s="55">
        <f t="shared" si="38"/>
        <v>36.813196922405758</v>
      </c>
      <c r="AC146" s="214">
        <f t="shared" si="31"/>
        <v>37.408440089317637</v>
      </c>
      <c r="AD146" s="214">
        <f t="shared" si="32"/>
        <v>36.813196922405758</v>
      </c>
      <c r="AG146" s="29">
        <f t="shared" si="41"/>
        <v>1.9848312226359704E+24</v>
      </c>
      <c r="AI146" s="26"/>
      <c r="AJ146" s="54">
        <f t="shared" si="33"/>
        <v>1.1580999820754615E-4</v>
      </c>
      <c r="AQ146" s="38">
        <f t="shared" si="39"/>
        <v>4.8422252262324141E-2</v>
      </c>
      <c r="AR146" s="38">
        <f t="shared" si="34"/>
        <v>4.6185830334902589E-2</v>
      </c>
      <c r="AS146" s="54">
        <f t="shared" si="42"/>
        <v>3.681058363690082E-5</v>
      </c>
    </row>
    <row r="147" spans="24:45" x14ac:dyDescent="0.25">
      <c r="X147">
        <f t="shared" si="40"/>
        <v>1410</v>
      </c>
      <c r="Y147" s="55">
        <f t="shared" si="35"/>
        <v>443.61557681125709</v>
      </c>
      <c r="Z147" s="55">
        <f t="shared" si="36"/>
        <v>4.703902088974683</v>
      </c>
      <c r="AA147" s="55">
        <f t="shared" si="37"/>
        <v>37.341378519466083</v>
      </c>
      <c r="AB147" s="55">
        <f t="shared" si="38"/>
        <v>36.631898520167304</v>
      </c>
      <c r="AC147" s="214">
        <f t="shared" si="31"/>
        <v>37.341378519466083</v>
      </c>
      <c r="AD147" s="214">
        <f t="shared" si="32"/>
        <v>36.631898520167304</v>
      </c>
      <c r="AG147" s="29">
        <f t="shared" si="41"/>
        <v>1.9753202117738798E+24</v>
      </c>
      <c r="AI147" s="26"/>
      <c r="AJ147" s="54">
        <f t="shared" si="33"/>
        <v>1.1535856310901852E-4</v>
      </c>
      <c r="AQ147" s="38">
        <f t="shared" si="39"/>
        <v>4.8398025265751321E-2</v>
      </c>
      <c r="AR147" s="38">
        <f t="shared" si="34"/>
        <v>4.6163789037549197E-2</v>
      </c>
      <c r="AS147" s="54">
        <f t="shared" si="42"/>
        <v>3.686123400012626E-5</v>
      </c>
    </row>
    <row r="148" spans="24:45" x14ac:dyDescent="0.25">
      <c r="X148">
        <f t="shared" si="40"/>
        <v>1420</v>
      </c>
      <c r="Y148" s="55">
        <f t="shared" si="35"/>
        <v>442.82795667749622</v>
      </c>
      <c r="Z148" s="55">
        <f t="shared" si="36"/>
        <v>4.6808042960157739</v>
      </c>
      <c r="AA148" s="55">
        <f t="shared" si="37"/>
        <v>37.275080528408772</v>
      </c>
      <c r="AB148" s="55">
        <f t="shared" si="38"/>
        <v>36.452023175887973</v>
      </c>
      <c r="AC148" s="214">
        <f t="shared" si="31"/>
        <v>37.275080528408772</v>
      </c>
      <c r="AD148" s="214">
        <f t="shared" si="32"/>
        <v>36.452023175887973</v>
      </c>
      <c r="AG148" s="29">
        <f t="shared" si="41"/>
        <v>1.9659118870086977E+24</v>
      </c>
      <c r="AI148" s="26"/>
      <c r="AJ148" s="54">
        <f t="shared" si="33"/>
        <v>1.1491079258826039E-4</v>
      </c>
      <c r="AQ148" s="38">
        <f t="shared" si="39"/>
        <v>4.83739894764596E-2</v>
      </c>
      <c r="AR148" s="38">
        <f t="shared" si="34"/>
        <v>4.6141920690551237E-2</v>
      </c>
      <c r="AS148" s="54">
        <f t="shared" si="42"/>
        <v>3.6911363681752519E-5</v>
      </c>
    </row>
    <row r="149" spans="24:45" x14ac:dyDescent="0.25">
      <c r="X149">
        <f t="shared" si="40"/>
        <v>1430</v>
      </c>
      <c r="Y149" s="55">
        <f t="shared" si="35"/>
        <v>442.04924450522873</v>
      </c>
      <c r="Z149" s="55">
        <f t="shared" si="36"/>
        <v>4.6578868206763619</v>
      </c>
      <c r="AA149" s="55">
        <f t="shared" si="37"/>
        <v>37.209532365759991</v>
      </c>
      <c r="AB149" s="55">
        <f t="shared" si="38"/>
        <v>36.273552065075634</v>
      </c>
      <c r="AC149" s="214">
        <f t="shared" si="31"/>
        <v>37.209532365759991</v>
      </c>
      <c r="AD149" s="214">
        <f t="shared" si="32"/>
        <v>36.273552065075634</v>
      </c>
      <c r="AG149" s="29">
        <f t="shared" si="41"/>
        <v>1.9566044835567338E+24</v>
      </c>
      <c r="AI149" s="26"/>
      <c r="AJ149" s="54">
        <f t="shared" si="33"/>
        <v>1.1446664343135127E-4</v>
      </c>
      <c r="AQ149" s="38">
        <f t="shared" si="39"/>
        <v>4.8350142350282579E-2</v>
      </c>
      <c r="AR149" s="38">
        <f t="shared" si="34"/>
        <v>4.6120223002867174E-2</v>
      </c>
      <c r="AS149" s="54">
        <f t="shared" si="42"/>
        <v>3.6960981236178985E-5</v>
      </c>
    </row>
    <row r="150" spans="24:45" x14ac:dyDescent="0.25">
      <c r="X150">
        <f t="shared" si="40"/>
        <v>1440</v>
      </c>
      <c r="Y150" s="55">
        <f t="shared" si="35"/>
        <v>441.27928095763735</v>
      </c>
      <c r="Z150" s="55">
        <f t="shared" si="36"/>
        <v>4.6351472914978036</v>
      </c>
      <c r="AA150" s="55">
        <f t="shared" si="37"/>
        <v>37.144720619329746</v>
      </c>
      <c r="AB150" s="55">
        <f t="shared" si="38"/>
        <v>36.096466719864523</v>
      </c>
      <c r="AC150" s="214">
        <f t="shared" si="31"/>
        <v>37.144720619329746</v>
      </c>
      <c r="AD150" s="214">
        <f t="shared" si="32"/>
        <v>36.096466719864523</v>
      </c>
      <c r="AG150" s="29">
        <f t="shared" si="41"/>
        <v>1.9473962782472031E+24</v>
      </c>
      <c r="AI150" s="26"/>
      <c r="AJ150" s="54">
        <f t="shared" si="33"/>
        <v>1.1402607301403535E-4</v>
      </c>
      <c r="AQ150" s="38">
        <f t="shared" si="39"/>
        <v>4.8326481391547244E-2</v>
      </c>
      <c r="AR150" s="38">
        <f t="shared" si="34"/>
        <v>4.6098693726975913E-2</v>
      </c>
      <c r="AS150" s="54">
        <f t="shared" si="42"/>
        <v>3.701009502445506E-5</v>
      </c>
    </row>
    <row r="151" spans="24:45" x14ac:dyDescent="0.25">
      <c r="X151">
        <f t="shared" si="40"/>
        <v>1450</v>
      </c>
      <c r="Y151" s="55">
        <f t="shared" si="35"/>
        <v>440.51791059129556</v>
      </c>
      <c r="Z151" s="55">
        <f t="shared" si="36"/>
        <v>4.6125833816967745</v>
      </c>
      <c r="AA151" s="55">
        <f t="shared" si="37"/>
        <v>37.080632204654513</v>
      </c>
      <c r="AB151" s="55">
        <f t="shared" si="38"/>
        <v>35.920749020300406</v>
      </c>
      <c r="AC151" s="214">
        <f t="shared" si="31"/>
        <v>37.080632204654513</v>
      </c>
      <c r="AD151" s="214">
        <f t="shared" si="32"/>
        <v>35.920749020300406</v>
      </c>
      <c r="AG151" s="29">
        <f t="shared" si="41"/>
        <v>1.9382855882764921E+24</v>
      </c>
      <c r="AI151" s="26"/>
      <c r="AJ151" s="54">
        <f t="shared" si="33"/>
        <v>1.1358903929576824E-4</v>
      </c>
      <c r="AQ151" s="38">
        <f t="shared" si="39"/>
        <v>4.8303004151860666E-2</v>
      </c>
      <c r="AR151" s="38">
        <f t="shared" si="34"/>
        <v>4.6077330657790745E-2</v>
      </c>
      <c r="AS151" s="54">
        <f t="shared" si="42"/>
        <v>3.7058713219839345E-5</v>
      </c>
    </row>
    <row r="152" spans="24:45" x14ac:dyDescent="0.25">
      <c r="X152">
        <f t="shared" si="40"/>
        <v>1460</v>
      </c>
      <c r="Y152" s="55">
        <f t="shared" si="35"/>
        <v>439.76498173559679</v>
      </c>
      <c r="Z152" s="55">
        <f t="shared" si="36"/>
        <v>4.5901928080551198</v>
      </c>
      <c r="AA152" s="55">
        <f t="shared" si="37"/>
        <v>37.01725435484822</v>
      </c>
      <c r="AB152" s="55">
        <f t="shared" si="38"/>
        <v>35.746381185695199</v>
      </c>
      <c r="AC152" s="214">
        <f t="shared" si="31"/>
        <v>37.01725435484822</v>
      </c>
      <c r="AD152" s="214">
        <f t="shared" si="32"/>
        <v>35.746381185695199</v>
      </c>
      <c r="AG152" s="29">
        <f t="shared" si="41"/>
        <v>1.9292707700153602E+24</v>
      </c>
      <c r="AI152" s="26"/>
      <c r="AJ152" s="54">
        <f t="shared" si="33"/>
        <v>1.1315550081397029E-4</v>
      </c>
      <c r="AQ152" s="38">
        <f t="shared" si="39"/>
        <v>4.8279708228954547E-2</v>
      </c>
      <c r="AR152" s="38">
        <f t="shared" si="34"/>
        <v>4.6056131631625349E-2</v>
      </c>
      <c r="AS152" s="54">
        <f t="shared" si="42"/>
        <v>3.7106843813123399E-5</v>
      </c>
    </row>
    <row r="153" spans="24:45" x14ac:dyDescent="0.25">
      <c r="X153">
        <f t="shared" si="40"/>
        <v>1470</v>
      </c>
      <c r="Y153" s="55">
        <f t="shared" si="35"/>
        <v>439.020346377686</v>
      </c>
      <c r="Z153" s="55">
        <f t="shared" si="36"/>
        <v>4.5679733298736878</v>
      </c>
      <c r="AA153" s="55">
        <f t="shared" si="37"/>
        <v>36.954574610916332</v>
      </c>
      <c r="AB153" s="55">
        <f t="shared" si="38"/>
        <v>35.573345766479932</v>
      </c>
      <c r="AC153" s="214">
        <f t="shared" si="31"/>
        <v>36.954574610916332</v>
      </c>
      <c r="AD153" s="214">
        <f t="shared" si="32"/>
        <v>35.573345766479932</v>
      </c>
      <c r="AG153" s="29">
        <f t="shared" si="41"/>
        <v>1.92035021784885E+24</v>
      </c>
      <c r="AI153" s="26"/>
      <c r="AJ153" s="54">
        <f t="shared" si="33"/>
        <v>1.1272541667763114E-4</v>
      </c>
      <c r="AQ153" s="38">
        <f t="shared" si="39"/>
        <v>4.8256591265539099E-2</v>
      </c>
      <c r="AR153" s="38">
        <f t="shared" si="34"/>
        <v>4.603509452516763E-2</v>
      </c>
      <c r="AS153" s="54">
        <f t="shared" si="42"/>
        <v>3.7154494617825888E-5</v>
      </c>
    </row>
    <row r="154" spans="24:45" x14ac:dyDescent="0.25">
      <c r="X154">
        <f t="shared" si="40"/>
        <v>1480</v>
      </c>
      <c r="Y154" s="55">
        <f t="shared" si="35"/>
        <v>438.28386005036754</v>
      </c>
      <c r="Z154" s="55">
        <f t="shared" si="36"/>
        <v>4.5459227479196898</v>
      </c>
      <c r="AA154" s="55">
        <f t="shared" si="37"/>
        <v>36.892580812320496</v>
      </c>
      <c r="AB154" s="55">
        <f t="shared" si="38"/>
        <v>35.401625636007239</v>
      </c>
      <c r="AC154" s="214">
        <f t="shared" si="31"/>
        <v>36.892580812320496</v>
      </c>
      <c r="AD154" s="214">
        <f t="shared" si="32"/>
        <v>35.401625636007239</v>
      </c>
      <c r="AG154" s="29">
        <f t="shared" si="41"/>
        <v>1.9115223630695255E+24</v>
      </c>
      <c r="AI154" s="26"/>
      <c r="AJ154" s="54">
        <f t="shared" si="33"/>
        <v>1.1229874656136258E-4</v>
      </c>
      <c r="AQ154" s="38">
        <f t="shared" si="39"/>
        <v>4.8233650948222948E-2</v>
      </c>
      <c r="AR154" s="38">
        <f t="shared" si="34"/>
        <v>4.6014217254513073E-2</v>
      </c>
      <c r="AS154" s="54">
        <f t="shared" si="42"/>
        <v>3.7201673275144463E-5</v>
      </c>
    </row>
    <row r="155" spans="24:45" x14ac:dyDescent="0.25">
      <c r="X155">
        <f t="shared" si="40"/>
        <v>1490</v>
      </c>
      <c r="Y155" s="55">
        <f t="shared" si="35"/>
        <v>437.55538172569402</v>
      </c>
      <c r="Z155" s="55">
        <f t="shared" si="36"/>
        <v>4.5240389034524906</v>
      </c>
      <c r="AA155" s="55">
        <f t="shared" si="37"/>
        <v>36.831261088021385</v>
      </c>
      <c r="AB155" s="55">
        <f t="shared" si="38"/>
        <v>35.231203982964651</v>
      </c>
      <c r="AC155" s="214">
        <f t="shared" si="31"/>
        <v>36.831261088021385</v>
      </c>
      <c r="AD155" s="214">
        <f t="shared" si="32"/>
        <v>35.231203982964651</v>
      </c>
      <c r="AG155" s="29">
        <f t="shared" si="41"/>
        <v>1.9027856727947929E+24</v>
      </c>
      <c r="AI155" s="26"/>
      <c r="AJ155" s="54">
        <f t="shared" si="33"/>
        <v>1.1187545069859443E-4</v>
      </c>
      <c r="AQ155" s="38">
        <f t="shared" si="39"/>
        <v>4.8210885006426285E-2</v>
      </c>
      <c r="AR155" s="38">
        <f t="shared" si="34"/>
        <v>4.5993497774191421E-2</v>
      </c>
      <c r="AS155" s="54">
        <f t="shared" si="42"/>
        <v>3.7248387258820057E-5</v>
      </c>
    </row>
    <row r="156" spans="24:45" x14ac:dyDescent="0.25">
      <c r="X156">
        <f t="shared" si="40"/>
        <v>1500</v>
      </c>
      <c r="Y156" s="55">
        <f t="shared" si="35"/>
        <v>436.83477371045876</v>
      </c>
      <c r="Z156" s="55">
        <f t="shared" si="36"/>
        <v>4.502319677219047</v>
      </c>
      <c r="AA156" s="55">
        <f t="shared" si="37"/>
        <v>36.770603847681713</v>
      </c>
      <c r="AB156" s="55">
        <f t="shared" si="38"/>
        <v>35.062064303551495</v>
      </c>
      <c r="AC156" s="214">
        <f t="shared" si="31"/>
        <v>36.770603847681713</v>
      </c>
      <c r="AD156" s="214">
        <f t="shared" si="32"/>
        <v>35.062064303551495</v>
      </c>
      <c r="AG156" s="29">
        <f t="shared" si="41"/>
        <v>1.8941386489408474E+24</v>
      </c>
      <c r="AI156" s="26"/>
      <c r="AJ156" s="54">
        <f t="shared" si="33"/>
        <v>1.1145548987557974E-4</v>
      </c>
      <c r="AQ156" s="38">
        <f t="shared" si="39"/>
        <v>4.818829121137512E-2</v>
      </c>
      <c r="AR156" s="38">
        <f t="shared" si="34"/>
        <v>4.5972934076266632E-2</v>
      </c>
      <c r="AS156" s="54">
        <f t="shared" si="42"/>
        <v>3.7294643879737172E-5</v>
      </c>
    </row>
  </sheetData>
  <dataConsolidate/>
  <pageMargins left="0.70866141732283472" right="0.70866141732283472" top="0.74803149606299213" bottom="0.74803149606299213" header="0.31496062992125984" footer="0.31496062992125984"/>
  <pageSetup scale="55" orientation="landscape"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707FC-9617-4E52-AC92-45CA6AE90A82}">
  <dimension ref="A1:AU156"/>
  <sheetViews>
    <sheetView topLeftCell="H1" zoomScale="90" zoomScaleNormal="90" workbookViewId="0">
      <selection activeCell="AC6" sqref="AC6:AD156"/>
    </sheetView>
  </sheetViews>
  <sheetFormatPr baseColWidth="10" defaultColWidth="8.85546875" defaultRowHeight="15" x14ac:dyDescent="0.25"/>
  <cols>
    <col min="1" max="1" width="5.42578125" customWidth="1"/>
    <col min="2" max="2" width="18" customWidth="1"/>
    <col min="3" max="3" width="10" customWidth="1"/>
    <col min="4" max="4" width="13.28515625" customWidth="1"/>
    <col min="5" max="5" width="12.140625" customWidth="1"/>
    <col min="6" max="6" width="11.5703125" customWidth="1"/>
    <col min="7" max="7" width="11.28515625" customWidth="1"/>
    <col min="8" max="8" width="11.42578125" customWidth="1"/>
    <col min="9" max="9" width="12" bestFit="1" customWidth="1"/>
    <col min="12" max="12" width="11" customWidth="1"/>
    <col min="13" max="13" width="9.42578125" customWidth="1"/>
    <col min="14" max="14" width="10" customWidth="1"/>
    <col min="15" max="15" width="9" customWidth="1"/>
    <col min="16" max="16" width="9.42578125" customWidth="1"/>
    <col min="17" max="17" width="7.28515625" customWidth="1"/>
    <col min="18" max="18" width="8.140625" customWidth="1"/>
    <col min="19" max="19" width="2.85546875" customWidth="1"/>
    <col min="20" max="20" width="8.42578125" customWidth="1"/>
    <col min="21" max="21" width="8.28515625" customWidth="1"/>
    <col min="22" max="22" width="6.28515625" customWidth="1"/>
    <col min="23" max="23" width="7" customWidth="1"/>
    <col min="24" max="24" width="8.28515625" customWidth="1"/>
    <col min="31" max="31" width="7.140625" customWidth="1"/>
    <col min="32" max="32" width="8.28515625" customWidth="1"/>
    <col min="33" max="33" width="11.5703125" customWidth="1"/>
    <col min="34" max="34" width="11.7109375" customWidth="1"/>
    <col min="35" max="35" width="12.7109375" customWidth="1"/>
    <col min="36" max="36" width="13.140625" customWidth="1"/>
    <col min="38" max="38" width="6.85546875" customWidth="1"/>
    <col min="45" max="45" width="11.85546875" customWidth="1"/>
    <col min="46" max="46" width="10.42578125" customWidth="1"/>
    <col min="47" max="47" width="8" customWidth="1"/>
    <col min="48" max="48" width="5.28515625" customWidth="1"/>
  </cols>
  <sheetData>
    <row r="1" spans="2:47" ht="15.75" x14ac:dyDescent="0.25">
      <c r="B1" s="81" t="s">
        <v>45</v>
      </c>
      <c r="C1" t="s">
        <v>20</v>
      </c>
      <c r="I1" s="105" t="str">
        <f>B1</f>
        <v>BKP5.1 C4K</v>
      </c>
      <c r="P1" s="41" t="s">
        <v>35</v>
      </c>
      <c r="Q1" s="41" t="s">
        <v>28</v>
      </c>
      <c r="R1" t="s">
        <v>43</v>
      </c>
      <c r="X1" s="1"/>
      <c r="Z1" s="15"/>
      <c r="AA1" s="15"/>
      <c r="AB1" s="15"/>
      <c r="AC1" s="15"/>
      <c r="AD1" s="15"/>
      <c r="AF1" s="26"/>
      <c r="AG1" s="27"/>
      <c r="AH1" s="92"/>
      <c r="AI1" s="27"/>
      <c r="AS1" s="83">
        <v>-5.2487000000000002E-6</v>
      </c>
      <c r="AT1" s="3" t="s">
        <v>38</v>
      </c>
    </row>
    <row r="2" spans="2:47" ht="16.5" thickBot="1" x14ac:dyDescent="0.3">
      <c r="B2" s="12"/>
      <c r="P2" s="31">
        <v>0</v>
      </c>
      <c r="Q2" s="31">
        <v>1188</v>
      </c>
      <c r="R2" s="23">
        <v>13.19</v>
      </c>
      <c r="T2" s="14"/>
      <c r="Y2" s="104"/>
      <c r="Z2" s="13"/>
      <c r="AA2" s="13"/>
      <c r="AB2" s="13"/>
      <c r="AC2" s="13"/>
      <c r="AD2" s="13"/>
      <c r="AP2" s="41" t="s">
        <v>32</v>
      </c>
      <c r="AQ2" s="51">
        <v>5.0000000000000001E-3</v>
      </c>
      <c r="AS2" s="84">
        <v>8.1773000000000005E-5</v>
      </c>
      <c r="AT2" s="9" t="s">
        <v>39</v>
      </c>
    </row>
    <row r="3" spans="2:47" ht="15.75" x14ac:dyDescent="0.25">
      <c r="B3" s="63" t="s">
        <v>68</v>
      </c>
      <c r="C3" s="106">
        <f>'Multiple climates'!B33</f>
        <v>90</v>
      </c>
      <c r="D3" s="42"/>
      <c r="P3" s="31">
        <v>25.565183465688683</v>
      </c>
      <c r="Q3" s="31">
        <v>1143</v>
      </c>
      <c r="R3" s="23">
        <v>12.84</v>
      </c>
      <c r="AK3" t="s">
        <v>34</v>
      </c>
      <c r="AP3" s="71" t="s">
        <v>42</v>
      </c>
      <c r="AQ3" s="52">
        <v>5.67E-2</v>
      </c>
      <c r="AS3" s="85">
        <v>669.63499999999999</v>
      </c>
      <c r="AT3" s="9" t="s">
        <v>40</v>
      </c>
    </row>
    <row r="4" spans="2:47" ht="17.25" x14ac:dyDescent="0.25">
      <c r="B4" s="43" t="s">
        <v>15</v>
      </c>
      <c r="C4" s="107">
        <f>'Multiple climates'!D33</f>
        <v>60</v>
      </c>
      <c r="D4" s="42"/>
      <c r="P4" s="31">
        <v>56.811518812641516</v>
      </c>
      <c r="Q4" s="31">
        <v>1114</v>
      </c>
      <c r="R4" s="23">
        <v>12.46</v>
      </c>
      <c r="U4" s="72"/>
      <c r="Y4" s="25" t="s">
        <v>0</v>
      </c>
      <c r="Z4" s="25"/>
      <c r="AA4" s="25"/>
      <c r="AB4" s="25"/>
      <c r="AC4" s="213" t="s">
        <v>111</v>
      </c>
      <c r="AD4" s="213"/>
      <c r="AF4" s="30" t="s">
        <v>27</v>
      </c>
      <c r="AG4" s="20" t="s">
        <v>11</v>
      </c>
      <c r="AH4" s="2" t="s">
        <v>33</v>
      </c>
      <c r="AI4" s="3"/>
      <c r="AJ4" s="8" t="s">
        <v>26</v>
      </c>
      <c r="AK4" s="10"/>
      <c r="AL4" s="6"/>
      <c r="AM4" s="2" t="s">
        <v>22</v>
      </c>
      <c r="AN4" s="2"/>
      <c r="AO4" s="2"/>
      <c r="AP4" s="3"/>
      <c r="AQ4" s="65" t="s">
        <v>30</v>
      </c>
      <c r="AR4" s="74" t="s">
        <v>31</v>
      </c>
      <c r="AS4" s="86" t="s">
        <v>29</v>
      </c>
      <c r="AT4" s="88" t="s">
        <v>41</v>
      </c>
      <c r="AU4" s="16"/>
    </row>
    <row r="5" spans="2:47" ht="16.5" thickBot="1" x14ac:dyDescent="0.3">
      <c r="B5" s="44" t="s">
        <v>16</v>
      </c>
      <c r="C5" s="108">
        <f>'Multiple climates'!C33</f>
        <v>25</v>
      </c>
      <c r="D5" s="42"/>
      <c r="P5" s="31">
        <v>96.579581981490577</v>
      </c>
      <c r="Q5" s="31">
        <v>1042</v>
      </c>
      <c r="R5" s="23">
        <v>12.05</v>
      </c>
      <c r="T5" s="64" t="s">
        <v>24</v>
      </c>
      <c r="U5" s="64" t="s">
        <v>37</v>
      </c>
      <c r="V5" s="16" t="s">
        <v>7</v>
      </c>
      <c r="W5" s="16" t="s">
        <v>5</v>
      </c>
      <c r="X5" s="65" t="s">
        <v>6</v>
      </c>
      <c r="Y5" s="66" t="s">
        <v>1</v>
      </c>
      <c r="Z5" s="16" t="s">
        <v>43</v>
      </c>
      <c r="AA5" s="16" t="s">
        <v>59</v>
      </c>
      <c r="AB5" s="16" t="s">
        <v>60</v>
      </c>
      <c r="AC5" s="93" t="s">
        <v>14</v>
      </c>
      <c r="AD5" s="93" t="s">
        <v>110</v>
      </c>
      <c r="AE5" s="16" t="s">
        <v>21</v>
      </c>
      <c r="AF5" s="16" t="s">
        <v>3</v>
      </c>
      <c r="AG5" s="77" t="s">
        <v>25</v>
      </c>
      <c r="AH5" s="16" t="s">
        <v>12</v>
      </c>
      <c r="AI5" s="69" t="s">
        <v>13</v>
      </c>
      <c r="AJ5" s="67" t="s">
        <v>2</v>
      </c>
      <c r="AK5" s="68" t="s">
        <v>4</v>
      </c>
      <c r="AL5" s="16" t="s">
        <v>7</v>
      </c>
      <c r="AM5" s="16" t="s">
        <v>8</v>
      </c>
      <c r="AN5" s="16" t="s">
        <v>9</v>
      </c>
      <c r="AO5" s="16" t="s">
        <v>10</v>
      </c>
      <c r="AP5" s="69" t="s">
        <v>18</v>
      </c>
      <c r="AQ5" s="68" t="s">
        <v>23</v>
      </c>
      <c r="AR5" s="69" t="s">
        <v>17</v>
      </c>
      <c r="AS5" s="87" t="s">
        <v>19</v>
      </c>
      <c r="AT5" s="82"/>
      <c r="AU5" s="16"/>
    </row>
    <row r="6" spans="2:47" ht="16.5" thickBot="1" x14ac:dyDescent="0.3">
      <c r="B6" s="42"/>
      <c r="C6" s="42"/>
      <c r="D6" s="42"/>
      <c r="P6" s="31">
        <v>164.7534045566604</v>
      </c>
      <c r="Q6" s="31">
        <v>917</v>
      </c>
      <c r="R6" s="23">
        <v>10.73</v>
      </c>
      <c r="T6" s="89">
        <f>Q2</f>
        <v>1188</v>
      </c>
      <c r="U6" s="53">
        <f>C8</f>
        <v>1069.2</v>
      </c>
      <c r="V6" s="53">
        <f>$C$4</f>
        <v>60</v>
      </c>
      <c r="W6" s="53">
        <f>$C$5</f>
        <v>25</v>
      </c>
      <c r="X6" s="4">
        <v>0</v>
      </c>
      <c r="Y6" s="55">
        <f>U6</f>
        <v>1069.2</v>
      </c>
      <c r="Z6" s="55">
        <f>-4.8493*(T$6/Y6 - 1)+12.841</f>
        <v>12.302188888888889</v>
      </c>
      <c r="AA6" s="55">
        <f>100*Y6/1188</f>
        <v>90</v>
      </c>
      <c r="AB6" s="55">
        <f>100*Z6/12.841</f>
        <v>95.803978575569573</v>
      </c>
      <c r="AC6" s="214">
        <f t="shared" ref="AC6:AC37" si="0">IF(OR(C$5&gt;40, C$5&lt;0, C$4&gt;80,C$4&lt;10), 0, AA6)</f>
        <v>90</v>
      </c>
      <c r="AD6" s="214">
        <f t="shared" ref="AD6:AD37" si="1">IF(OR(C$5&gt;40, C$5&lt;0, C$4&gt;80,C$4&lt;10), 0, AB6)</f>
        <v>95.803978575569573</v>
      </c>
      <c r="AE6" s="50">
        <v>100</v>
      </c>
      <c r="AF6" s="39">
        <v>126.5</v>
      </c>
      <c r="AG6" s="78">
        <f>AH$6-AI$6*EXP((T$6-U6)/T$6)</f>
        <v>7.7112181144326433E+24</v>
      </c>
      <c r="AH6" s="79">
        <f>F31</f>
        <v>1.6E+25</v>
      </c>
      <c r="AI6" s="80">
        <f>G31</f>
        <v>7.5000000000000001E+24</v>
      </c>
      <c r="AJ6" s="54">
        <f t="shared" ref="AJ6:AJ69" si="2">AG6*AR6*AS6*EXP(-AF$6/(0.008314*AK$6))</f>
        <v>3.6720465605170362E-4</v>
      </c>
      <c r="AK6" s="48">
        <f>W6+273.15</f>
        <v>298.14999999999998</v>
      </c>
      <c r="AL6" s="49">
        <f>V6/100</f>
        <v>0.6</v>
      </c>
      <c r="AM6" s="93">
        <f t="shared" ref="AM6" si="3">0.00362*AK6^2-2.366124*AK6+392.44234</f>
        <v>8.7766588499999898</v>
      </c>
      <c r="AN6" s="93">
        <f t="shared" ref="AN6" si="4">-0.00006636*AK6^2+0.038039*AK6 - 4.663</f>
        <v>0.77936033290000228</v>
      </c>
      <c r="AO6" s="93">
        <f t="shared" ref="AO6" si="5">0.000001753*AK6^2-0.001139*AK6+0.2234</f>
        <v>3.9637319642499974E-2</v>
      </c>
      <c r="AP6" s="11">
        <f>(AO6*AN6*AM6*AL6)/((1-AN6*AL6) *(1-AN6*AL6 + AM6*AN6*AL6))</f>
        <v>6.5903537966441592E-2</v>
      </c>
      <c r="AQ6" s="75">
        <f>AP$6*(((AQ$3-AQ$2*((T$6/U6)-1))/AQ$3))</f>
        <v>6.5257804692226015E-2</v>
      </c>
      <c r="AR6" s="76">
        <f t="shared" ref="AR6:AR69" si="6">AQ6/(AQ6+1)</f>
        <v>6.1260104741574999E-2</v>
      </c>
      <c r="AS6" s="54">
        <f>AS$1+AS$2*EXP(-$U6/AS$3)</f>
        <v>1.1315709394007986E-5</v>
      </c>
      <c r="AT6" s="90">
        <f>-LOG(AS6)</f>
        <v>4.9463182144670217</v>
      </c>
      <c r="AU6" s="28" t="s">
        <v>47</v>
      </c>
    </row>
    <row r="7" spans="2:47" ht="15.75" x14ac:dyDescent="0.25">
      <c r="B7" s="63" t="s">
        <v>66</v>
      </c>
      <c r="C7" s="112">
        <f>T6</f>
        <v>1188</v>
      </c>
      <c r="D7" s="42"/>
      <c r="P7" s="31">
        <v>46.693653012540146</v>
      </c>
      <c r="Q7" s="31">
        <v>1105</v>
      </c>
      <c r="R7" s="23">
        <v>12.54</v>
      </c>
      <c r="T7" s="1"/>
      <c r="V7" s="17"/>
      <c r="W7" s="17"/>
      <c r="X7">
        <f>X6+10</f>
        <v>10</v>
      </c>
      <c r="Y7" s="55">
        <f t="shared" ref="Y7:Y70" si="7">IF(U$6/(((U$6/AE$6)-1)*(1-EXP(-AJ7*X7))+1)&gt;Y6,Y6,(U$6/(((U$6/AE$6)-1)*(1-EXP(-AJ7*X7))+1)))</f>
        <v>1032.5205220124803</v>
      </c>
      <c r="Z7" s="55">
        <f t="shared" ref="Z7:Z70" si="8">-4.8493*(T$6/Y7 - 1)+12.841</f>
        <v>12.11078048713712</v>
      </c>
      <c r="AA7" s="55">
        <f t="shared" ref="AA7:AA70" si="9">100*Y7/1188</f>
        <v>86.912501852902381</v>
      </c>
      <c r="AB7" s="55">
        <f t="shared" ref="AB7:AB70" si="10">100*Z7/12.841</f>
        <v>94.313375026377386</v>
      </c>
      <c r="AC7" s="214">
        <f t="shared" si="0"/>
        <v>86.912501852902381</v>
      </c>
      <c r="AD7" s="214">
        <f t="shared" si="1"/>
        <v>94.313375026377386</v>
      </c>
      <c r="AE7" s="15"/>
      <c r="AF7" t="s">
        <v>0</v>
      </c>
      <c r="AG7" s="62">
        <f>AH$6-AI$6*EXP((T$6-Y6)/T$6)</f>
        <v>7.7112181144326433E+24</v>
      </c>
      <c r="AH7" s="1"/>
      <c r="AI7" s="26"/>
      <c r="AJ7" s="54">
        <f t="shared" si="2"/>
        <v>3.6720465605170362E-4</v>
      </c>
      <c r="AP7" s="18"/>
      <c r="AQ7" s="38">
        <f t="shared" ref="AQ7:AQ70" si="11">AP$6*(((AQ$3-AQ$2*((T$6/Y6)-1))/AQ$3))</f>
        <v>6.5257804692226015E-2</v>
      </c>
      <c r="AR7" s="38">
        <f t="shared" si="6"/>
        <v>6.1260104741574999E-2</v>
      </c>
      <c r="AS7" s="54">
        <f>AS$1+AS$2*EXP(-$Y6/AS$3)</f>
        <v>1.1315709394007986E-5</v>
      </c>
      <c r="AT7" s="23">
        <v>5.09</v>
      </c>
      <c r="AU7" s="28" t="s">
        <v>48</v>
      </c>
    </row>
    <row r="8" spans="2:47" ht="16.5" thickBot="1" x14ac:dyDescent="0.3">
      <c r="B8" s="44" t="s">
        <v>67</v>
      </c>
      <c r="C8" s="116">
        <f>C7*C3/100</f>
        <v>1069.2</v>
      </c>
      <c r="D8" s="42"/>
      <c r="E8">
        <v>22</v>
      </c>
      <c r="P8" s="31">
        <v>105.06071927821533</v>
      </c>
      <c r="Q8" s="31">
        <v>1076</v>
      </c>
      <c r="R8" s="23">
        <v>11.93</v>
      </c>
      <c r="V8" s="17"/>
      <c r="W8" s="17"/>
      <c r="X8">
        <f t="shared" ref="X8:X71" si="12">X7+10</f>
        <v>20</v>
      </c>
      <c r="Y8" s="55">
        <f t="shared" si="7"/>
        <v>995.60527819879951</v>
      </c>
      <c r="Z8" s="55">
        <f t="shared" si="8"/>
        <v>11.903901990517301</v>
      </c>
      <c r="AA8" s="55">
        <f t="shared" si="9"/>
        <v>83.805158097542048</v>
      </c>
      <c r="AB8" s="55">
        <f t="shared" si="10"/>
        <v>92.702297255021435</v>
      </c>
      <c r="AC8" s="214">
        <f t="shared" si="0"/>
        <v>83.805158097542048</v>
      </c>
      <c r="AD8" s="214">
        <f t="shared" si="1"/>
        <v>92.702297255021435</v>
      </c>
      <c r="AG8" s="29">
        <f t="shared" ref="AG8:AG71" si="13">AH$6-AI$6*EXP((T$6-Y7)/T$6)</f>
        <v>7.4513104515617212E+24</v>
      </c>
      <c r="AI8" s="26"/>
      <c r="AJ8" s="54">
        <f t="shared" si="2"/>
        <v>3.8280492486888589E-4</v>
      </c>
      <c r="AP8" s="18"/>
      <c r="AQ8" s="38">
        <f t="shared" si="11"/>
        <v>6.5028413034506377E-2</v>
      </c>
      <c r="AR8" s="38">
        <f t="shared" si="6"/>
        <v>6.1057913797084286E-2</v>
      </c>
      <c r="AS8" s="54">
        <f t="shared" ref="AS8:AS71" si="14">AS$1+AS$2*EXP(-$Y7/AS$3)</f>
        <v>1.2248339778267458E-5</v>
      </c>
      <c r="AT8" s="28"/>
      <c r="AU8" s="28"/>
    </row>
    <row r="9" spans="2:47" ht="15.75" x14ac:dyDescent="0.25">
      <c r="B9" s="42"/>
      <c r="C9" s="42"/>
      <c r="D9" s="42"/>
      <c r="P9" s="31">
        <v>183.2725880742201</v>
      </c>
      <c r="Q9" s="31">
        <v>865</v>
      </c>
      <c r="R9" s="23">
        <v>10.66</v>
      </c>
      <c r="V9" s="17"/>
      <c r="X9">
        <f t="shared" si="12"/>
        <v>30</v>
      </c>
      <c r="Y9" s="55">
        <f t="shared" si="7"/>
        <v>959.04591272183359</v>
      </c>
      <c r="Z9" s="55">
        <f t="shared" si="8"/>
        <v>11.683321268762823</v>
      </c>
      <c r="AA9" s="55">
        <f t="shared" si="9"/>
        <v>80.727770431130779</v>
      </c>
      <c r="AB9" s="55">
        <f t="shared" si="10"/>
        <v>90.984512645143084</v>
      </c>
      <c r="AC9" s="214">
        <f t="shared" si="0"/>
        <v>80.727770431130779</v>
      </c>
      <c r="AD9" s="214">
        <f t="shared" si="1"/>
        <v>90.984512645143084</v>
      </c>
      <c r="AG9" s="29">
        <f t="shared" si="13"/>
        <v>7.1815030684974057E+24</v>
      </c>
      <c r="AH9" s="27"/>
      <c r="AI9" s="26"/>
      <c r="AJ9" s="54">
        <f t="shared" si="2"/>
        <v>3.9738614818641865E-4</v>
      </c>
      <c r="AK9" s="15"/>
      <c r="AN9" s="24"/>
      <c r="AP9" s="18"/>
      <c r="AQ9" s="38">
        <f t="shared" si="11"/>
        <v>6.4780481382333069E-2</v>
      </c>
      <c r="AR9" s="38">
        <f t="shared" si="6"/>
        <v>6.0839283321791275E-2</v>
      </c>
      <c r="AS9" s="54">
        <f t="shared" si="14"/>
        <v>1.3239988673166203E-5</v>
      </c>
      <c r="AT9" s="28"/>
      <c r="AU9" s="28"/>
    </row>
    <row r="10" spans="2:47" ht="19.5" customHeight="1" x14ac:dyDescent="0.25">
      <c r="B10" s="199"/>
      <c r="C10" s="114"/>
      <c r="D10" s="114"/>
      <c r="P10" s="31">
        <v>300.00672060557042</v>
      </c>
      <c r="Q10" s="31">
        <v>786</v>
      </c>
      <c r="R10" s="23">
        <v>9.6199999999999992</v>
      </c>
      <c r="V10" s="17"/>
      <c r="X10">
        <f t="shared" si="12"/>
        <v>40</v>
      </c>
      <c r="Y10" s="55">
        <f t="shared" si="7"/>
        <v>923.441074477597</v>
      </c>
      <c r="Z10" s="55">
        <f t="shared" si="8"/>
        <v>11.451712006435756</v>
      </c>
      <c r="AA10" s="55">
        <f t="shared" si="9"/>
        <v>77.730730174881899</v>
      </c>
      <c r="AB10" s="55">
        <f t="shared" si="10"/>
        <v>89.180842663622428</v>
      </c>
      <c r="AC10" s="214">
        <f t="shared" si="0"/>
        <v>77.730730174881899</v>
      </c>
      <c r="AD10" s="214">
        <f t="shared" si="1"/>
        <v>89.180842663622428</v>
      </c>
      <c r="AG10" s="29">
        <f t="shared" si="13"/>
        <v>6.905904868731336E+24</v>
      </c>
      <c r="AI10" s="26"/>
      <c r="AJ10" s="54">
        <f t="shared" si="2"/>
        <v>4.1050008653491346E-4</v>
      </c>
      <c r="AP10" s="18"/>
      <c r="AQ10" s="38">
        <f t="shared" si="11"/>
        <v>6.4516128423104696E-2</v>
      </c>
      <c r="AR10" s="38">
        <f t="shared" si="6"/>
        <v>6.0606060068506537E-2</v>
      </c>
      <c r="AS10" s="54">
        <f t="shared" si="14"/>
        <v>1.4277459546001617E-5</v>
      </c>
      <c r="AT10" s="28"/>
      <c r="AU10" s="28"/>
    </row>
    <row r="11" spans="2:47" ht="15.75" x14ac:dyDescent="0.25">
      <c r="B11" s="109"/>
      <c r="C11" s="110"/>
      <c r="D11" s="115"/>
      <c r="P11" s="31">
        <v>61.850527425204241</v>
      </c>
      <c r="Q11" s="31">
        <v>1024</v>
      </c>
      <c r="R11" s="23">
        <v>12.54</v>
      </c>
      <c r="X11">
        <f t="shared" si="12"/>
        <v>50</v>
      </c>
      <c r="Y11" s="55">
        <f t="shared" si="7"/>
        <v>889.33214684733923</v>
      </c>
      <c r="Z11" s="55">
        <f t="shared" si="8"/>
        <v>11.212440832958201</v>
      </c>
      <c r="AA11" s="55">
        <f t="shared" si="9"/>
        <v>74.85960832048309</v>
      </c>
      <c r="AB11" s="55">
        <f t="shared" si="10"/>
        <v>87.317505123885994</v>
      </c>
      <c r="AC11" s="214">
        <f t="shared" si="0"/>
        <v>74.85960832048309</v>
      </c>
      <c r="AD11" s="214">
        <f t="shared" si="1"/>
        <v>87.317505123885994</v>
      </c>
      <c r="AG11" s="29">
        <f t="shared" si="13"/>
        <v>6.6292257947880505E+24</v>
      </c>
      <c r="AI11" s="26"/>
      <c r="AJ11" s="54">
        <f t="shared" si="2"/>
        <v>4.2177169458543635E-4</v>
      </c>
      <c r="AN11" s="19"/>
      <c r="AO11" s="19"/>
      <c r="AP11" s="18"/>
      <c r="AQ11" s="38">
        <f t="shared" si="11"/>
        <v>6.4238558409760504E-2</v>
      </c>
      <c r="AR11" s="38">
        <f t="shared" si="6"/>
        <v>6.0361051478673197E-2</v>
      </c>
      <c r="AS11" s="54">
        <f t="shared" si="14"/>
        <v>1.5343772520025362E-5</v>
      </c>
      <c r="AT11" s="28"/>
      <c r="AU11" s="28"/>
    </row>
    <row r="12" spans="2:47" ht="15.75" x14ac:dyDescent="0.25">
      <c r="B12" s="94"/>
      <c r="C12" s="109"/>
      <c r="D12" s="110"/>
      <c r="P12" s="31">
        <v>132.53684448258051</v>
      </c>
      <c r="Q12" s="31">
        <v>914</v>
      </c>
      <c r="R12" s="23">
        <v>11.7</v>
      </c>
      <c r="V12" s="17"/>
      <c r="X12">
        <f t="shared" si="12"/>
        <v>60</v>
      </c>
      <c r="Y12" s="55">
        <f t="shared" si="7"/>
        <v>857.14632058881591</v>
      </c>
      <c r="Z12" s="55">
        <f t="shared" si="8"/>
        <v>10.969197357871748</v>
      </c>
      <c r="AA12" s="55">
        <f t="shared" si="9"/>
        <v>72.15036368592726</v>
      </c>
      <c r="AB12" s="55">
        <f t="shared" si="10"/>
        <v>85.423233064961821</v>
      </c>
      <c r="AC12" s="214">
        <f t="shared" si="0"/>
        <v>72.15036368592726</v>
      </c>
      <c r="AD12" s="214">
        <f t="shared" si="1"/>
        <v>85.423233064961821</v>
      </c>
      <c r="AG12" s="29">
        <f t="shared" si="13"/>
        <v>6.3562798935718059E+24</v>
      </c>
      <c r="AI12" s="26"/>
      <c r="AJ12" s="54">
        <f t="shared" si="2"/>
        <v>4.3095199457082159E-4</v>
      </c>
      <c r="AM12" s="28"/>
      <c r="AP12" s="18"/>
      <c r="AQ12" s="38">
        <f t="shared" si="11"/>
        <v>6.3951806048703111E-2</v>
      </c>
      <c r="AR12" s="38">
        <f t="shared" si="6"/>
        <v>6.0107803459826699E-2</v>
      </c>
      <c r="AS12" s="54">
        <f t="shared" si="14"/>
        <v>1.6419856350855715E-5</v>
      </c>
      <c r="AT12" s="28"/>
      <c r="AU12" s="28"/>
    </row>
    <row r="13" spans="2:47" ht="15" customHeight="1" x14ac:dyDescent="0.25">
      <c r="B13" s="199"/>
      <c r="C13" s="114"/>
      <c r="D13" s="114"/>
      <c r="P13" s="31">
        <v>265.07368896516101</v>
      </c>
      <c r="Q13" s="31">
        <v>834</v>
      </c>
      <c r="R13" s="23">
        <v>10.44</v>
      </c>
      <c r="V13" s="17"/>
      <c r="W13" s="17"/>
      <c r="X13">
        <f t="shared" si="12"/>
        <v>70</v>
      </c>
      <c r="Y13" s="55">
        <f t="shared" si="7"/>
        <v>827.16217163038971</v>
      </c>
      <c r="Z13" s="55">
        <f t="shared" si="8"/>
        <v>10.725561285408201</v>
      </c>
      <c r="AA13" s="55">
        <f t="shared" si="9"/>
        <v>69.626445423433466</v>
      </c>
      <c r="AB13" s="55">
        <f t="shared" si="10"/>
        <v>83.525903632179748</v>
      </c>
      <c r="AC13" s="214">
        <f t="shared" si="0"/>
        <v>69.626445423433466</v>
      </c>
      <c r="AD13" s="214">
        <f t="shared" si="1"/>
        <v>83.525903632179748</v>
      </c>
      <c r="AG13" s="29">
        <f t="shared" si="13"/>
        <v>6.0914364956466777E+24</v>
      </c>
      <c r="AI13" s="26"/>
      <c r="AJ13" s="54">
        <f t="shared" si="2"/>
        <v>4.379464923586373E-4</v>
      </c>
      <c r="AM13" s="19"/>
      <c r="AP13" s="18"/>
      <c r="AQ13" s="38">
        <f t="shared" si="11"/>
        <v>6.3660293118921019E-2</v>
      </c>
      <c r="AR13" s="38">
        <f t="shared" si="6"/>
        <v>5.9850211134847328E-2</v>
      </c>
      <c r="AS13" s="54">
        <f t="shared" si="14"/>
        <v>1.7486785113534137E-5</v>
      </c>
      <c r="AT13" s="28"/>
      <c r="AU13" s="28"/>
    </row>
    <row r="14" spans="2:47" ht="15.75" x14ac:dyDescent="0.25">
      <c r="B14" s="109"/>
      <c r="C14" s="110"/>
      <c r="D14" s="115"/>
      <c r="P14" s="31">
        <v>494.80421940163393</v>
      </c>
      <c r="Q14" s="31">
        <v>594</v>
      </c>
      <c r="R14" s="23">
        <v>8.1300000000000008</v>
      </c>
      <c r="V14" s="17"/>
      <c r="W14" s="17"/>
      <c r="X14">
        <f t="shared" si="12"/>
        <v>80</v>
      </c>
      <c r="Y14" s="55">
        <f t="shared" si="7"/>
        <v>799.5049882498098</v>
      </c>
      <c r="Z14" s="55">
        <f t="shared" si="8"/>
        <v>10.484630886400982</v>
      </c>
      <c r="AA14" s="55">
        <f t="shared" si="9"/>
        <v>67.298399684327421</v>
      </c>
      <c r="AB14" s="55">
        <f t="shared" si="10"/>
        <v>81.649644781566721</v>
      </c>
      <c r="AC14" s="214">
        <f t="shared" si="0"/>
        <v>67.298399684327421</v>
      </c>
      <c r="AD14" s="214">
        <f t="shared" si="1"/>
        <v>81.649644781566721</v>
      </c>
      <c r="AG14" s="29">
        <f t="shared" si="13"/>
        <v>5.8381697737298097E+24</v>
      </c>
      <c r="AI14" s="26"/>
      <c r="AJ14" s="54">
        <f t="shared" si="2"/>
        <v>4.4281063623707688E-4</v>
      </c>
      <c r="AP14" s="18"/>
      <c r="AQ14" s="38">
        <f t="shared" si="11"/>
        <v>6.3368309684384033E-2</v>
      </c>
      <c r="AR14" s="38">
        <f t="shared" si="6"/>
        <v>5.959206147792033E-2</v>
      </c>
      <c r="AS14" s="54">
        <f t="shared" si="14"/>
        <v>1.8527944593873993E-5</v>
      </c>
      <c r="AT14" s="28"/>
      <c r="AU14" s="28"/>
    </row>
    <row r="15" spans="2:47" x14ac:dyDescent="0.25">
      <c r="P15" s="31">
        <v>108.54153663064922</v>
      </c>
      <c r="Q15" s="31">
        <v>923</v>
      </c>
      <c r="R15" s="23">
        <v>11.74</v>
      </c>
      <c r="V15" s="17"/>
      <c r="W15" s="17"/>
      <c r="X15">
        <f t="shared" si="12"/>
        <v>90</v>
      </c>
      <c r="Y15" s="55">
        <f t="shared" si="7"/>
        <v>774.16818326119187</v>
      </c>
      <c r="Z15" s="55">
        <f t="shared" si="8"/>
        <v>10.248805342170147</v>
      </c>
      <c r="AA15" s="55">
        <f t="shared" si="9"/>
        <v>65.165671991682814</v>
      </c>
      <c r="AB15" s="55">
        <f t="shared" si="10"/>
        <v>79.813140270774454</v>
      </c>
      <c r="AC15" s="214">
        <f t="shared" si="0"/>
        <v>65.165671991682814</v>
      </c>
      <c r="AD15" s="214">
        <f t="shared" si="1"/>
        <v>79.813140270774454</v>
      </c>
      <c r="AG15" s="29">
        <f t="shared" si="13"/>
        <v>5.5988224708054709E+24</v>
      </c>
      <c r="AI15" s="26"/>
      <c r="AJ15" s="54">
        <f t="shared" si="2"/>
        <v>4.4571706502458716E-4</v>
      </c>
      <c r="AP15" s="18"/>
      <c r="AQ15" s="38">
        <f t="shared" si="11"/>
        <v>6.3079568839585612E-2</v>
      </c>
      <c r="AR15" s="38">
        <f t="shared" si="6"/>
        <v>5.9336639221126884E-2</v>
      </c>
      <c r="AS15" s="54">
        <f t="shared" si="14"/>
        <v>1.9530526418612736E-5</v>
      </c>
      <c r="AT15" s="28"/>
      <c r="AU15" s="28"/>
    </row>
    <row r="16" spans="2:47" ht="18.75" x14ac:dyDescent="0.3">
      <c r="B16" s="42"/>
      <c r="C16" s="33"/>
      <c r="D16" s="33"/>
      <c r="P16" s="31">
        <v>232.5890070656769</v>
      </c>
      <c r="Q16" s="31">
        <v>790</v>
      </c>
      <c r="R16" s="23">
        <v>10.51</v>
      </c>
      <c r="V16" s="17"/>
      <c r="W16" s="118"/>
      <c r="X16" s="45">
        <f t="shared" si="12"/>
        <v>100</v>
      </c>
      <c r="Y16" s="55">
        <f t="shared" si="7"/>
        <v>751.04936192092873</v>
      </c>
      <c r="Z16" s="55">
        <f t="shared" si="8"/>
        <v>10.019741056623225</v>
      </c>
      <c r="AA16" s="55">
        <f t="shared" si="9"/>
        <v>63.219643259337438</v>
      </c>
      <c r="AB16" s="55">
        <f t="shared" si="10"/>
        <v>78.029289437140605</v>
      </c>
      <c r="AC16" s="214">
        <f t="shared" si="0"/>
        <v>63.219643259337438</v>
      </c>
      <c r="AD16" s="214">
        <f t="shared" si="1"/>
        <v>78.029289437140605</v>
      </c>
      <c r="AG16" s="29">
        <f t="shared" si="13"/>
        <v>5.3746112686051076E+24</v>
      </c>
      <c r="AI16" s="26"/>
      <c r="AJ16" s="54">
        <f t="shared" si="2"/>
        <v>4.4690918441281434E-4</v>
      </c>
      <c r="AM16" s="19"/>
      <c r="AP16" s="18"/>
      <c r="AQ16" s="38">
        <f t="shared" si="11"/>
        <v>6.2796945861551948E-2</v>
      </c>
      <c r="AR16" s="38">
        <f t="shared" si="6"/>
        <v>5.9086494467337651E-2</v>
      </c>
      <c r="AS16" s="54">
        <f t="shared" si="14"/>
        <v>2.0486054593138458E-5</v>
      </c>
      <c r="AT16" s="28"/>
      <c r="AU16" s="28"/>
    </row>
    <row r="17" spans="2:47" ht="18.75" x14ac:dyDescent="0.3">
      <c r="D17" s="33"/>
      <c r="E17" s="7"/>
      <c r="P17" s="31">
        <v>434.16614652259688</v>
      </c>
      <c r="Q17" s="31">
        <v>727</v>
      </c>
      <c r="R17" s="23">
        <v>8.5299999999999994</v>
      </c>
      <c r="W17" s="17"/>
      <c r="X17">
        <f t="shared" si="12"/>
        <v>110</v>
      </c>
      <c r="Y17" s="55">
        <f t="shared" si="7"/>
        <v>729.98841398621812</v>
      </c>
      <c r="Z17" s="55">
        <f t="shared" si="8"/>
        <v>9.798437212012292</v>
      </c>
      <c r="AA17" s="55">
        <f t="shared" si="9"/>
        <v>61.446836194126099</v>
      </c>
      <c r="AB17" s="55">
        <f t="shared" si="10"/>
        <v>76.305873467894187</v>
      </c>
      <c r="AC17" s="214">
        <f t="shared" si="0"/>
        <v>61.446836194126099</v>
      </c>
      <c r="AD17" s="214">
        <f t="shared" si="1"/>
        <v>76.305873467894187</v>
      </c>
      <c r="AG17" s="29">
        <f t="shared" si="13"/>
        <v>5.1658131041613333E+24</v>
      </c>
      <c r="AI17" s="26"/>
      <c r="AJ17" s="54">
        <f t="shared" si="2"/>
        <v>4.4665671567212077E-4</v>
      </c>
      <c r="AQ17" s="38">
        <f t="shared" si="11"/>
        <v>6.2522425852476707E-2</v>
      </c>
      <c r="AR17" s="38">
        <f t="shared" si="6"/>
        <v>5.8843394107483502E-2</v>
      </c>
      <c r="AS17" s="54">
        <f t="shared" si="14"/>
        <v>2.1390049630088698E-5</v>
      </c>
      <c r="AT17" s="28"/>
      <c r="AU17" s="28"/>
    </row>
    <row r="18" spans="2:47" ht="18.75" x14ac:dyDescent="0.3">
      <c r="D18" s="33"/>
      <c r="P18" s="31">
        <v>775.296690218923</v>
      </c>
      <c r="Q18" s="31">
        <v>500</v>
      </c>
      <c r="R18" s="23">
        <v>6.62</v>
      </c>
      <c r="W18" s="17"/>
      <c r="X18">
        <f t="shared" si="12"/>
        <v>120</v>
      </c>
      <c r="Y18" s="55">
        <f t="shared" si="7"/>
        <v>710.7990506206387</v>
      </c>
      <c r="Z18" s="55">
        <f t="shared" si="8"/>
        <v>9.5853814650501086</v>
      </c>
      <c r="AA18" s="55">
        <f t="shared" si="9"/>
        <v>59.831569917562184</v>
      </c>
      <c r="AB18" s="55">
        <f t="shared" si="10"/>
        <v>74.646690016744103</v>
      </c>
      <c r="AC18" s="214">
        <f t="shared" si="0"/>
        <v>59.831569917562184</v>
      </c>
      <c r="AD18" s="214">
        <f t="shared" si="1"/>
        <v>74.646690016744103</v>
      </c>
      <c r="AG18" s="29">
        <f t="shared" si="13"/>
        <v>4.9720312594894039E+24</v>
      </c>
      <c r="AI18" s="26"/>
      <c r="AJ18" s="54">
        <f t="shared" si="2"/>
        <v>4.4522288571685885E-4</v>
      </c>
      <c r="AQ18" s="38">
        <f t="shared" si="11"/>
        <v>6.2257206273239704E-2</v>
      </c>
      <c r="AR18" s="38">
        <f t="shared" si="6"/>
        <v>5.8608410378931865E-2</v>
      </c>
      <c r="AS18" s="54">
        <f t="shared" si="14"/>
        <v>2.2241189798257043E-5</v>
      </c>
      <c r="AT18" s="28"/>
      <c r="AU18" s="28"/>
    </row>
    <row r="19" spans="2:47" ht="18.75" x14ac:dyDescent="0.3">
      <c r="C19" s="73"/>
      <c r="D19" s="33"/>
      <c r="P19" s="31">
        <v>152.36002235017355</v>
      </c>
      <c r="Q19" s="31">
        <v>823</v>
      </c>
      <c r="R19" s="23">
        <v>11.58</v>
      </c>
      <c r="W19" s="17"/>
      <c r="X19">
        <f t="shared" si="12"/>
        <v>130</v>
      </c>
      <c r="Y19" s="55">
        <f t="shared" si="7"/>
        <v>693.29067176598005</v>
      </c>
      <c r="Z19" s="55">
        <f t="shared" si="8"/>
        <v>9.3806996626329724</v>
      </c>
      <c r="AA19" s="55">
        <f t="shared" si="9"/>
        <v>58.357800653702029</v>
      </c>
      <c r="AB19" s="55">
        <f t="shared" si="10"/>
        <v>73.052719123378026</v>
      </c>
      <c r="AC19" s="214">
        <f t="shared" si="0"/>
        <v>58.357800653702029</v>
      </c>
      <c r="AD19" s="214">
        <f t="shared" si="1"/>
        <v>73.052719123378026</v>
      </c>
      <c r="AG19" s="29">
        <f t="shared" si="13"/>
        <v>4.7924537765974066E+24</v>
      </c>
      <c r="AI19" s="26"/>
      <c r="AJ19" s="54">
        <f t="shared" si="2"/>
        <v>4.4284542453856162E-4</v>
      </c>
      <c r="AQ19" s="38">
        <f t="shared" si="11"/>
        <v>6.2001871551591828E-2</v>
      </c>
      <c r="AR19" s="38">
        <f t="shared" si="6"/>
        <v>5.8382073716128843E-2</v>
      </c>
      <c r="AS19" s="54">
        <f t="shared" si="14"/>
        <v>2.3040348347670604E-5</v>
      </c>
      <c r="AT19" s="28"/>
      <c r="AU19" s="28"/>
    </row>
    <row r="20" spans="2:47" ht="18" customHeight="1" x14ac:dyDescent="0.3">
      <c r="B20" s="42"/>
      <c r="C20" s="33"/>
      <c r="D20" s="33"/>
      <c r="P20" s="31">
        <v>304.7200447003471</v>
      </c>
      <c r="Q20" s="31">
        <v>727</v>
      </c>
      <c r="R20" s="23">
        <v>10.199999999999999</v>
      </c>
      <c r="W20" s="17"/>
      <c r="X20">
        <f t="shared" si="12"/>
        <v>140</v>
      </c>
      <c r="Y20" s="55">
        <f t="shared" si="7"/>
        <v>677.28134538546999</v>
      </c>
      <c r="Z20" s="55">
        <f t="shared" si="8"/>
        <v>9.1842803978785437</v>
      </c>
      <c r="AA20" s="55">
        <f t="shared" si="9"/>
        <v>57.0102142580362</v>
      </c>
      <c r="AB20" s="55">
        <f t="shared" si="10"/>
        <v>71.523093200518218</v>
      </c>
      <c r="AC20" s="214">
        <f t="shared" si="0"/>
        <v>57.0102142580362</v>
      </c>
      <c r="AD20" s="214">
        <f t="shared" si="1"/>
        <v>71.523093200518218</v>
      </c>
      <c r="AG20" s="29">
        <f t="shared" si="13"/>
        <v>4.6260572665737136E+24</v>
      </c>
      <c r="AI20" s="26"/>
      <c r="AJ20" s="54">
        <f t="shared" si="2"/>
        <v>4.397287136498339E-4</v>
      </c>
      <c r="AQ20" s="38">
        <f t="shared" si="11"/>
        <v>6.1756572507601054E-2</v>
      </c>
      <c r="AR20" s="38">
        <f t="shared" si="6"/>
        <v>5.81645304645938E-2</v>
      </c>
      <c r="AS20" s="54">
        <f t="shared" si="14"/>
        <v>2.3789752445954697E-5</v>
      </c>
      <c r="AT20" s="28"/>
      <c r="AU20" s="28"/>
    </row>
    <row r="21" spans="2:47" x14ac:dyDescent="0.25">
      <c r="P21" s="31">
        <v>507.86674116724515</v>
      </c>
      <c r="Q21" s="31">
        <v>605</v>
      </c>
      <c r="R21" s="23">
        <v>8.0399999999999991</v>
      </c>
      <c r="X21">
        <f t="shared" si="12"/>
        <v>150</v>
      </c>
      <c r="Y21" s="55">
        <f t="shared" si="7"/>
        <v>662.60427149484008</v>
      </c>
      <c r="Z21" s="55">
        <f t="shared" si="8"/>
        <v>8.9958670664434237</v>
      </c>
      <c r="AA21" s="55">
        <f t="shared" si="9"/>
        <v>55.774770327848493</v>
      </c>
      <c r="AB21" s="55">
        <f t="shared" si="10"/>
        <v>70.055813927602401</v>
      </c>
      <c r="AC21" s="214">
        <f t="shared" si="0"/>
        <v>55.774770327848493</v>
      </c>
      <c r="AD21" s="214">
        <f t="shared" si="1"/>
        <v>70.055813927602401</v>
      </c>
      <c r="AG21" s="29">
        <f t="shared" si="13"/>
        <v>4.4717461591220619E+24</v>
      </c>
      <c r="AI21" s="26"/>
      <c r="AJ21" s="54">
        <f t="shared" si="2"/>
        <v>4.3604301762108292E-4</v>
      </c>
      <c r="AQ21" s="38">
        <f t="shared" si="11"/>
        <v>6.1521175626702777E-2</v>
      </c>
      <c r="AR21" s="38">
        <f t="shared" si="6"/>
        <v>5.7955674403180703E-2</v>
      </c>
      <c r="AS21" s="54">
        <f t="shared" si="14"/>
        <v>2.4492355738757992E-5</v>
      </c>
      <c r="AT21" s="28"/>
      <c r="AU21" s="28"/>
    </row>
    <row r="22" spans="2:47" x14ac:dyDescent="0.25">
      <c r="P22" s="31">
        <v>711.0134376341432</v>
      </c>
      <c r="Q22" s="31">
        <v>530</v>
      </c>
      <c r="R22" s="23">
        <v>6.77</v>
      </c>
      <c r="X22">
        <f t="shared" si="12"/>
        <v>160</v>
      </c>
      <c r="Y22" s="55">
        <f t="shared" si="7"/>
        <v>649.11012389567941</v>
      </c>
      <c r="Z22" s="55">
        <f t="shared" si="8"/>
        <v>8.8151212161210033</v>
      </c>
      <c r="AA22" s="55">
        <f t="shared" si="9"/>
        <v>54.638899317818137</v>
      </c>
      <c r="AB22" s="55">
        <f t="shared" si="10"/>
        <v>68.648245589292145</v>
      </c>
      <c r="AC22" s="214">
        <f t="shared" si="0"/>
        <v>54.638899317818137</v>
      </c>
      <c r="AD22" s="214">
        <f t="shared" si="1"/>
        <v>68.648245589292145</v>
      </c>
      <c r="AG22" s="29">
        <f t="shared" si="13"/>
        <v>4.3284376212585282E+24</v>
      </c>
      <c r="AI22" s="26"/>
      <c r="AJ22" s="54">
        <f t="shared" si="2"/>
        <v>4.3192736279470229E-4</v>
      </c>
      <c r="AQ22" s="38">
        <f t="shared" si="11"/>
        <v>6.1295373383756124E-2</v>
      </c>
      <c r="AR22" s="38">
        <f t="shared" si="6"/>
        <v>5.7755244129941374E-2</v>
      </c>
      <c r="AS22" s="54">
        <f t="shared" si="14"/>
        <v>2.5151417094561685E-5</v>
      </c>
      <c r="AT22" s="28"/>
      <c r="AU22" s="28"/>
    </row>
    <row r="23" spans="2:47" x14ac:dyDescent="0.25">
      <c r="P23" s="31">
        <v>156.09366624377867</v>
      </c>
      <c r="Q23" s="31">
        <v>928</v>
      </c>
      <c r="R23" s="23">
        <v>11.72</v>
      </c>
      <c r="X23">
        <f t="shared" si="12"/>
        <v>170</v>
      </c>
      <c r="Y23" s="55">
        <f t="shared" si="7"/>
        <v>636.66706567083054</v>
      </c>
      <c r="Z23" s="55">
        <f t="shared" si="8"/>
        <v>8.641664204884858</v>
      </c>
      <c r="AA23" s="55">
        <f t="shared" si="9"/>
        <v>53.591503844346008</v>
      </c>
      <c r="AB23" s="55">
        <f t="shared" si="10"/>
        <v>67.297439489797199</v>
      </c>
      <c r="AC23" s="214">
        <f t="shared" si="0"/>
        <v>53.591503844346008</v>
      </c>
      <c r="AD23" s="214">
        <f t="shared" si="1"/>
        <v>67.297439489797199</v>
      </c>
      <c r="AG23" s="29">
        <f t="shared" si="13"/>
        <v>4.1951079346684677E+24</v>
      </c>
      <c r="AI23" s="26"/>
      <c r="AJ23" s="54">
        <f t="shared" si="2"/>
        <v>4.2749382918791021E-4</v>
      </c>
      <c r="AQ23" s="38">
        <f t="shared" si="11"/>
        <v>6.1078760163793204E-2</v>
      </c>
      <c r="AR23" s="38">
        <f t="shared" si="6"/>
        <v>5.7562890198994084E-2</v>
      </c>
      <c r="AS23" s="54">
        <f t="shared" si="14"/>
        <v>2.5770239112741999E-5</v>
      </c>
      <c r="AT23" s="28"/>
      <c r="AU23" s="28"/>
    </row>
    <row r="24" spans="2:47" x14ac:dyDescent="0.25">
      <c r="P24" s="31">
        <v>312.18733248755734</v>
      </c>
      <c r="Q24" s="31">
        <v>742</v>
      </c>
      <c r="R24" s="23">
        <v>10.19</v>
      </c>
      <c r="X24">
        <f t="shared" si="12"/>
        <v>180</v>
      </c>
      <c r="Y24" s="55">
        <f t="shared" si="7"/>
        <v>625.15959656899201</v>
      </c>
      <c r="Z24" s="55">
        <f t="shared" si="8"/>
        <v>8.4751037019388136</v>
      </c>
      <c r="AA24" s="55">
        <f t="shared" si="9"/>
        <v>52.622861664056565</v>
      </c>
      <c r="AB24" s="55">
        <f t="shared" si="10"/>
        <v>66.000340331273378</v>
      </c>
      <c r="AC24" s="214">
        <f t="shared" si="0"/>
        <v>52.622861664056565</v>
      </c>
      <c r="AD24" s="214">
        <f t="shared" si="1"/>
        <v>66.000340331273378</v>
      </c>
      <c r="AG24" s="29">
        <f t="shared" si="13"/>
        <v>4.0708142425634915E+24</v>
      </c>
      <c r="AI24" s="26"/>
      <c r="AJ24" s="54">
        <f t="shared" si="2"/>
        <v>4.2283203592923527E-4</v>
      </c>
      <c r="AQ24" s="38">
        <f t="shared" si="11"/>
        <v>6.0870882186722187E-2</v>
      </c>
      <c r="AR24" s="38">
        <f t="shared" si="6"/>
        <v>5.7378219356206635E-2</v>
      </c>
      <c r="AS24" s="54">
        <f t="shared" si="14"/>
        <v>2.6352016952361516E-5</v>
      </c>
      <c r="AT24" s="28"/>
      <c r="AU24" s="28"/>
    </row>
    <row r="25" spans="2:47" x14ac:dyDescent="0.25">
      <c r="P25" s="31">
        <v>468.28099873133601</v>
      </c>
      <c r="Q25" s="31">
        <v>678</v>
      </c>
      <c r="R25" s="23">
        <v>9.1300000000000008</v>
      </c>
      <c r="X25">
        <f t="shared" si="12"/>
        <v>190</v>
      </c>
      <c r="Y25" s="55">
        <f t="shared" si="7"/>
        <v>614.48691169291055</v>
      </c>
      <c r="Z25" s="55">
        <f t="shared" si="8"/>
        <v>8.3150500306743034</v>
      </c>
      <c r="AA25" s="55">
        <f t="shared" si="9"/>
        <v>51.724487516238263</v>
      </c>
      <c r="AB25" s="55">
        <f t="shared" si="10"/>
        <v>64.753913485509727</v>
      </c>
      <c r="AC25" s="214">
        <f t="shared" si="0"/>
        <v>51.724487516238263</v>
      </c>
      <c r="AD25" s="214">
        <f t="shared" si="1"/>
        <v>64.753913485509727</v>
      </c>
      <c r="AG25" s="29">
        <f t="shared" si="13"/>
        <v>3.9547016677345503E+24</v>
      </c>
      <c r="AI25" s="26"/>
      <c r="AJ25" s="54">
        <f t="shared" si="2"/>
        <v>4.1801325408582845E-4</v>
      </c>
      <c r="AQ25" s="38">
        <f t="shared" si="11"/>
        <v>6.0671269267269672E-2</v>
      </c>
      <c r="AR25" s="38">
        <f t="shared" si="6"/>
        <v>5.720082274801546E-2</v>
      </c>
      <c r="AS25" s="54">
        <f t="shared" si="14"/>
        <v>2.6899758342982253E-5</v>
      </c>
      <c r="AT25" s="28"/>
      <c r="AU25" s="28"/>
    </row>
    <row r="26" spans="2:47" x14ac:dyDescent="0.25">
      <c r="H26" t="s">
        <v>0</v>
      </c>
      <c r="N26" s="32"/>
      <c r="P26" s="31">
        <v>780.46833121889335</v>
      </c>
      <c r="Q26" s="31">
        <v>535</v>
      </c>
      <c r="R26" s="23">
        <v>6.89</v>
      </c>
      <c r="X26">
        <f t="shared" si="12"/>
        <v>200</v>
      </c>
      <c r="Y26" s="55">
        <f t="shared" si="7"/>
        <v>604.56114219094093</v>
      </c>
      <c r="Z26" s="55">
        <f t="shared" si="8"/>
        <v>8.1611258636634449</v>
      </c>
      <c r="AA26" s="55">
        <f t="shared" si="9"/>
        <v>50.888985032907485</v>
      </c>
      <c r="AB26" s="55">
        <f t="shared" si="10"/>
        <v>63.555220494225104</v>
      </c>
      <c r="AC26" s="214">
        <f t="shared" si="0"/>
        <v>50.888985032907485</v>
      </c>
      <c r="AD26" s="214">
        <f t="shared" si="1"/>
        <v>63.555220494225104</v>
      </c>
      <c r="AG26" s="29">
        <f t="shared" si="13"/>
        <v>3.846002289002485E+24</v>
      </c>
      <c r="AI26" s="26"/>
      <c r="AJ26" s="54">
        <f t="shared" si="2"/>
        <v>4.1309394295895404E-4</v>
      </c>
      <c r="AQ26" s="38">
        <f t="shared" si="11"/>
        <v>6.0479454401049251E-2</v>
      </c>
      <c r="AR26" s="38">
        <f t="shared" si="6"/>
        <v>5.7030293373488875E-2</v>
      </c>
      <c r="AS26" s="54">
        <f t="shared" si="14"/>
        <v>2.7416247485260909E-5</v>
      </c>
      <c r="AT26" s="28"/>
      <c r="AU26" s="28"/>
    </row>
    <row r="27" spans="2:47" x14ac:dyDescent="0.25">
      <c r="H27" s="7"/>
      <c r="R27" s="19"/>
      <c r="S27" s="19"/>
      <c r="X27">
        <f t="shared" si="12"/>
        <v>210</v>
      </c>
      <c r="Y27" s="55">
        <f t="shared" si="7"/>
        <v>595.30566517103193</v>
      </c>
      <c r="Z27" s="55">
        <f t="shared" si="8"/>
        <v>8.0129716340002091</v>
      </c>
      <c r="AA27" s="55">
        <f t="shared" si="9"/>
        <v>50.109904475676089</v>
      </c>
      <c r="AB27" s="55">
        <f t="shared" si="10"/>
        <v>62.401461210187762</v>
      </c>
      <c r="AC27" s="214">
        <f t="shared" si="0"/>
        <v>50.109904475676089</v>
      </c>
      <c r="AD27" s="214">
        <f t="shared" si="1"/>
        <v>62.401461210187762</v>
      </c>
      <c r="AG27" s="29">
        <f t="shared" si="13"/>
        <v>3.7440299387369515E+24</v>
      </c>
      <c r="AI27" s="26"/>
      <c r="AJ27" s="54">
        <f t="shared" si="2"/>
        <v>4.081186852503755E-4</v>
      </c>
      <c r="AQ27" s="38">
        <f t="shared" si="11"/>
        <v>6.0294985383437749E-2</v>
      </c>
      <c r="AR27" s="38">
        <f t="shared" si="6"/>
        <v>5.6866236485720138E-2</v>
      </c>
      <c r="AS27" s="54">
        <f t="shared" si="14"/>
        <v>2.790403499971569E-5</v>
      </c>
      <c r="AT27" s="28"/>
      <c r="AU27" s="28"/>
    </row>
    <row r="28" spans="2:47" ht="15.75" thickBot="1" x14ac:dyDescent="0.3">
      <c r="H28" s="24"/>
      <c r="N28" s="13"/>
      <c r="Q28" s="19"/>
      <c r="R28" s="19"/>
      <c r="S28" s="19"/>
      <c r="X28">
        <f t="shared" si="12"/>
        <v>220</v>
      </c>
      <c r="Y28" s="55">
        <f t="shared" si="7"/>
        <v>586.65356664180877</v>
      </c>
      <c r="Z28" s="55">
        <f t="shared" si="8"/>
        <v>7.8702482222913739</v>
      </c>
      <c r="AA28" s="55">
        <f t="shared" si="9"/>
        <v>49.381613353687612</v>
      </c>
      <c r="AB28" s="55">
        <f t="shared" si="10"/>
        <v>61.289994722306474</v>
      </c>
      <c r="AC28" s="214">
        <f t="shared" si="0"/>
        <v>49.381613353687612</v>
      </c>
      <c r="AD28" s="214">
        <f t="shared" si="1"/>
        <v>61.289994722306474</v>
      </c>
      <c r="AG28" s="29">
        <f t="shared" si="13"/>
        <v>3.6481731429083923E+24</v>
      </c>
      <c r="AI28" s="26"/>
      <c r="AJ28" s="54">
        <f t="shared" si="2"/>
        <v>4.0312257450852876E-4</v>
      </c>
      <c r="AQ28" s="38">
        <f t="shared" si="11"/>
        <v>6.0117431294747857E-2</v>
      </c>
      <c r="AR28" s="38">
        <f t="shared" si="6"/>
        <v>5.670827544201866E-2</v>
      </c>
      <c r="AS28" s="54">
        <f t="shared" si="14"/>
        <v>2.836544268031939E-5</v>
      </c>
      <c r="AT28" s="28"/>
      <c r="AU28" s="28"/>
    </row>
    <row r="29" spans="2:47" x14ac:dyDescent="0.25">
      <c r="F29" s="57" t="s">
        <v>33</v>
      </c>
      <c r="G29" s="47"/>
      <c r="H29" s="37"/>
      <c r="N29" s="13"/>
      <c r="X29">
        <f t="shared" si="12"/>
        <v>230</v>
      </c>
      <c r="Y29" s="55">
        <f t="shared" si="7"/>
        <v>578.54628558632123</v>
      </c>
      <c r="Z29" s="55">
        <f t="shared" si="8"/>
        <v>7.7326379364338802</v>
      </c>
      <c r="AA29" s="55">
        <f t="shared" si="9"/>
        <v>48.699182288410881</v>
      </c>
      <c r="AB29" s="55">
        <f t="shared" si="10"/>
        <v>60.218346985701118</v>
      </c>
      <c r="AC29" s="214">
        <f t="shared" si="0"/>
        <v>48.699182288410881</v>
      </c>
      <c r="AD29" s="214">
        <f t="shared" si="1"/>
        <v>60.218346985701118</v>
      </c>
      <c r="AG29" s="29">
        <f t="shared" si="13"/>
        <v>3.5578875124574256E+24</v>
      </c>
      <c r="AI29" s="26"/>
      <c r="AJ29" s="54">
        <f t="shared" si="2"/>
        <v>3.9813313462812105E-4</v>
      </c>
      <c r="AQ29" s="38">
        <f t="shared" si="11"/>
        <v>5.994638572042791E-2</v>
      </c>
      <c r="AR29" s="38">
        <f t="shared" si="6"/>
        <v>5.6556054653352443E-2</v>
      </c>
      <c r="AS29" s="54">
        <f t="shared" si="14"/>
        <v>2.8802576138175223E-5</v>
      </c>
      <c r="AT29" s="28"/>
      <c r="AU29" s="28"/>
    </row>
    <row r="30" spans="2:47" x14ac:dyDescent="0.25">
      <c r="F30" s="58" t="s">
        <v>12</v>
      </c>
      <c r="G30" s="59" t="s">
        <v>13</v>
      </c>
      <c r="N30" s="13"/>
      <c r="X30">
        <f t="shared" si="12"/>
        <v>240</v>
      </c>
      <c r="Y30" s="55">
        <f t="shared" si="7"/>
        <v>570.93243885370941</v>
      </c>
      <c r="Z30" s="55">
        <f t="shared" si="8"/>
        <v>7.5998444435306656</v>
      </c>
      <c r="AA30" s="55">
        <f t="shared" si="9"/>
        <v>48.058286098797083</v>
      </c>
      <c r="AB30" s="55">
        <f t="shared" si="10"/>
        <v>59.184210291493393</v>
      </c>
      <c r="AC30" s="214">
        <f t="shared" si="0"/>
        <v>48.058286098797083</v>
      </c>
      <c r="AD30" s="214">
        <f t="shared" si="1"/>
        <v>59.184210291493393</v>
      </c>
      <c r="AG30" s="29">
        <f t="shared" si="13"/>
        <v>3.4726882893351396E+24</v>
      </c>
      <c r="AI30" s="26"/>
      <c r="AJ30" s="54">
        <f t="shared" si="2"/>
        <v>3.9317185326308144E-4</v>
      </c>
      <c r="AQ30" s="38">
        <f t="shared" si="11"/>
        <v>5.978146792526727E-2</v>
      </c>
      <c r="AR30" s="38">
        <f t="shared" si="6"/>
        <v>5.6409240711013157E-2</v>
      </c>
      <c r="AS30" s="54">
        <f t="shared" si="14"/>
        <v>2.9217341169415186E-5</v>
      </c>
      <c r="AT30" s="28"/>
      <c r="AU30" s="28"/>
    </row>
    <row r="31" spans="2:47" ht="15.75" thickBot="1" x14ac:dyDescent="0.3">
      <c r="E31" s="36"/>
      <c r="F31" s="60">
        <v>1.6E+25</v>
      </c>
      <c r="G31" s="61">
        <v>7.5000000000000001E+24</v>
      </c>
      <c r="L31" s="27"/>
      <c r="M31" s="40"/>
      <c r="N31" s="13"/>
      <c r="O31" s="19"/>
      <c r="R31" s="35"/>
      <c r="S31" s="35"/>
      <c r="X31">
        <f t="shared" si="12"/>
        <v>250</v>
      </c>
      <c r="Y31" s="55">
        <f t="shared" si="7"/>
        <v>563.76681325695597</v>
      </c>
      <c r="Z31" s="55">
        <f t="shared" si="8"/>
        <v>7.4715920794004909</v>
      </c>
      <c r="AA31" s="55">
        <f t="shared" si="9"/>
        <v>47.455118961023224</v>
      </c>
      <c r="AB31" s="55">
        <f t="shared" si="10"/>
        <v>58.185437889576292</v>
      </c>
      <c r="AC31" s="214">
        <f t="shared" si="0"/>
        <v>47.455118961023224</v>
      </c>
      <c r="AD31" s="214">
        <f t="shared" si="1"/>
        <v>58.185437889576292</v>
      </c>
      <c r="AG31" s="29">
        <f t="shared" si="13"/>
        <v>3.3921433970445117E+24</v>
      </c>
      <c r="AI31" s="26"/>
      <c r="AJ31" s="54">
        <f t="shared" si="2"/>
        <v>3.8825540297169052E-4</v>
      </c>
      <c r="AQ31" s="38">
        <f t="shared" si="11"/>
        <v>5.9622322771801364E-2</v>
      </c>
      <c r="AR31" s="38">
        <f t="shared" si="6"/>
        <v>5.6267522390278615E-2</v>
      </c>
      <c r="AS31" s="54">
        <f t="shared" si="14"/>
        <v>2.9611461394879417E-5</v>
      </c>
      <c r="AT31" s="28"/>
      <c r="AU31" s="28"/>
    </row>
    <row r="32" spans="2:47" x14ac:dyDescent="0.25">
      <c r="E32" s="18"/>
      <c r="H32" s="19"/>
      <c r="I32" s="34"/>
      <c r="N32" s="13"/>
      <c r="X32">
        <f t="shared" si="12"/>
        <v>260</v>
      </c>
      <c r="Y32" s="55">
        <f t="shared" si="7"/>
        <v>557.00950610035113</v>
      </c>
      <c r="Z32" s="55">
        <f t="shared" si="8"/>
        <v>7.3476248088119673</v>
      </c>
      <c r="AA32" s="55">
        <f t="shared" si="9"/>
        <v>46.886322062319117</v>
      </c>
      <c r="AB32" s="55">
        <f t="shared" si="10"/>
        <v>57.220035891378927</v>
      </c>
      <c r="AC32" s="214">
        <f t="shared" si="0"/>
        <v>46.886322062319117</v>
      </c>
      <c r="AD32" s="214">
        <f t="shared" si="1"/>
        <v>57.220035891378927</v>
      </c>
      <c r="AG32" s="29">
        <f t="shared" si="13"/>
        <v>3.3158671438419799E+24</v>
      </c>
      <c r="AI32" s="26"/>
      <c r="AJ32" s="54">
        <f t="shared" si="2"/>
        <v>3.8339661266917466E-4</v>
      </c>
      <c r="AQ32" s="38">
        <f t="shared" si="11"/>
        <v>5.9468619892800063E-2</v>
      </c>
      <c r="AR32" s="38">
        <f t="shared" si="6"/>
        <v>5.6130609983349261E-2</v>
      </c>
      <c r="AS32" s="54">
        <f t="shared" si="14"/>
        <v>2.9986495773865291E-5</v>
      </c>
      <c r="AT32" s="28"/>
      <c r="AU32" s="28"/>
    </row>
    <row r="33" spans="1:47" x14ac:dyDescent="0.25">
      <c r="E33" s="27"/>
      <c r="P33" s="36"/>
      <c r="Q33" s="13"/>
      <c r="R33" s="13"/>
      <c r="S33" s="13"/>
      <c r="X33">
        <f t="shared" si="12"/>
        <v>270</v>
      </c>
      <c r="Y33" s="55">
        <f t="shared" si="7"/>
        <v>550.6251943965699</v>
      </c>
      <c r="Z33" s="55">
        <f t="shared" si="8"/>
        <v>7.227705010474601</v>
      </c>
      <c r="AA33" s="55">
        <f t="shared" si="9"/>
        <v>46.348922087253356</v>
      </c>
      <c r="AB33" s="55">
        <f t="shared" si="10"/>
        <v>56.28615380791684</v>
      </c>
      <c r="AC33" s="214">
        <f t="shared" si="0"/>
        <v>46.348922087253356</v>
      </c>
      <c r="AD33" s="214">
        <f t="shared" si="1"/>
        <v>56.28615380791684</v>
      </c>
      <c r="AG33" s="29">
        <f t="shared" si="13"/>
        <v>3.2435146151272013E+24</v>
      </c>
      <c r="AI33" s="26"/>
      <c r="AJ33" s="54">
        <f t="shared" si="2"/>
        <v>3.7860524067691309E-4</v>
      </c>
      <c r="AQ33" s="38">
        <f t="shared" si="11"/>
        <v>5.9320052445169628E-2</v>
      </c>
      <c r="AR33" s="38">
        <f t="shared" si="6"/>
        <v>5.5998234252475868E-2</v>
      </c>
      <c r="AS33" s="54">
        <f t="shared" si="14"/>
        <v>3.034385523649254E-5</v>
      </c>
      <c r="AT33" s="28"/>
      <c r="AU33" s="28"/>
    </row>
    <row r="34" spans="1:47" x14ac:dyDescent="0.25">
      <c r="E34" s="27"/>
      <c r="J34" s="26"/>
      <c r="P34" s="36"/>
      <c r="Q34" s="13"/>
      <c r="R34" s="13"/>
      <c r="S34" s="13"/>
      <c r="X34">
        <f t="shared" si="12"/>
        <v>280</v>
      </c>
      <c r="Y34" s="55">
        <f t="shared" si="7"/>
        <v>544.58251410134949</v>
      </c>
      <c r="Z34" s="55">
        <f t="shared" si="8"/>
        <v>7.1116121963591805</v>
      </c>
      <c r="AA34" s="55">
        <f t="shared" si="9"/>
        <v>45.84027896476006</v>
      </c>
      <c r="AB34" s="55">
        <f t="shared" si="10"/>
        <v>55.382074576428479</v>
      </c>
      <c r="AC34" s="214">
        <f t="shared" si="0"/>
        <v>45.84027896476006</v>
      </c>
      <c r="AD34" s="214">
        <f t="shared" si="1"/>
        <v>55.382074576428479</v>
      </c>
      <c r="AG34" s="29">
        <f t="shared" si="13"/>
        <v>3.1747767325962005E+24</v>
      </c>
      <c r="AI34" s="26"/>
      <c r="AJ34" s="54">
        <f t="shared" si="2"/>
        <v>3.7388859060254588E-4</v>
      </c>
      <c r="AQ34" s="38">
        <f t="shared" si="11"/>
        <v>5.9176335653836259E-2</v>
      </c>
      <c r="AR34" s="38">
        <f t="shared" si="6"/>
        <v>5.5870145189097657E-2</v>
      </c>
      <c r="AS34" s="54">
        <f t="shared" si="14"/>
        <v>3.0684818065459279E-5</v>
      </c>
      <c r="AT34" s="28"/>
      <c r="AU34" s="28"/>
    </row>
    <row r="35" spans="1:47" x14ac:dyDescent="0.25">
      <c r="E35" s="27"/>
      <c r="P35" s="36"/>
      <c r="Q35" s="13"/>
      <c r="R35" s="13"/>
      <c r="S35" s="13"/>
      <c r="X35">
        <f t="shared" si="12"/>
        <v>290</v>
      </c>
      <c r="Y35" s="55">
        <f t="shared" si="7"/>
        <v>538.8535326227319</v>
      </c>
      <c r="Z35" s="55">
        <f t="shared" si="8"/>
        <v>6.9991417330031069</v>
      </c>
      <c r="AA35" s="55">
        <f t="shared" si="9"/>
        <v>45.358041466559925</v>
      </c>
      <c r="AB35" s="55">
        <f t="shared" si="10"/>
        <v>54.506204602469495</v>
      </c>
      <c r="AC35" s="214">
        <f t="shared" si="0"/>
        <v>45.358041466559925</v>
      </c>
      <c r="AD35" s="214">
        <f t="shared" si="1"/>
        <v>54.506204602469495</v>
      </c>
      <c r="AG35" s="29">
        <f t="shared" si="13"/>
        <v>3.1093759291606626E+24</v>
      </c>
      <c r="AI35" s="26"/>
      <c r="AJ35" s="54">
        <f t="shared" si="2"/>
        <v>3.6925200283322691E-4</v>
      </c>
      <c r="AQ35" s="38">
        <f t="shared" si="11"/>
        <v>5.9037205276927247E-2</v>
      </c>
      <c r="AR35" s="38">
        <f t="shared" si="6"/>
        <v>5.5746110696356162E-2</v>
      </c>
      <c r="AS35" s="54">
        <f t="shared" si="14"/>
        <v>3.1010543886167599E-5</v>
      </c>
      <c r="AT35" s="28"/>
      <c r="AU35" s="28"/>
    </row>
    <row r="36" spans="1:47" x14ac:dyDescent="0.25">
      <c r="E36" s="19"/>
      <c r="P36" s="36" t="b">
        <f>C3='Multiple climates'!B31</f>
        <v>0</v>
      </c>
      <c r="Q36" s="13"/>
      <c r="R36" s="13"/>
      <c r="S36" s="13"/>
      <c r="X36">
        <f t="shared" si="12"/>
        <v>300</v>
      </c>
      <c r="Y36" s="55">
        <f t="shared" si="7"/>
        <v>533.41330003932194</v>
      </c>
      <c r="Z36" s="55">
        <f t="shared" si="8"/>
        <v>6.8901036052432216</v>
      </c>
      <c r="AA36" s="55">
        <f t="shared" si="9"/>
        <v>44.90010943091935</v>
      </c>
      <c r="AB36" s="55">
        <f t="shared" si="10"/>
        <v>53.657064132413538</v>
      </c>
      <c r="AC36" s="214">
        <f t="shared" si="0"/>
        <v>44.90010943091935</v>
      </c>
      <c r="AD36" s="214">
        <f t="shared" si="1"/>
        <v>53.657064132413538</v>
      </c>
      <c r="AG36" s="29">
        <f t="shared" si="13"/>
        <v>3.0470623772421419E+24</v>
      </c>
      <c r="AI36" s="26"/>
      <c r="AJ36" s="54">
        <f t="shared" si="2"/>
        <v>3.6469924754309351E-4</v>
      </c>
      <c r="AQ36" s="38">
        <f t="shared" si="11"/>
        <v>5.8902416073331028E-2</v>
      </c>
      <c r="AR36" s="38">
        <f t="shared" si="6"/>
        <v>5.5625915267769034E-2</v>
      </c>
      <c r="AS36" s="54">
        <f t="shared" si="14"/>
        <v>3.132208625537005E-5</v>
      </c>
      <c r="AT36" s="28"/>
      <c r="AU36" s="28"/>
    </row>
    <row r="37" spans="1:47" ht="15.75" customHeight="1" x14ac:dyDescent="0.3">
      <c r="E37" s="19"/>
      <c r="F37" s="33"/>
      <c r="P37" s="36"/>
      <c r="Q37" s="13"/>
      <c r="R37" s="13"/>
      <c r="S37" s="13"/>
      <c r="X37">
        <f t="shared" si="12"/>
        <v>310</v>
      </c>
      <c r="Y37" s="55">
        <f t="shared" si="7"/>
        <v>528.2394665836805</v>
      </c>
      <c r="Z37" s="55">
        <f t="shared" si="8"/>
        <v>6.7843212452160966</v>
      </c>
      <c r="AA37" s="55">
        <f t="shared" si="9"/>
        <v>44.464601564282866</v>
      </c>
      <c r="AB37" s="55">
        <f t="shared" si="10"/>
        <v>52.833278134227065</v>
      </c>
      <c r="AC37" s="214">
        <f t="shared" si="0"/>
        <v>44.464601564282866</v>
      </c>
      <c r="AD37" s="214">
        <f t="shared" si="1"/>
        <v>52.833278134227065</v>
      </c>
      <c r="AG37" s="29">
        <f t="shared" si="13"/>
        <v>2.9876107060796314E+24</v>
      </c>
      <c r="AI37" s="26"/>
      <c r="AJ37" s="54">
        <f t="shared" si="2"/>
        <v>3.6023283961685606E-4</v>
      </c>
      <c r="AQ37" s="38">
        <f t="shared" si="11"/>
        <v>5.8771740321103993E-2</v>
      </c>
      <c r="AR37" s="38">
        <f t="shared" si="6"/>
        <v>5.5509358705852607E-2</v>
      </c>
      <c r="AS37" s="54">
        <f t="shared" si="14"/>
        <v>3.1620403910455869E-5</v>
      </c>
      <c r="AT37" s="28"/>
      <c r="AU37" s="28"/>
    </row>
    <row r="38" spans="1:47" x14ac:dyDescent="0.25">
      <c r="Q38" s="26"/>
      <c r="X38">
        <f t="shared" si="12"/>
        <v>320</v>
      </c>
      <c r="Y38" s="55">
        <f t="shared" si="7"/>
        <v>523.31195587621687</v>
      </c>
      <c r="Z38" s="55">
        <f t="shared" si="8"/>
        <v>6.6816304381627987</v>
      </c>
      <c r="AA38" s="55">
        <f t="shared" si="9"/>
        <v>44.049827935708493</v>
      </c>
      <c r="AB38" s="55">
        <f t="shared" si="10"/>
        <v>52.033567776363206</v>
      </c>
      <c r="AC38" s="214">
        <f t="shared" ref="AC38:AC69" si="15">IF(OR(C$5&gt;40, C$5&lt;0, C$4&gt;80,C$4&lt;10), 0, AA38)</f>
        <v>44.049827935708493</v>
      </c>
      <c r="AD38" s="214">
        <f t="shared" ref="AD38:AD69" si="16">IF(OR(C$5&gt;40, C$5&lt;0, C$4&gt;80,C$4&lt;10), 0, AB38)</f>
        <v>52.033567776363206</v>
      </c>
      <c r="AG38" s="29">
        <f t="shared" si="13"/>
        <v>2.9308171466232075E+24</v>
      </c>
      <c r="AI38" s="26"/>
      <c r="AJ38" s="54">
        <f t="shared" si="2"/>
        <v>3.5585429154400976E-4</v>
      </c>
      <c r="AQ38" s="38">
        <f t="shared" si="11"/>
        <v>5.8644966414096569E-2</v>
      </c>
      <c r="AR38" s="38">
        <f t="shared" si="6"/>
        <v>5.5396254905685886E-2</v>
      </c>
      <c r="AS38" s="54">
        <f t="shared" si="14"/>
        <v>3.1906370777691762E-5</v>
      </c>
      <c r="AT38" s="28"/>
      <c r="AU38" s="28"/>
    </row>
    <row r="39" spans="1:47" x14ac:dyDescent="0.25">
      <c r="X39">
        <f t="shared" si="12"/>
        <v>330</v>
      </c>
      <c r="Y39" s="55">
        <f t="shared" si="7"/>
        <v>518.6126850834861</v>
      </c>
      <c r="Z39" s="55">
        <f t="shared" si="8"/>
        <v>6.5818783094032849</v>
      </c>
      <c r="AA39" s="55">
        <f t="shared" si="9"/>
        <v>43.654266421168863</v>
      </c>
      <c r="AB39" s="55">
        <f t="shared" si="10"/>
        <v>51.25674253876867</v>
      </c>
      <c r="AC39" s="214">
        <f t="shared" si="15"/>
        <v>43.654266421168863</v>
      </c>
      <c r="AD39" s="214">
        <f t="shared" si="16"/>
        <v>51.25674253876867</v>
      </c>
      <c r="AG39" s="29">
        <f t="shared" si="13"/>
        <v>2.8764970478304415E+24</v>
      </c>
      <c r="AI39" s="26"/>
      <c r="AJ39" s="54">
        <f t="shared" si="2"/>
        <v>3.5156431692241009E-4</v>
      </c>
      <c r="AQ39" s="38">
        <f t="shared" si="11"/>
        <v>5.8521897550624875E-2</v>
      </c>
      <c r="AR39" s="38">
        <f t="shared" si="6"/>
        <v>5.5286430716305519E-2</v>
      </c>
      <c r="AS39" s="54">
        <f t="shared" si="14"/>
        <v>3.2180784852633202E-5</v>
      </c>
      <c r="AT39" s="28"/>
      <c r="AU39" s="28"/>
    </row>
    <row r="40" spans="1:47" x14ac:dyDescent="0.25">
      <c r="A40" s="16"/>
      <c r="B40" s="21"/>
      <c r="C40" s="21"/>
      <c r="X40">
        <f t="shared" si="12"/>
        <v>340</v>
      </c>
      <c r="Y40" s="55">
        <f t="shared" si="7"/>
        <v>514.1253246196793</v>
      </c>
      <c r="Z40" s="55">
        <f t="shared" si="8"/>
        <v>6.4849223923872312</v>
      </c>
      <c r="AA40" s="55">
        <f t="shared" si="9"/>
        <v>43.276542476403982</v>
      </c>
      <c r="AB40" s="55">
        <f t="shared" si="10"/>
        <v>50.501692955277868</v>
      </c>
      <c r="AC40" s="214">
        <f t="shared" si="15"/>
        <v>43.276542476403982</v>
      </c>
      <c r="AD40" s="214">
        <f t="shared" si="16"/>
        <v>50.501692955277868</v>
      </c>
      <c r="AG40" s="29">
        <f t="shared" si="13"/>
        <v>2.8244827142712527E+24</v>
      </c>
      <c r="AI40" s="26"/>
      <c r="AJ40" s="54">
        <f t="shared" si="2"/>
        <v>3.4736299453428792E-4</v>
      </c>
      <c r="AQ40" s="38">
        <f t="shared" si="11"/>
        <v>5.8402350519419409E-2</v>
      </c>
      <c r="AR40" s="38">
        <f t="shared" si="6"/>
        <v>5.5179724885113864E-2</v>
      </c>
      <c r="AS40" s="54">
        <f t="shared" si="14"/>
        <v>3.2444376068469242E-5</v>
      </c>
      <c r="AT40" s="28"/>
      <c r="AU40" s="28"/>
    </row>
    <row r="41" spans="1:47" x14ac:dyDescent="0.25">
      <c r="A41" s="16"/>
      <c r="B41" s="21"/>
      <c r="C41" s="21"/>
      <c r="X41">
        <f t="shared" si="12"/>
        <v>350</v>
      </c>
      <c r="Y41" s="55">
        <f t="shared" si="7"/>
        <v>509.83509122927541</v>
      </c>
      <c r="Z41" s="55">
        <f t="shared" si="8"/>
        <v>6.3906297750462917</v>
      </c>
      <c r="AA41" s="55">
        <f t="shared" si="9"/>
        <v>42.915411719635976</v>
      </c>
      <c r="AB41" s="55">
        <f t="shared" si="10"/>
        <v>49.767383965783758</v>
      </c>
      <c r="AC41" s="214">
        <f t="shared" si="15"/>
        <v>42.915411719635976</v>
      </c>
      <c r="AD41" s="214">
        <f t="shared" si="16"/>
        <v>49.767383965783758</v>
      </c>
      <c r="AG41" s="29">
        <f t="shared" si="13"/>
        <v>2.7746215210865404E+24</v>
      </c>
      <c r="AI41" s="26"/>
      <c r="AJ41" s="54">
        <f t="shared" si="2"/>
        <v>3.4324990086416609E-4</v>
      </c>
      <c r="AQ41" s="38">
        <f t="shared" si="11"/>
        <v>5.828615458273903E-2</v>
      </c>
      <c r="AR41" s="38">
        <f t="shared" si="6"/>
        <v>5.5075987085666904E-2</v>
      </c>
      <c r="AS41" s="54">
        <f t="shared" si="14"/>
        <v>3.269781326372923E-5</v>
      </c>
      <c r="AT41" s="28"/>
      <c r="AU41" s="28"/>
    </row>
    <row r="42" spans="1:47" x14ac:dyDescent="0.25">
      <c r="X42">
        <f t="shared" si="12"/>
        <v>360</v>
      </c>
      <c r="Y42" s="55">
        <f t="shared" si="7"/>
        <v>505.7285693087594</v>
      </c>
      <c r="Z42" s="55">
        <f t="shared" si="8"/>
        <v>6.2988763201509155</v>
      </c>
      <c r="AA42" s="55">
        <f t="shared" si="9"/>
        <v>42.569744891309711</v>
      </c>
      <c r="AB42" s="55">
        <f t="shared" si="10"/>
        <v>49.052848844723272</v>
      </c>
      <c r="AC42" s="214">
        <f t="shared" si="15"/>
        <v>42.569744891309711</v>
      </c>
      <c r="AD42" s="214">
        <f t="shared" si="16"/>
        <v>49.052848844723272</v>
      </c>
      <c r="AG42" s="29">
        <f t="shared" si="13"/>
        <v>2.7267742681270078E+24</v>
      </c>
      <c r="AI42" s="26"/>
      <c r="AJ42" s="54">
        <f t="shared" si="2"/>
        <v>3.3922421728934153E-4</v>
      </c>
      <c r="AQ42" s="38">
        <f t="shared" si="11"/>
        <v>5.8173150453324628E-2</v>
      </c>
      <c r="AR42" s="38">
        <f t="shared" si="6"/>
        <v>5.4975077026291085E-2</v>
      </c>
      <c r="AS42" s="54">
        <f t="shared" si="14"/>
        <v>3.2941710352904423E-5</v>
      </c>
      <c r="AT42" s="28"/>
      <c r="AU42" s="28"/>
    </row>
    <row r="43" spans="1:47" x14ac:dyDescent="0.25">
      <c r="X43">
        <f t="shared" si="12"/>
        <v>370</v>
      </c>
      <c r="Y43" s="55">
        <f t="shared" si="7"/>
        <v>501.79355617412978</v>
      </c>
      <c r="Z43" s="55">
        <f t="shared" si="8"/>
        <v>6.2095459546035725</v>
      </c>
      <c r="AA43" s="55">
        <f t="shared" si="9"/>
        <v>42.238514829472201</v>
      </c>
      <c r="AB43" s="55">
        <f t="shared" si="10"/>
        <v>48.35718366640895</v>
      </c>
      <c r="AC43" s="214">
        <f t="shared" si="15"/>
        <v>42.238514829472201</v>
      </c>
      <c r="AD43" s="214">
        <f t="shared" si="16"/>
        <v>48.35718366640895</v>
      </c>
      <c r="AG43" s="29">
        <f t="shared" si="13"/>
        <v>2.6808137403371979E+24</v>
      </c>
      <c r="AI43" s="26"/>
      <c r="AJ43" s="54">
        <f t="shared" si="2"/>
        <v>3.3528481688923267E-4</v>
      </c>
      <c r="AQ43" s="38">
        <f t="shared" si="11"/>
        <v>5.8063189360042781E-2</v>
      </c>
      <c r="AR43" s="38">
        <f t="shared" si="6"/>
        <v>5.4876863635301053E-2</v>
      </c>
      <c r="AS43" s="54">
        <f t="shared" si="14"/>
        <v>3.3176631794117493E-5</v>
      </c>
      <c r="AT43" s="28"/>
      <c r="AU43" s="28"/>
    </row>
    <row r="44" spans="1:47" x14ac:dyDescent="0.25">
      <c r="X44">
        <f t="shared" si="12"/>
        <v>380</v>
      </c>
      <c r="Y44" s="55">
        <f t="shared" si="7"/>
        <v>498.018927685275</v>
      </c>
      <c r="Z44" s="55">
        <f t="shared" si="8"/>
        <v>6.1225300223081751</v>
      </c>
      <c r="AA44" s="55">
        <f t="shared" si="9"/>
        <v>41.920785158693178</v>
      </c>
      <c r="AB44" s="55">
        <f t="shared" si="10"/>
        <v>47.67954226546356</v>
      </c>
      <c r="AC44" s="214">
        <f t="shared" si="15"/>
        <v>41.920785158693178</v>
      </c>
      <c r="AD44" s="214">
        <f t="shared" si="16"/>
        <v>47.67954226546356</v>
      </c>
      <c r="AG44" s="29">
        <f t="shared" si="13"/>
        <v>2.6366234460857801E+24</v>
      </c>
      <c r="AI44" s="26"/>
      <c r="AJ44" s="54">
        <f t="shared" si="2"/>
        <v>3.3143033481139331E-4</v>
      </c>
      <c r="AQ44" s="38">
        <f t="shared" si="11"/>
        <v>5.7956132196145753E-2</v>
      </c>
      <c r="AR44" s="38">
        <f t="shared" si="6"/>
        <v>5.4781224317721193E-2</v>
      </c>
      <c r="AS44" s="54">
        <f t="shared" si="14"/>
        <v>3.3403097438183375E-5</v>
      </c>
      <c r="AT44" s="28"/>
      <c r="AU44" s="28"/>
    </row>
    <row r="45" spans="1:47" x14ac:dyDescent="0.25">
      <c r="X45">
        <f t="shared" si="12"/>
        <v>390</v>
      </c>
      <c r="Y45" s="55">
        <f t="shared" si="7"/>
        <v>494.39452122207553</v>
      </c>
      <c r="Z45" s="55">
        <f t="shared" si="8"/>
        <v>6.0377266952641877</v>
      </c>
      <c r="AA45" s="55">
        <f t="shared" si="9"/>
        <v>41.615700439568641</v>
      </c>
      <c r="AB45" s="55">
        <f t="shared" si="10"/>
        <v>47.019131650682873</v>
      </c>
      <c r="AC45" s="214">
        <f t="shared" si="15"/>
        <v>41.615700439568641</v>
      </c>
      <c r="AD45" s="214">
        <f t="shared" si="16"/>
        <v>47.019131650682873</v>
      </c>
      <c r="AG45" s="29">
        <f t="shared" si="13"/>
        <v>2.5940965091843004E+24</v>
      </c>
      <c r="AI45" s="26"/>
      <c r="AJ45" s="54">
        <f t="shared" si="2"/>
        <v>3.276592253381809E-4</v>
      </c>
      <c r="AQ45" s="38">
        <f t="shared" si="11"/>
        <v>5.7851848743723705E-2</v>
      </c>
      <c r="AR45" s="38">
        <f t="shared" si="6"/>
        <v>5.4688044278059358E-2</v>
      </c>
      <c r="AS45" s="54">
        <f t="shared" si="14"/>
        <v>3.3621586833906137E-5</v>
      </c>
      <c r="AT45" s="28"/>
      <c r="AU45" s="28"/>
    </row>
    <row r="46" spans="1:47" x14ac:dyDescent="0.25">
      <c r="X46">
        <f t="shared" si="12"/>
        <v>400</v>
      </c>
      <c r="Y46" s="55">
        <f t="shared" si="7"/>
        <v>490.91103349077798</v>
      </c>
      <c r="Z46" s="55">
        <f t="shared" si="8"/>
        <v>5.9550404377228707</v>
      </c>
      <c r="AA46" s="55">
        <f t="shared" si="9"/>
        <v>41.322477566563805</v>
      </c>
      <c r="AB46" s="55">
        <f t="shared" si="10"/>
        <v>46.375207832122662</v>
      </c>
      <c r="AC46" s="214">
        <f t="shared" si="15"/>
        <v>41.322477566563805</v>
      </c>
      <c r="AD46" s="214">
        <f t="shared" si="16"/>
        <v>46.375207832122662</v>
      </c>
      <c r="AG46" s="29">
        <f t="shared" si="13"/>
        <v>2.5531346938251477E+24</v>
      </c>
      <c r="AI46" s="26"/>
      <c r="AJ46" s="54">
        <f t="shared" si="2"/>
        <v>3.2396980817166827E-4</v>
      </c>
      <c r="AQ46" s="38">
        <f t="shared" si="11"/>
        <v>5.775021696793578E-2</v>
      </c>
      <c r="AR46" s="38">
        <f t="shared" si="6"/>
        <v>5.4597215903654496E-2</v>
      </c>
      <c r="AS46" s="54">
        <f t="shared" si="14"/>
        <v>3.3832543055595498E-5</v>
      </c>
      <c r="AT46" s="28"/>
      <c r="AU46" s="28"/>
    </row>
    <row r="47" spans="1:47" x14ac:dyDescent="0.25">
      <c r="X47">
        <f t="shared" si="12"/>
        <v>410</v>
      </c>
      <c r="Y47" s="55">
        <f t="shared" si="7"/>
        <v>487.55993104028516</v>
      </c>
      <c r="Z47" s="55">
        <f t="shared" si="8"/>
        <v>5.8743815185364472</v>
      </c>
      <c r="AA47" s="55">
        <f t="shared" si="9"/>
        <v>41.040398235714235</v>
      </c>
      <c r="AB47" s="55">
        <f t="shared" si="10"/>
        <v>45.747072023490752</v>
      </c>
      <c r="AC47" s="214">
        <f t="shared" si="15"/>
        <v>41.040398235714235</v>
      </c>
      <c r="AD47" s="214">
        <f t="shared" si="16"/>
        <v>45.747072023490752</v>
      </c>
      <c r="AG47" s="29">
        <f t="shared" si="13"/>
        <v>2.5136475446610918E+24</v>
      </c>
      <c r="AI47" s="26"/>
      <c r="AJ47" s="54">
        <f t="shared" si="2"/>
        <v>3.2036030595861169E-4</v>
      </c>
      <c r="AQ47" s="38">
        <f t="shared" si="11"/>
        <v>5.7651122374833046E-2</v>
      </c>
      <c r="AR47" s="38">
        <f t="shared" si="6"/>
        <v>5.4508638203289689E-2</v>
      </c>
      <c r="AS47" s="54">
        <f t="shared" si="14"/>
        <v>3.4036376110723733E-5</v>
      </c>
      <c r="AT47" s="28"/>
      <c r="AU47" s="28"/>
    </row>
    <row r="48" spans="1:47" x14ac:dyDescent="0.25">
      <c r="X48">
        <f t="shared" si="12"/>
        <v>420</v>
      </c>
      <c r="Y48" s="55">
        <f t="shared" si="7"/>
        <v>484.33337170094825</v>
      </c>
      <c r="Z48" s="55">
        <f t="shared" si="8"/>
        <v>5.7956655671756767</v>
      </c>
      <c r="AA48" s="55">
        <f t="shared" si="9"/>
        <v>40.768802331729653</v>
      </c>
      <c r="AB48" s="55">
        <f t="shared" si="10"/>
        <v>45.134067184609272</v>
      </c>
      <c r="AC48" s="214">
        <f t="shared" si="15"/>
        <v>40.768802331729653</v>
      </c>
      <c r="AD48" s="214">
        <f t="shared" si="16"/>
        <v>45.134067184609272</v>
      </c>
      <c r="AG48" s="29">
        <f t="shared" si="13"/>
        <v>2.4755516268043398E+24</v>
      </c>
      <c r="AI48" s="26"/>
      <c r="AJ48" s="54">
        <f t="shared" si="2"/>
        <v>3.1682887468380955E-4</v>
      </c>
      <c r="AQ48" s="38">
        <f t="shared" si="11"/>
        <v>5.7554457426937794E-2</v>
      </c>
      <c r="AR48" s="38">
        <f t="shared" si="6"/>
        <v>5.4422216296047342E-2</v>
      </c>
      <c r="AS48" s="54">
        <f t="shared" si="14"/>
        <v>3.4233465978421968E-5</v>
      </c>
      <c r="AT48" s="28"/>
      <c r="AU48" s="28"/>
    </row>
    <row r="49" spans="2:47" x14ac:dyDescent="0.25">
      <c r="W49" s="15"/>
      <c r="X49">
        <f t="shared" si="12"/>
        <v>430</v>
      </c>
      <c r="Y49" s="55">
        <f t="shared" si="7"/>
        <v>481.22413543532411</v>
      </c>
      <c r="Z49" s="55">
        <f t="shared" si="8"/>
        <v>5.7188131692563102</v>
      </c>
      <c r="AA49" s="55">
        <f t="shared" si="9"/>
        <v>40.507082107350513</v>
      </c>
      <c r="AB49" s="55">
        <f t="shared" si="10"/>
        <v>44.535574871554481</v>
      </c>
      <c r="AC49" s="214">
        <f t="shared" si="15"/>
        <v>40.507082107350513</v>
      </c>
      <c r="AD49" s="214">
        <f t="shared" si="16"/>
        <v>44.535574871554481</v>
      </c>
      <c r="AG49" s="29">
        <f t="shared" si="13"/>
        <v>2.4387698527001468E+24</v>
      </c>
      <c r="AI49" s="26"/>
      <c r="AJ49" s="54">
        <f t="shared" si="2"/>
        <v>3.1337362824690191E-4</v>
      </c>
      <c r="AQ49" s="38">
        <f t="shared" si="11"/>
        <v>5.7460121011156821E-2</v>
      </c>
      <c r="AR49" s="38">
        <f t="shared" si="6"/>
        <v>5.4337860945727894E-2</v>
      </c>
      <c r="AS49" s="54">
        <f t="shared" si="14"/>
        <v>3.442416532312026E-5</v>
      </c>
      <c r="AT49" s="28"/>
      <c r="AU49" s="28"/>
    </row>
    <row r="50" spans="2:47" x14ac:dyDescent="0.25">
      <c r="W50" s="15"/>
      <c r="X50">
        <f t="shared" si="12"/>
        <v>440</v>
      </c>
      <c r="Y50" s="55">
        <f t="shared" si="7"/>
        <v>478.22556332104114</v>
      </c>
      <c r="Z50" s="55">
        <f t="shared" si="8"/>
        <v>5.6437494977790159</v>
      </c>
      <c r="AA50" s="55">
        <f t="shared" si="9"/>
        <v>40.254677047225684</v>
      </c>
      <c r="AB50" s="55">
        <f t="shared" si="10"/>
        <v>43.95101236491719</v>
      </c>
      <c r="AC50" s="214">
        <f t="shared" si="15"/>
        <v>40.254677047225684</v>
      </c>
      <c r="AD50" s="214">
        <f t="shared" si="16"/>
        <v>43.95101236491719</v>
      </c>
      <c r="AG50" s="29">
        <f t="shared" si="13"/>
        <v>2.4032308846827233E+24</v>
      </c>
      <c r="AI50" s="26"/>
      <c r="AJ50" s="54">
        <f t="shared" si="2"/>
        <v>3.0999265828750869E-4</v>
      </c>
      <c r="AQ50" s="38">
        <f t="shared" si="11"/>
        <v>5.736801795404381E-2</v>
      </c>
      <c r="AR50" s="38">
        <f t="shared" si="6"/>
        <v>5.4255488136522381E-2</v>
      </c>
      <c r="AS50" s="54">
        <f t="shared" si="14"/>
        <v>3.4608801922012591E-5</v>
      </c>
      <c r="AT50" s="28"/>
      <c r="AU50" s="28"/>
    </row>
    <row r="51" spans="2:47" x14ac:dyDescent="0.25">
      <c r="X51">
        <f t="shared" si="12"/>
        <v>450</v>
      </c>
      <c r="Y51" s="55">
        <f t="shared" si="7"/>
        <v>475.33150357849752</v>
      </c>
      <c r="Z51" s="55">
        <f t="shared" si="8"/>
        <v>5.5704039766373947</v>
      </c>
      <c r="AA51" s="55">
        <f t="shared" si="9"/>
        <v>40.011069324789354</v>
      </c>
      <c r="AB51" s="55">
        <f t="shared" si="10"/>
        <v>43.379830049352812</v>
      </c>
      <c r="AC51" s="214">
        <f t="shared" si="15"/>
        <v>40.011069324789354</v>
      </c>
      <c r="AD51" s="214">
        <f t="shared" si="16"/>
        <v>43.379830049352812</v>
      </c>
      <c r="AG51" s="29">
        <f t="shared" si="13"/>
        <v>2.3688686035970779E+24</v>
      </c>
      <c r="AI51" s="26"/>
      <c r="AJ51" s="54">
        <f t="shared" si="2"/>
        <v>3.0668405012326588E-4</v>
      </c>
      <c r="AQ51" s="38">
        <f t="shared" si="11"/>
        <v>5.7278058579862158E-2</v>
      </c>
      <c r="AR51" s="38">
        <f t="shared" si="6"/>
        <v>5.4175018686000304E-2</v>
      </c>
      <c r="AS51" s="54">
        <f t="shared" si="14"/>
        <v>3.4787680840109982E-5</v>
      </c>
      <c r="AT51" s="28"/>
      <c r="AU51" s="28"/>
    </row>
    <row r="52" spans="2:47" x14ac:dyDescent="0.25">
      <c r="B52" s="22"/>
      <c r="X52">
        <f t="shared" si="12"/>
        <v>460</v>
      </c>
      <c r="Y52" s="55">
        <f t="shared" si="7"/>
        <v>472.53626371733048</v>
      </c>
      <c r="Z52" s="55">
        <f t="shared" si="8"/>
        <v>5.4987099732794453</v>
      </c>
      <c r="AA52" s="55">
        <f t="shared" si="9"/>
        <v>39.77577977418607</v>
      </c>
      <c r="AB52" s="55">
        <f t="shared" si="10"/>
        <v>42.82150902016545</v>
      </c>
      <c r="AC52" s="214">
        <f t="shared" si="15"/>
        <v>39.77577977418607</v>
      </c>
      <c r="AD52" s="214">
        <f t="shared" si="16"/>
        <v>42.82150902016545</v>
      </c>
      <c r="AG52" s="29">
        <f t="shared" si="13"/>
        <v>2.3356216352106967E+24</v>
      </c>
      <c r="AI52" s="26"/>
      <c r="AJ52" s="54">
        <f t="shared" si="2"/>
        <v>3.0344589550436311E-4</v>
      </c>
      <c r="AQ52" s="38">
        <f t="shared" si="11"/>
        <v>5.719015830731923E-2</v>
      </c>
      <c r="AR52" s="38">
        <f t="shared" si="6"/>
        <v>5.4096377891832748E-2</v>
      </c>
      <c r="AS52" s="54">
        <f t="shared" si="14"/>
        <v>3.4961086382359497E-5</v>
      </c>
      <c r="AT52" s="28"/>
      <c r="AU52" s="28"/>
    </row>
    <row r="53" spans="2:47" x14ac:dyDescent="0.25">
      <c r="X53">
        <f t="shared" si="12"/>
        <v>470</v>
      </c>
      <c r="Y53" s="55">
        <f t="shared" si="7"/>
        <v>469.8345680107908</v>
      </c>
      <c r="Z53" s="55">
        <f t="shared" si="8"/>
        <v>5.4286045177133779</v>
      </c>
      <c r="AA53" s="55">
        <f t="shared" si="9"/>
        <v>39.548364310672632</v>
      </c>
      <c r="AB53" s="55">
        <f t="shared" si="10"/>
        <v>42.275558895050061</v>
      </c>
      <c r="AC53" s="214">
        <f t="shared" si="15"/>
        <v>39.548364310672632</v>
      </c>
      <c r="AD53" s="214">
        <f t="shared" si="16"/>
        <v>42.275558895050061</v>
      </c>
      <c r="AG53" s="29">
        <f t="shared" si="13"/>
        <v>2.3034329272803716E+24</v>
      </c>
      <c r="AI53" s="26"/>
      <c r="AJ53" s="54">
        <f t="shared" si="2"/>
        <v>3.0027630275856077E-4</v>
      </c>
      <c r="AQ53" s="38">
        <f t="shared" si="11"/>
        <v>5.710423728123927E-2</v>
      </c>
      <c r="AR53" s="38">
        <f t="shared" si="6"/>
        <v>5.4019495209011129E-2</v>
      </c>
      <c r="AS53" s="54">
        <f t="shared" si="14"/>
        <v>3.5129283848577261E-5</v>
      </c>
      <c r="AT53" s="28"/>
      <c r="AU53" s="28"/>
    </row>
    <row r="54" spans="2:47" x14ac:dyDescent="0.25">
      <c r="X54">
        <f t="shared" si="12"/>
        <v>480</v>
      </c>
      <c r="Y54" s="55">
        <f t="shared" si="7"/>
        <v>467.22151962089049</v>
      </c>
      <c r="Z54" s="55">
        <f t="shared" si="8"/>
        <v>5.3600280453294964</v>
      </c>
      <c r="AA54" s="55">
        <f t="shared" si="9"/>
        <v>39.328410742499194</v>
      </c>
      <c r="AB54" s="55">
        <f t="shared" si="10"/>
        <v>41.741515811303614</v>
      </c>
      <c r="AC54" s="214">
        <f t="shared" si="15"/>
        <v>39.328410742499194</v>
      </c>
      <c r="AD54" s="214">
        <f t="shared" si="16"/>
        <v>41.741515811303614</v>
      </c>
      <c r="AG54" s="29">
        <f t="shared" si="13"/>
        <v>2.2722493711116524E+24</v>
      </c>
      <c r="AI54" s="26"/>
      <c r="AJ54" s="54">
        <f t="shared" si="2"/>
        <v>2.9717340479590873E-4</v>
      </c>
      <c r="AQ54" s="38">
        <f t="shared" si="11"/>
        <v>5.7020220035808498E-2</v>
      </c>
      <c r="AR54" s="38">
        <f t="shared" si="6"/>
        <v>5.3944303954636584E-2</v>
      </c>
      <c r="AS54" s="54">
        <f t="shared" si="14"/>
        <v>3.5292521113706752E-5</v>
      </c>
      <c r="AT54" s="28"/>
      <c r="AU54" s="28"/>
    </row>
    <row r="55" spans="2:47" x14ac:dyDescent="0.25">
      <c r="X55">
        <f t="shared" si="12"/>
        <v>490</v>
      </c>
      <c r="Y55" s="55">
        <f t="shared" si="7"/>
        <v>464.69256679305909</v>
      </c>
      <c r="Z55" s="55">
        <f t="shared" si="8"/>
        <v>5.2929241612650442</v>
      </c>
      <c r="AA55" s="55">
        <f t="shared" si="9"/>
        <v>39.115535925341675</v>
      </c>
      <c r="AB55" s="55">
        <f t="shared" si="10"/>
        <v>41.21894059080325</v>
      </c>
      <c r="AC55" s="214">
        <f t="shared" si="15"/>
        <v>39.115535925341675</v>
      </c>
      <c r="AD55" s="214">
        <f t="shared" si="16"/>
        <v>41.21894059080325</v>
      </c>
      <c r="AG55" s="29">
        <f t="shared" si="13"/>
        <v>2.2420214622782095E+24</v>
      </c>
      <c r="AI55" s="26"/>
      <c r="AJ55" s="54">
        <f t="shared" si="2"/>
        <v>2.9413536535756088E-4</v>
      </c>
      <c r="AQ55" s="38">
        <f t="shared" si="11"/>
        <v>5.6938035186362312E-2</v>
      </c>
      <c r="AR55" s="38">
        <f t="shared" si="6"/>
        <v>5.3870741037645435E-2</v>
      </c>
      <c r="AS55" s="54">
        <f t="shared" si="14"/>
        <v>3.5451030053102276E-5</v>
      </c>
      <c r="AT55" s="28"/>
      <c r="AU55" s="28"/>
    </row>
    <row r="56" spans="2:47" x14ac:dyDescent="0.25">
      <c r="V56" s="17"/>
      <c r="W56" s="45"/>
      <c r="X56" s="45">
        <f t="shared" si="12"/>
        <v>500</v>
      </c>
      <c r="Y56" s="55">
        <f t="shared" si="7"/>
        <v>462.24347262009854</v>
      </c>
      <c r="Z56" s="55">
        <f t="shared" si="8"/>
        <v>5.227239424270171</v>
      </c>
      <c r="AA56" s="55">
        <f t="shared" si="9"/>
        <v>38.909383217180014</v>
      </c>
      <c r="AB56" s="55">
        <f t="shared" si="10"/>
        <v>40.707417056850488</v>
      </c>
      <c r="AC56" s="214">
        <f t="shared" si="15"/>
        <v>38.909383217180014</v>
      </c>
      <c r="AD56" s="214">
        <f t="shared" si="16"/>
        <v>40.707417056850488</v>
      </c>
      <c r="AG56" s="29">
        <f t="shared" si="13"/>
        <v>2.2127029958771415E+24</v>
      </c>
      <c r="AI56" s="26"/>
      <c r="AJ56" s="54">
        <f t="shared" si="2"/>
        <v>2.9116038382415247E-4</v>
      </c>
      <c r="AQ56" s="38">
        <f t="shared" si="11"/>
        <v>5.685761514699051E-2</v>
      </c>
      <c r="AR56" s="38">
        <f t="shared" si="6"/>
        <v>5.379874671110034E-2</v>
      </c>
      <c r="AS56" s="54">
        <f t="shared" si="14"/>
        <v>3.5605027830098349E-5</v>
      </c>
      <c r="AT56" s="28"/>
      <c r="AU56" s="28"/>
    </row>
    <row r="57" spans="2:47" x14ac:dyDescent="0.25">
      <c r="X57">
        <f t="shared" si="12"/>
        <v>510</v>
      </c>
      <c r="Y57" s="55">
        <f t="shared" si="7"/>
        <v>459.87028794386737</v>
      </c>
      <c r="Z57" s="55">
        <f t="shared" si="8"/>
        <v>5.1629231482404556</v>
      </c>
      <c r="AA57" s="55">
        <f t="shared" si="9"/>
        <v>38.70962019729523</v>
      </c>
      <c r="AB57" s="55">
        <f t="shared" si="10"/>
        <v>40.206550488594779</v>
      </c>
      <c r="AC57" s="214">
        <f t="shared" si="15"/>
        <v>38.70962019729523</v>
      </c>
      <c r="AD57" s="214">
        <f t="shared" si="16"/>
        <v>40.206550488594779</v>
      </c>
      <c r="AG57" s="29">
        <f t="shared" si="13"/>
        <v>2.1842507923033213E+24</v>
      </c>
      <c r="AI57" s="26"/>
      <c r="AJ57" s="54">
        <f t="shared" si="2"/>
        <v>2.8824669884313584E-4</v>
      </c>
      <c r="AQ57" s="38">
        <f t="shared" si="11"/>
        <v>5.6778895871513385E-2</v>
      </c>
      <c r="AR57" s="38">
        <f t="shared" si="6"/>
        <v>5.3728264344916239E-2</v>
      </c>
      <c r="AS57" s="54">
        <f t="shared" si="14"/>
        <v>3.5754718061007197E-5</v>
      </c>
      <c r="AT57" s="28"/>
      <c r="AU57" s="28"/>
    </row>
    <row r="58" spans="2:47" x14ac:dyDescent="0.25">
      <c r="X58">
        <f t="shared" si="12"/>
        <v>520</v>
      </c>
      <c r="Y58" s="55">
        <f t="shared" si="7"/>
        <v>457.56932702150891</v>
      </c>
      <c r="Z58" s="55">
        <f t="shared" si="8"/>
        <v>5.0999272197694854</v>
      </c>
      <c r="AA58" s="55">
        <f t="shared" si="9"/>
        <v>38.51593661797213</v>
      </c>
      <c r="AB58" s="55">
        <f t="shared" si="10"/>
        <v>39.715966200214048</v>
      </c>
      <c r="AC58" s="214">
        <f t="shared" si="15"/>
        <v>38.51593661797213</v>
      </c>
      <c r="AD58" s="214">
        <f t="shared" si="16"/>
        <v>39.715966200214048</v>
      </c>
      <c r="AG58" s="29">
        <f t="shared" si="13"/>
        <v>2.1566244500455005E+24</v>
      </c>
      <c r="AI58" s="26"/>
      <c r="AJ58" s="54">
        <f t="shared" si="2"/>
        <v>2.8539259098861312E-4</v>
      </c>
      <c r="AQ58" s="38">
        <f t="shared" si="11"/>
        <v>5.6701816615630229E-2</v>
      </c>
      <c r="AR58" s="38">
        <f t="shared" si="6"/>
        <v>5.3659240217105851E-2</v>
      </c>
      <c r="AS58" s="54">
        <f t="shared" si="14"/>
        <v>3.5900291870848561E-5</v>
      </c>
      <c r="AT58" s="28"/>
      <c r="AU58" s="28"/>
    </row>
    <row r="59" spans="2:47" x14ac:dyDescent="0.25">
      <c r="X59">
        <f t="shared" si="12"/>
        <v>530</v>
      </c>
      <c r="Y59" s="55">
        <f t="shared" si="7"/>
        <v>455.33714563266466</v>
      </c>
      <c r="Z59" s="55">
        <f t="shared" si="8"/>
        <v>5.038205930241058</v>
      </c>
      <c r="AA59" s="55">
        <f t="shared" si="9"/>
        <v>38.328042561672113</v>
      </c>
      <c r="AB59" s="55">
        <f t="shared" si="10"/>
        <v>39.235308233323401</v>
      </c>
      <c r="AC59" s="214">
        <f t="shared" si="15"/>
        <v>38.328042561672113</v>
      </c>
      <c r="AD59" s="214">
        <f t="shared" si="16"/>
        <v>39.235308233323401</v>
      </c>
      <c r="AG59" s="29">
        <f t="shared" si="13"/>
        <v>2.1297861224544144E+24</v>
      </c>
      <c r="AI59" s="26"/>
      <c r="AJ59" s="54">
        <f t="shared" si="2"/>
        <v>2.8259638462981842E-4</v>
      </c>
      <c r="AQ59" s="38">
        <f t="shared" si="11"/>
        <v>5.6626319718266843E-2</v>
      </c>
      <c r="AR59" s="38">
        <f t="shared" si="6"/>
        <v>5.3591623321824294E-2</v>
      </c>
      <c r="AS59" s="54">
        <f t="shared" si="14"/>
        <v>3.6041928851514003E-5</v>
      </c>
      <c r="AT59" s="28"/>
      <c r="AU59" s="28"/>
    </row>
    <row r="60" spans="2:47" x14ac:dyDescent="0.25">
      <c r="X60">
        <f t="shared" si="12"/>
        <v>540</v>
      </c>
      <c r="Y60" s="55">
        <f t="shared" si="7"/>
        <v>453.17052134658212</v>
      </c>
      <c r="Z60" s="55">
        <f t="shared" si="8"/>
        <v>4.9777158211318282</v>
      </c>
      <c r="AA60" s="55">
        <f t="shared" si="9"/>
        <v>38.145666780015326</v>
      </c>
      <c r="AB60" s="55">
        <f t="shared" si="10"/>
        <v>38.764238152260951</v>
      </c>
      <c r="AC60" s="214">
        <f t="shared" si="15"/>
        <v>38.145666780015326</v>
      </c>
      <c r="AD60" s="214">
        <f t="shared" si="16"/>
        <v>38.764238152260951</v>
      </c>
      <c r="AG60" s="29">
        <f t="shared" si="13"/>
        <v>2.1037003158167813E+24</v>
      </c>
      <c r="AI60" s="26"/>
      <c r="AJ60" s="54">
        <f t="shared" si="2"/>
        <v>2.7985644915360156E-4</v>
      </c>
      <c r="AQ60" s="38">
        <f t="shared" si="11"/>
        <v>5.6552350400347971E-2</v>
      </c>
      <c r="AR60" s="38">
        <f t="shared" si="6"/>
        <v>5.352536519266575E-2</v>
      </c>
      <c r="AS60" s="54">
        <f t="shared" si="14"/>
        <v>3.6179797932679593E-5</v>
      </c>
      <c r="AT60" s="28"/>
      <c r="AU60" s="28"/>
    </row>
    <row r="61" spans="2:47" x14ac:dyDescent="0.25">
      <c r="X61">
        <f t="shared" si="12"/>
        <v>550</v>
      </c>
      <c r="Y61" s="55">
        <f t="shared" si="7"/>
        <v>451.06643570427366</v>
      </c>
      <c r="Z61" s="55">
        <f t="shared" si="8"/>
        <v>4.9184155413279669</v>
      </c>
      <c r="AA61" s="55">
        <f t="shared" si="9"/>
        <v>37.96855519396243</v>
      </c>
      <c r="AB61" s="55">
        <f t="shared" si="10"/>
        <v>38.302433932933312</v>
      </c>
      <c r="AC61" s="214">
        <f t="shared" si="15"/>
        <v>37.96855519396243</v>
      </c>
      <c r="AD61" s="214">
        <f t="shared" si="16"/>
        <v>38.302433932933312</v>
      </c>
      <c r="AG61" s="29">
        <f t="shared" si="13"/>
        <v>2.0783337064012584E+24</v>
      </c>
      <c r="AI61" s="26"/>
      <c r="AJ61" s="54">
        <f t="shared" si="2"/>
        <v>2.771711996610995E-4</v>
      </c>
      <c r="AQ61" s="38">
        <f t="shared" si="11"/>
        <v>5.6479856579401681E-2</v>
      </c>
      <c r="AR61" s="38">
        <f t="shared" si="6"/>
        <v>5.3460419739821928E-2</v>
      </c>
      <c r="AS61" s="54">
        <f t="shared" si="14"/>
        <v>3.6314058174564929E-5</v>
      </c>
      <c r="AT61" s="28"/>
      <c r="AU61" s="28"/>
    </row>
    <row r="62" spans="2:47" x14ac:dyDescent="0.25">
      <c r="X62">
        <f t="shared" si="12"/>
        <v>560</v>
      </c>
      <c r="Y62" s="55">
        <f t="shared" si="7"/>
        <v>449.02205810207755</v>
      </c>
      <c r="Z62" s="55">
        <f t="shared" si="8"/>
        <v>4.8602657153806401</v>
      </c>
      <c r="AA62" s="55">
        <f t="shared" si="9"/>
        <v>37.796469537211919</v>
      </c>
      <c r="AB62" s="55">
        <f t="shared" si="10"/>
        <v>37.849588936847908</v>
      </c>
      <c r="AC62" s="214">
        <f t="shared" si="15"/>
        <v>37.796469537211919</v>
      </c>
      <c r="AD62" s="214">
        <f t="shared" si="16"/>
        <v>37.849588936847908</v>
      </c>
      <c r="AG62" s="29">
        <f t="shared" si="13"/>
        <v>2.0536549744279896E+24</v>
      </c>
      <c r="AI62" s="26"/>
      <c r="AJ62" s="54">
        <f t="shared" si="2"/>
        <v>2.7453909723793447E-4</v>
      </c>
      <c r="AQ62" s="38">
        <f t="shared" si="11"/>
        <v>5.64087886985618E-2</v>
      </c>
      <c r="AR62" s="38">
        <f t="shared" si="6"/>
        <v>5.3396743099850923E-2</v>
      </c>
      <c r="AS62" s="54">
        <f t="shared" si="14"/>
        <v>3.6444859490582118E-5</v>
      </c>
      <c r="AT62" s="28"/>
      <c r="AU62" s="28"/>
    </row>
    <row r="63" spans="2:47" x14ac:dyDescent="0.25">
      <c r="X63">
        <f t="shared" si="12"/>
        <v>570</v>
      </c>
      <c r="Y63" s="55">
        <f t="shared" si="7"/>
        <v>447.03473118967059</v>
      </c>
      <c r="Z63" s="55">
        <f t="shared" si="8"/>
        <v>4.8032288217301797</v>
      </c>
      <c r="AA63" s="55">
        <f t="shared" si="9"/>
        <v>37.62918612707665</v>
      </c>
      <c r="AB63" s="55">
        <f t="shared" si="10"/>
        <v>37.405410962776891</v>
      </c>
      <c r="AC63" s="214">
        <f t="shared" si="15"/>
        <v>37.62918612707665</v>
      </c>
      <c r="AD63" s="214">
        <f t="shared" si="16"/>
        <v>37.405410962776891</v>
      </c>
      <c r="AG63" s="29">
        <f t="shared" si="13"/>
        <v>2.0296346531619489E+24</v>
      </c>
      <c r="AI63" s="26"/>
      <c r="AJ63" s="54">
        <f t="shared" si="2"/>
        <v>2.719586488802258E-4</v>
      </c>
      <c r="AQ63" s="38">
        <f t="shared" si="11"/>
        <v>5.6339099568679891E-2</v>
      </c>
      <c r="AR63" s="38">
        <f t="shared" si="6"/>
        <v>5.3334293496931091E-2</v>
      </c>
      <c r="AS63" s="54">
        <f t="shared" si="14"/>
        <v>3.6572343306991161E-5</v>
      </c>
      <c r="AT63" s="28"/>
      <c r="AU63" s="28"/>
    </row>
    <row r="64" spans="2:47" x14ac:dyDescent="0.25">
      <c r="X64">
        <f t="shared" si="12"/>
        <v>580</v>
      </c>
      <c r="Y64" s="55">
        <f t="shared" si="7"/>
        <v>445.10195761875553</v>
      </c>
      <c r="Z64" s="55">
        <f t="shared" si="8"/>
        <v>4.7472690800271451</v>
      </c>
      <c r="AA64" s="55">
        <f t="shared" si="9"/>
        <v>37.466494749053496</v>
      </c>
      <c r="AB64" s="55">
        <f t="shared" si="10"/>
        <v>36.969621369263649</v>
      </c>
      <c r="AC64" s="214">
        <f t="shared" si="15"/>
        <v>37.466494749053496</v>
      </c>
      <c r="AD64" s="214">
        <f t="shared" si="16"/>
        <v>36.969621369263649</v>
      </c>
      <c r="AG64" s="29">
        <f t="shared" si="13"/>
        <v>2.0062449915440333E+24</v>
      </c>
      <c r="AI64" s="26"/>
      <c r="AJ64" s="54">
        <f t="shared" si="2"/>
        <v>2.6942840714443047E-4</v>
      </c>
      <c r="AQ64" s="38">
        <f t="shared" si="11"/>
        <v>5.6270744222384157E-2</v>
      </c>
      <c r="AR64" s="38">
        <f t="shared" si="6"/>
        <v>5.3273031114584271E-2</v>
      </c>
      <c r="AS64" s="54">
        <f t="shared" si="14"/>
        <v>3.6696643165874789E-5</v>
      </c>
      <c r="AT64" s="28"/>
      <c r="AU64" s="28"/>
    </row>
    <row r="65" spans="24:47" x14ac:dyDescent="0.25">
      <c r="X65">
        <f t="shared" si="12"/>
        <v>590</v>
      </c>
      <c r="Y65" s="55">
        <f t="shared" si="7"/>
        <v>443.22138799845015</v>
      </c>
      <c r="Z65" s="55">
        <f t="shared" si="8"/>
        <v>4.6923523467605186</v>
      </c>
      <c r="AA65" s="55">
        <f t="shared" si="9"/>
        <v>37.308197642967187</v>
      </c>
      <c r="AB65" s="55">
        <f t="shared" si="10"/>
        <v>36.541954261821658</v>
      </c>
      <c r="AC65" s="214">
        <f t="shared" si="15"/>
        <v>37.308197642967187</v>
      </c>
      <c r="AD65" s="214">
        <f t="shared" si="16"/>
        <v>36.541954261821658</v>
      </c>
      <c r="AG65" s="29">
        <f t="shared" si="13"/>
        <v>1.9834598289618363E+24</v>
      </c>
      <c r="AI65" s="26"/>
      <c r="AJ65" s="54">
        <f t="shared" si="2"/>
        <v>2.6694696957745901E-4</v>
      </c>
      <c r="AQ65" s="38">
        <f t="shared" si="11"/>
        <v>5.6203679779040276E-2</v>
      </c>
      <c r="AR65" s="38">
        <f t="shared" si="6"/>
        <v>5.3212917976955161E-2</v>
      </c>
      <c r="AS65" s="54">
        <f t="shared" si="14"/>
        <v>3.6817885277032037E-5</v>
      </c>
      <c r="AT65" s="28"/>
      <c r="AU65" s="28"/>
    </row>
    <row r="66" spans="24:47" x14ac:dyDescent="0.25">
      <c r="X66">
        <f t="shared" si="12"/>
        <v>600</v>
      </c>
      <c r="Y66" s="55">
        <f t="shared" si="7"/>
        <v>441.39080993080148</v>
      </c>
      <c r="Z66" s="55">
        <f t="shared" si="8"/>
        <v>4.6384460184837799</v>
      </c>
      <c r="AA66" s="55">
        <f t="shared" si="9"/>
        <v>37.154108580033792</v>
      </c>
      <c r="AB66" s="55">
        <f t="shared" si="10"/>
        <v>36.12215573930208</v>
      </c>
      <c r="AC66" s="214">
        <f t="shared" si="15"/>
        <v>37.154108580033792</v>
      </c>
      <c r="AD66" s="214">
        <f t="shared" si="16"/>
        <v>36.12215573930208</v>
      </c>
      <c r="AG66" s="29">
        <f t="shared" si="13"/>
        <v>1.9612544809228301E+24</v>
      </c>
      <c r="AI66" s="26"/>
      <c r="AJ66" s="54">
        <f t="shared" si="2"/>
        <v>2.6451297797363144E-4</v>
      </c>
      <c r="AQ66" s="38">
        <f t="shared" si="11"/>
        <v>5.6137865319668134E-2</v>
      </c>
      <c r="AR66" s="38">
        <f t="shared" si="6"/>
        <v>5.3153917838819773E-2</v>
      </c>
      <c r="AS66" s="54">
        <f t="shared" si="14"/>
        <v>3.6936189023777025E-5</v>
      </c>
      <c r="AT66" s="28"/>
      <c r="AU66" s="28"/>
    </row>
    <row r="67" spans="24:47" x14ac:dyDescent="0.25">
      <c r="X67">
        <f t="shared" si="12"/>
        <v>610</v>
      </c>
      <c r="Y67" s="55">
        <f t="shared" si="7"/>
        <v>439.60813801465707</v>
      </c>
      <c r="Z67" s="55">
        <f t="shared" si="8"/>
        <v>4.585518941993465</v>
      </c>
      <c r="AA67" s="55">
        <f t="shared" si="9"/>
        <v>37.004052021435783</v>
      </c>
      <c r="AB67" s="55">
        <f t="shared" si="10"/>
        <v>35.709983194404373</v>
      </c>
      <c r="AC67" s="214">
        <f t="shared" si="15"/>
        <v>37.004052021435783</v>
      </c>
      <c r="AD67" s="214">
        <f t="shared" si="16"/>
        <v>35.709983194404373</v>
      </c>
      <c r="AG67" s="29">
        <f t="shared" si="13"/>
        <v>1.9396056345360962E+24</v>
      </c>
      <c r="AI67" s="26"/>
      <c r="AJ67" s="54">
        <f t="shared" si="2"/>
        <v>2.6212511749716823E-4</v>
      </c>
      <c r="AQ67" s="38">
        <f t="shared" si="11"/>
        <v>5.6073261770963848E-2</v>
      </c>
      <c r="AR67" s="38">
        <f t="shared" si="6"/>
        <v>5.309599608357924E-2</v>
      </c>
      <c r="AS67" s="54">
        <f t="shared" si="14"/>
        <v>3.7051667427075055E-5</v>
      </c>
      <c r="AT67" s="28"/>
      <c r="AU67" s="28"/>
    </row>
    <row r="68" spans="24:47" x14ac:dyDescent="0.25">
      <c r="X68">
        <f t="shared" si="12"/>
        <v>620</v>
      </c>
      <c r="Y68" s="55">
        <f t="shared" si="7"/>
        <v>437.87140471929882</v>
      </c>
      <c r="Z68" s="55">
        <f t="shared" si="8"/>
        <v>4.5335413308808832</v>
      </c>
      <c r="AA68" s="55">
        <f t="shared" si="9"/>
        <v>36.857862350109329</v>
      </c>
      <c r="AB68" s="55">
        <f t="shared" si="10"/>
        <v>35.30520466381811</v>
      </c>
      <c r="AC68" s="214">
        <f t="shared" si="15"/>
        <v>36.857862350109329</v>
      </c>
      <c r="AD68" s="214">
        <f t="shared" si="16"/>
        <v>35.30520466381811</v>
      </c>
      <c r="AG68" s="29">
        <f t="shared" si="13"/>
        <v>1.9184912528306265E+24</v>
      </c>
      <c r="AI68" s="26"/>
      <c r="AJ68" s="54">
        <f t="shared" si="2"/>
        <v>2.597821157020255E-4</v>
      </c>
      <c r="AQ68" s="38">
        <f t="shared" si="11"/>
        <v>5.6009831797654147E-2</v>
      </c>
      <c r="AR68" s="38">
        <f t="shared" si="6"/>
        <v>5.3039119628562698E-2</v>
      </c>
      <c r="AS68" s="54">
        <f t="shared" si="14"/>
        <v>3.7164427571978412E-5</v>
      </c>
      <c r="AT68" s="28"/>
      <c r="AU68" s="28"/>
    </row>
    <row r="69" spans="24:47" x14ac:dyDescent="0.25">
      <c r="X69">
        <f t="shared" si="12"/>
        <v>630</v>
      </c>
      <c r="Y69" s="55">
        <f t="shared" si="7"/>
        <v>436.17875204041081</v>
      </c>
      <c r="Z69" s="55">
        <f t="shared" si="8"/>
        <v>4.482484687927526</v>
      </c>
      <c r="AA69" s="55">
        <f t="shared" si="9"/>
        <v>36.715383168384747</v>
      </c>
      <c r="AB69" s="55">
        <f t="shared" si="10"/>
        <v>34.907598223872952</v>
      </c>
      <c r="AC69" s="214">
        <f t="shared" si="15"/>
        <v>36.715383168384747</v>
      </c>
      <c r="AD69" s="214">
        <f t="shared" si="16"/>
        <v>34.907598223872952</v>
      </c>
      <c r="AG69" s="29">
        <f t="shared" si="13"/>
        <v>1.8978904870483395E+24</v>
      </c>
      <c r="AI69" s="26"/>
      <c r="AJ69" s="54">
        <f t="shared" si="2"/>
        <v>2.5748274147550904E-4</v>
      </c>
      <c r="AQ69" s="38">
        <f t="shared" si="11"/>
        <v>5.5947539702488516E-2</v>
      </c>
      <c r="AR69" s="38">
        <f t="shared" si="6"/>
        <v>5.2983256837031548E-2</v>
      </c>
      <c r="AS69" s="54">
        <f t="shared" si="14"/>
        <v>3.7274570999891327E-5</v>
      </c>
      <c r="AT69" s="28"/>
      <c r="AU69" s="28"/>
    </row>
    <row r="70" spans="24:47" x14ac:dyDescent="0.25">
      <c r="X70">
        <f t="shared" si="12"/>
        <v>640</v>
      </c>
      <c r="Y70" s="55">
        <f t="shared" si="7"/>
        <v>434.52842386101423</v>
      </c>
      <c r="Z70" s="55">
        <f t="shared" si="8"/>
        <v>4.4323217328690312</v>
      </c>
      <c r="AA70" s="55">
        <f t="shared" si="9"/>
        <v>36.576466654967525</v>
      </c>
      <c r="AB70" s="55">
        <f t="shared" si="10"/>
        <v>34.516951427996503</v>
      </c>
      <c r="AC70" s="214">
        <f t="shared" ref="AC70:AC101" si="17">IF(OR(C$5&gt;40, C$5&lt;0, C$4&gt;80,C$4&lt;10), 0, AA70)</f>
        <v>36.576466654967525</v>
      </c>
      <c r="AD70" s="214">
        <f t="shared" ref="AD70:AD101" si="18">IF(OR(C$5&gt;40, C$5&lt;0, C$4&gt;80,C$4&lt;10), 0, AB70)</f>
        <v>34.516951427996503</v>
      </c>
      <c r="AG70" s="29">
        <f t="shared" si="13"/>
        <v>1.8777835961430336E+24</v>
      </c>
      <c r="AI70" s="26"/>
      <c r="AJ70" s="54">
        <f t="shared" ref="AJ70:AJ133" si="19">AG70*AR70*AS70*EXP(-AF$6/(0.008314*AK$6))</f>
        <v>2.5522580392727218E-4</v>
      </c>
      <c r="AQ70" s="38">
        <f t="shared" si="11"/>
        <v>5.5886351333234704E-2</v>
      </c>
      <c r="AR70" s="38">
        <f t="shared" ref="AR70:AR133" si="20">AQ70/(AQ70+1)</f>
        <v>5.2928377436329922E-2</v>
      </c>
      <c r="AS70" s="54">
        <f t="shared" si="14"/>
        <v>3.7382194069831266E-5</v>
      </c>
      <c r="AT70" s="28"/>
      <c r="AU70" s="28"/>
    </row>
    <row r="71" spans="24:47" x14ac:dyDescent="0.25">
      <c r="X71">
        <f t="shared" si="12"/>
        <v>650</v>
      </c>
      <c r="Y71" s="55">
        <f t="shared" ref="Y71:Y134" si="21">IF(U$6/(((U$6/AE$6)-1)*(1-EXP(-AJ71*X71))+1)&gt;Y70,Y70,(U$6/(((U$6/AE$6)-1)*(1-EXP(-AJ71*X71))+1)))</f>
        <v>432.91875894846669</v>
      </c>
      <c r="Z71" s="55">
        <f t="shared" ref="Z71:Z134" si="22">-4.8493*(T$6/Y71 - 1)+12.841</f>
        <v>4.3830263350910403</v>
      </c>
      <c r="AA71" s="55">
        <f t="shared" ref="AA71:AA134" si="23">100*Y71/1188</f>
        <v>36.440972975460163</v>
      </c>
      <c r="AB71" s="55">
        <f t="shared" ref="AB71:AB134" si="24">100*Z71/12.841</f>
        <v>34.133060782579555</v>
      </c>
      <c r="AC71" s="214">
        <f t="shared" si="17"/>
        <v>36.440972975460163</v>
      </c>
      <c r="AD71" s="214">
        <f t="shared" si="18"/>
        <v>34.133060782579555</v>
      </c>
      <c r="AG71" s="29">
        <f t="shared" si="13"/>
        <v>1.8581518728018413E+24</v>
      </c>
      <c r="AI71" s="26"/>
      <c r="AJ71" s="54">
        <f t="shared" si="19"/>
        <v>2.5301015124165155E-4</v>
      </c>
      <c r="AQ71" s="38">
        <f t="shared" ref="AQ71:AQ134" si="25">AP$6*(((AQ$3-AQ$2*((T$6/Y70)-1))/AQ$3))</f>
        <v>5.5826233996108053E-2</v>
      </c>
      <c r="AR71" s="38">
        <f t="shared" si="20"/>
        <v>5.2874452441682596E-2</v>
      </c>
      <c r="AS71" s="54">
        <f t="shared" si="14"/>
        <v>3.7487388291513365E-5</v>
      </c>
      <c r="AT71" s="28"/>
      <c r="AU71" s="28"/>
    </row>
    <row r="72" spans="24:47" x14ac:dyDescent="0.25">
      <c r="X72">
        <f t="shared" ref="X72:X135" si="26">X71+10</f>
        <v>660</v>
      </c>
      <c r="Y72" s="55">
        <f t="shared" si="21"/>
        <v>431.34818452643032</v>
      </c>
      <c r="Z72" s="55">
        <f t="shared" si="22"/>
        <v>4.3345734508669178</v>
      </c>
      <c r="AA72" s="55">
        <f t="shared" si="23"/>
        <v>36.308769741282013</v>
      </c>
      <c r="AB72" s="55">
        <f t="shared" si="24"/>
        <v>33.755731258211334</v>
      </c>
      <c r="AC72" s="214">
        <f t="shared" si="17"/>
        <v>36.308769741282013</v>
      </c>
      <c r="AD72" s="214">
        <f t="shared" si="18"/>
        <v>33.755731258211334</v>
      </c>
      <c r="AG72" s="29">
        <f t="shared" ref="AG72:AG135" si="27">AH$6-AI$6*EXP((T$6-Y71)/T$6)</f>
        <v>1.8389775753768391E+24</v>
      </c>
      <c r="AI72" s="26"/>
      <c r="AJ72" s="54">
        <f t="shared" si="19"/>
        <v>2.5083466950783005E-4</v>
      </c>
      <c r="AQ72" s="38">
        <f t="shared" si="25"/>
        <v>5.5767156375111523E-2</v>
      </c>
      <c r="AR72" s="38">
        <f t="shared" si="20"/>
        <v>5.2821454085182386E-2</v>
      </c>
      <c r="AS72" s="54">
        <f t="shared" ref="AS72:AS135" si="28">AS$1+AS$2*EXP(-$Y71/AS$3)</f>
        <v>3.759024063280519E-5</v>
      </c>
      <c r="AT72" s="28"/>
      <c r="AU72" s="28"/>
    </row>
    <row r="73" spans="24:47" x14ac:dyDescent="0.25">
      <c r="X73">
        <f t="shared" si="26"/>
        <v>670</v>
      </c>
      <c r="Y73" s="55">
        <f t="shared" si="21"/>
        <v>429.81521036706829</v>
      </c>
      <c r="Z73" s="55">
        <f t="shared" si="22"/>
        <v>4.2869390647737848</v>
      </c>
      <c r="AA73" s="55">
        <f t="shared" si="23"/>
        <v>36.179731512379483</v>
      </c>
      <c r="AB73" s="55">
        <f t="shared" si="24"/>
        <v>33.384775833453666</v>
      </c>
      <c r="AC73" s="214">
        <f t="shared" si="17"/>
        <v>36.179731512379483</v>
      </c>
      <c r="AD73" s="214">
        <f t="shared" si="18"/>
        <v>33.384775833453666</v>
      </c>
      <c r="AG73" s="29">
        <f t="shared" si="27"/>
        <v>1.8202438651819332E+24</v>
      </c>
      <c r="AI73" s="26"/>
      <c r="AJ73" s="54">
        <f t="shared" si="19"/>
        <v>2.4869828153994505E-4</v>
      </c>
      <c r="AQ73" s="38">
        <f t="shared" si="25"/>
        <v>5.570908845681876E-2</v>
      </c>
      <c r="AR73" s="38">
        <f t="shared" si="20"/>
        <v>5.276935574955733E-2</v>
      </c>
      <c r="AS73" s="54">
        <f t="shared" si="28"/>
        <v>3.7690833803826019E-5</v>
      </c>
      <c r="AT73" s="28"/>
      <c r="AU73" s="28"/>
    </row>
    <row r="74" spans="24:47" x14ac:dyDescent="0.25">
      <c r="X74">
        <f t="shared" si="26"/>
        <v>680</v>
      </c>
      <c r="Y74" s="55">
        <f t="shared" si="21"/>
        <v>428.31842335497868</v>
      </c>
      <c r="Z74" s="55">
        <f t="shared" si="22"/>
        <v>4.2401001349676548</v>
      </c>
      <c r="AA74" s="55">
        <f t="shared" si="23"/>
        <v>36.053739339644672</v>
      </c>
      <c r="AB74" s="55">
        <f t="shared" si="24"/>
        <v>33.020015068667981</v>
      </c>
      <c r="AC74" s="214">
        <f t="shared" si="17"/>
        <v>36.053739339644672</v>
      </c>
      <c r="AD74" s="214">
        <f t="shared" si="18"/>
        <v>33.020015068667981</v>
      </c>
      <c r="AG74" s="29">
        <f t="shared" si="27"/>
        <v>1.8019347486635451E+24</v>
      </c>
      <c r="AI74" s="26"/>
      <c r="AJ74" s="54">
        <f t="shared" si="19"/>
        <v>2.4659994569661207E-4</v>
      </c>
      <c r="AQ74" s="38">
        <f t="shared" si="25"/>
        <v>5.5652001460164705E-2</v>
      </c>
      <c r="AR74" s="38">
        <f t="shared" si="20"/>
        <v>5.2718131906336133E-2</v>
      </c>
      <c r="AS74" s="54">
        <f t="shared" si="28"/>
        <v>3.7789246519754615E-5</v>
      </c>
      <c r="AT74" s="28"/>
      <c r="AU74" s="28"/>
    </row>
    <row r="75" spans="24:47" x14ac:dyDescent="0.25">
      <c r="X75">
        <f t="shared" si="26"/>
        <v>690</v>
      </c>
      <c r="Y75" s="55">
        <f t="shared" si="21"/>
        <v>426.85648247900042</v>
      </c>
      <c r="Z75" s="55">
        <f t="shared" si="22"/>
        <v>4.1940345420110461</v>
      </c>
      <c r="AA75" s="55">
        <f t="shared" si="23"/>
        <v>35.930680343350204</v>
      </c>
      <c r="AB75" s="55">
        <f t="shared" si="24"/>
        <v>32.661276707507568</v>
      </c>
      <c r="AC75" s="214">
        <f t="shared" si="17"/>
        <v>35.930680343350204</v>
      </c>
      <c r="AD75" s="214">
        <f t="shared" si="18"/>
        <v>32.661276707507568</v>
      </c>
      <c r="AG75" s="29">
        <f t="shared" si="27"/>
        <v>1.7840350240089153E+24</v>
      </c>
      <c r="AI75" s="26"/>
      <c r="AJ75" s="54">
        <f t="shared" si="19"/>
        <v>2.4453865470801326E-4</v>
      </c>
      <c r="AQ75" s="38">
        <f t="shared" si="25"/>
        <v>5.5595867770861056E-2</v>
      </c>
      <c r="AR75" s="38">
        <f t="shared" si="20"/>
        <v>5.2667758058076532E-2</v>
      </c>
      <c r="AS75" s="54">
        <f t="shared" si="28"/>
        <v>3.7885553744180142E-5</v>
      </c>
      <c r="AT75" s="28"/>
      <c r="AU75" s="28"/>
    </row>
    <row r="76" spans="24:47" x14ac:dyDescent="0.25">
      <c r="X76">
        <f t="shared" si="26"/>
        <v>700</v>
      </c>
      <c r="Y76" s="55">
        <f t="shared" si="21"/>
        <v>425.42811421327474</v>
      </c>
      <c r="Z76" s="55">
        <f t="shared" si="22"/>
        <v>4.148721040994193</v>
      </c>
      <c r="AA76" s="55">
        <f t="shared" si="23"/>
        <v>35.810447324349724</v>
      </c>
      <c r="AB76" s="55">
        <f t="shared" si="24"/>
        <v>32.30839530405882</v>
      </c>
      <c r="AC76" s="214">
        <f t="shared" si="17"/>
        <v>35.810447324349724</v>
      </c>
      <c r="AD76" s="214">
        <f t="shared" si="18"/>
        <v>32.30839530405882</v>
      </c>
      <c r="AG76" s="29">
        <f t="shared" si="27"/>
        <v>1.7665302317941223E+24</v>
      </c>
      <c r="AI76" s="26"/>
      <c r="AJ76" s="54">
        <f t="shared" si="19"/>
        <v>2.4251343451641628E-4</v>
      </c>
      <c r="AQ76" s="38">
        <f t="shared" si="25"/>
        <v>5.554066088006919E-2</v>
      </c>
      <c r="AR76" s="38">
        <f t="shared" si="20"/>
        <v>5.2618210684334532E-2</v>
      </c>
      <c r="AS76" s="54">
        <f t="shared" si="28"/>
        <v>3.7979826914683317E-5</v>
      </c>
      <c r="AT76" s="28"/>
      <c r="AU76" s="28"/>
    </row>
    <row r="77" spans="24:47" x14ac:dyDescent="0.25">
      <c r="X77">
        <f t="shared" si="26"/>
        <v>710</v>
      </c>
      <c r="Y77" s="55">
        <f t="shared" si="21"/>
        <v>424.03210825204599</v>
      </c>
      <c r="Z77" s="55">
        <f t="shared" si="22"/>
        <v>4.1041392166857715</v>
      </c>
      <c r="AA77" s="55">
        <f t="shared" si="23"/>
        <v>35.692938405054377</v>
      </c>
      <c r="AB77" s="55">
        <f t="shared" si="24"/>
        <v>31.961211873575046</v>
      </c>
      <c r="AC77" s="214">
        <f t="shared" si="17"/>
        <v>35.692938405054377</v>
      </c>
      <c r="AD77" s="214">
        <f t="shared" si="18"/>
        <v>31.961211873575046</v>
      </c>
      <c r="AG77" s="29">
        <f t="shared" si="27"/>
        <v>1.7494066093219789E+24</v>
      </c>
      <c r="AI77" s="26"/>
      <c r="AJ77" s="54">
        <f t="shared" si="19"/>
        <v>2.4052334313565615E-4</v>
      </c>
      <c r="AQ77" s="38">
        <f t="shared" si="25"/>
        <v>5.5486355327020287E-2</v>
      </c>
      <c r="AR77" s="38">
        <f t="shared" si="20"/>
        <v>5.2569467191102628E-2</v>
      </c>
      <c r="AS77" s="54">
        <f t="shared" si="28"/>
        <v>3.8072134152128524E-5</v>
      </c>
      <c r="AT77" s="28"/>
      <c r="AU77" s="28"/>
    </row>
    <row r="78" spans="24:47" x14ac:dyDescent="0.25">
      <c r="X78">
        <f t="shared" si="26"/>
        <v>720</v>
      </c>
      <c r="Y78" s="55">
        <f t="shared" si="21"/>
        <v>422.66731356746118</v>
      </c>
      <c r="Z78" s="55">
        <f t="shared" si="22"/>
        <v>4.0602694415085097</v>
      </c>
      <c r="AA78" s="55">
        <f t="shared" si="23"/>
        <v>35.578056697597745</v>
      </c>
      <c r="AB78" s="55">
        <f t="shared" si="24"/>
        <v>31.619573565209173</v>
      </c>
      <c r="AC78" s="214">
        <f t="shared" si="17"/>
        <v>35.578056697597745</v>
      </c>
      <c r="AD78" s="214">
        <f t="shared" si="18"/>
        <v>31.619573565209173</v>
      </c>
      <c r="AG78" s="29">
        <f t="shared" si="27"/>
        <v>1.7326510483241486E+24</v>
      </c>
      <c r="AI78" s="26"/>
      <c r="AJ78" s="54">
        <f t="shared" si="19"/>
        <v>2.3856746953276352E-4</v>
      </c>
      <c r="AQ78" s="38">
        <f t="shared" si="25"/>
        <v>5.5432926645266098E-2</v>
      </c>
      <c r="AR78" s="38">
        <f t="shared" si="20"/>
        <v>5.2521505863439163E-2</v>
      </c>
      <c r="AS78" s="54">
        <f t="shared" si="28"/>
        <v>3.8162540455062158E-5</v>
      </c>
      <c r="AT78" s="28"/>
      <c r="AU78" s="28"/>
    </row>
    <row r="79" spans="24:47" x14ac:dyDescent="0.25">
      <c r="X79">
        <f t="shared" si="26"/>
        <v>730</v>
      </c>
      <c r="Y79" s="55">
        <f t="shared" si="21"/>
        <v>421.33263476117151</v>
      </c>
      <c r="Z79" s="55">
        <f t="shared" si="22"/>
        <v>4.0170928361031137</v>
      </c>
      <c r="AA79" s="55">
        <f t="shared" si="23"/>
        <v>35.465709996731611</v>
      </c>
      <c r="AB79" s="55">
        <f t="shared" si="24"/>
        <v>31.283333354903156</v>
      </c>
      <c r="AC79" s="214">
        <f t="shared" si="17"/>
        <v>35.465709996731611</v>
      </c>
      <c r="AD79" s="214">
        <f t="shared" si="18"/>
        <v>31.283333354903156</v>
      </c>
      <c r="AG79" s="29">
        <f t="shared" si="27"/>
        <v>1.7162510557476172E+24</v>
      </c>
      <c r="AI79" s="26"/>
      <c r="AJ79" s="54">
        <f t="shared" si="19"/>
        <v>2.3664493253569942E-4</v>
      </c>
      <c r="AQ79" s="38">
        <f t="shared" si="25"/>
        <v>5.5380351312315189E-2</v>
      </c>
      <c r="AR79" s="38">
        <f t="shared" si="20"/>
        <v>5.2474305821074228E-2</v>
      </c>
      <c r="AS79" s="54">
        <f t="shared" si="28"/>
        <v>3.8251107880405757E-5</v>
      </c>
      <c r="AT79" s="28"/>
      <c r="AU79" s="28"/>
    </row>
    <row r="80" spans="24:47" x14ac:dyDescent="0.25">
      <c r="X80">
        <f t="shared" si="26"/>
        <v>740</v>
      </c>
      <c r="Y80" s="55">
        <f t="shared" si="21"/>
        <v>420.02702868551626</v>
      </c>
      <c r="Z80" s="55">
        <f t="shared" si="22"/>
        <v>3.9745912323307468</v>
      </c>
      <c r="AA80" s="55">
        <f t="shared" si="23"/>
        <v>35.355810495413827</v>
      </c>
      <c r="AB80" s="55">
        <f t="shared" si="24"/>
        <v>30.952349757267715</v>
      </c>
      <c r="AC80" s="214">
        <f t="shared" si="17"/>
        <v>35.355810495413827</v>
      </c>
      <c r="AD80" s="214">
        <f t="shared" si="18"/>
        <v>30.952349757267715</v>
      </c>
      <c r="AG80" s="29">
        <f t="shared" si="27"/>
        <v>1.7001947173543467E+24</v>
      </c>
      <c r="AI80" s="26"/>
      <c r="AJ80" s="54">
        <f t="shared" si="19"/>
        <v>2.347548797681763E-4</v>
      </c>
      <c r="AQ80" s="38">
        <f t="shared" si="25"/>
        <v>5.5328606702371178E-2</v>
      </c>
      <c r="AR80" s="38">
        <f t="shared" si="20"/>
        <v>5.2427846976742867E-2</v>
      </c>
      <c r="AS80" s="54">
        <f t="shared" si="28"/>
        <v>3.8337895711620782E-5</v>
      </c>
      <c r="AT80" s="28"/>
      <c r="AU80" s="28"/>
    </row>
    <row r="81" spans="24:47" x14ac:dyDescent="0.25">
      <c r="X81">
        <f t="shared" si="26"/>
        <v>750</v>
      </c>
      <c r="Y81" s="55">
        <f t="shared" si="21"/>
        <v>418.74950130960201</v>
      </c>
      <c r="Z81" s="55">
        <f t="shared" si="22"/>
        <v>3.9327471384847463</v>
      </c>
      <c r="AA81" s="55">
        <f t="shared" si="23"/>
        <v>35.248274521010266</v>
      </c>
      <c r="AB81" s="55">
        <f t="shared" si="24"/>
        <v>30.626486554666666</v>
      </c>
      <c r="AC81" s="214">
        <f t="shared" si="17"/>
        <v>35.248274521010266</v>
      </c>
      <c r="AD81" s="214">
        <f t="shared" si="18"/>
        <v>30.626486554666666</v>
      </c>
      <c r="AG81" s="29">
        <f t="shared" si="27"/>
        <v>1.6844706639137607E+24</v>
      </c>
      <c r="AI81" s="26"/>
      <c r="AJ81" s="54">
        <f t="shared" si="19"/>
        <v>2.3289648661495256E-4</v>
      </c>
      <c r="AQ81" s="38">
        <f t="shared" si="25"/>
        <v>5.5277671041993375E-2</v>
      </c>
      <c r="AR81" s="38">
        <f t="shared" si="20"/>
        <v>5.238210999708879E-2</v>
      </c>
      <c r="AS81" s="54">
        <f t="shared" si="28"/>
        <v>3.842296061527845E-5</v>
      </c>
      <c r="AT81" s="28"/>
      <c r="AU81" s="28"/>
    </row>
    <row r="82" spans="24:47" x14ac:dyDescent="0.25">
      <c r="X82">
        <f t="shared" si="26"/>
        <v>760</v>
      </c>
      <c r="Y82" s="55">
        <f t="shared" si="21"/>
        <v>417.49910481191193</v>
      </c>
      <c r="Z82" s="55">
        <f t="shared" si="22"/>
        <v>3.8915437066293066</v>
      </c>
      <c r="AA82" s="55">
        <f t="shared" si="23"/>
        <v>35.143022290564979</v>
      </c>
      <c r="AB82" s="55">
        <f t="shared" si="24"/>
        <v>30.305612542865095</v>
      </c>
      <c r="AC82" s="214">
        <f t="shared" si="17"/>
        <v>35.143022290564979</v>
      </c>
      <c r="AD82" s="214">
        <f t="shared" si="18"/>
        <v>30.305612542865095</v>
      </c>
      <c r="AG82" s="29">
        <f t="shared" si="27"/>
        <v>1.6690680397544841E+24</v>
      </c>
      <c r="AI82" s="26"/>
      <c r="AJ82" s="54">
        <f t="shared" si="19"/>
        <v>2.3106895521631915E-4</v>
      </c>
      <c r="AQ82" s="38">
        <f t="shared" si="25"/>
        <v>5.5227523368405057E-2</v>
      </c>
      <c r="AR82" s="38">
        <f t="shared" si="20"/>
        <v>5.233707626589628E-2</v>
      </c>
      <c r="AS82" s="54">
        <f t="shared" si="28"/>
        <v>3.8506356787067129E-5</v>
      </c>
      <c r="AT82" s="28"/>
      <c r="AU82" s="28"/>
    </row>
    <row r="83" spans="24:47" x14ac:dyDescent="0.25">
      <c r="X83">
        <f t="shared" si="26"/>
        <v>770</v>
      </c>
      <c r="Y83" s="55">
        <f t="shared" si="21"/>
        <v>416.27493487731596</v>
      </c>
      <c r="Z83" s="55">
        <f t="shared" si="22"/>
        <v>3.8509647018085147</v>
      </c>
      <c r="AA83" s="55">
        <f t="shared" si="23"/>
        <v>35.039977683275758</v>
      </c>
      <c r="AB83" s="55">
        <f t="shared" si="24"/>
        <v>29.989601291243012</v>
      </c>
      <c r="AC83" s="214">
        <f t="shared" si="17"/>
        <v>35.039977683275758</v>
      </c>
      <c r="AD83" s="214">
        <f t="shared" si="18"/>
        <v>29.989601291243012</v>
      </c>
      <c r="AG83" s="29">
        <f t="shared" si="27"/>
        <v>1.6539764735108966E+24</v>
      </c>
      <c r="AI83" s="26"/>
      <c r="AJ83" s="54">
        <f t="shared" si="19"/>
        <v>2.2927151349586965E-4</v>
      </c>
      <c r="AQ83" s="38">
        <f t="shared" si="25"/>
        <v>5.5178143490350814E-2</v>
      </c>
      <c r="AR83" s="38">
        <f t="shared" si="20"/>
        <v>5.2292727849565616E-2</v>
      </c>
      <c r="AS83" s="54">
        <f t="shared" si="28"/>
        <v>3.8588136087920071E-5</v>
      </c>
      <c r="AT83" s="28"/>
      <c r="AU83" s="28"/>
    </row>
    <row r="84" spans="24:47" x14ac:dyDescent="0.25">
      <c r="X84">
        <f t="shared" si="26"/>
        <v>780</v>
      </c>
      <c r="Y84" s="55">
        <f t="shared" si="21"/>
        <v>415.07612818629917</v>
      </c>
      <c r="Z84" s="55">
        <f t="shared" si="22"/>
        <v>3.8109944731490373</v>
      </c>
      <c r="AA84" s="55">
        <f t="shared" si="23"/>
        <v>34.939068029149759</v>
      </c>
      <c r="AB84" s="55">
        <f t="shared" si="24"/>
        <v>29.678330917755918</v>
      </c>
      <c r="AC84" s="214">
        <f t="shared" si="17"/>
        <v>34.939068029149759</v>
      </c>
      <c r="AD84" s="214">
        <f t="shared" si="18"/>
        <v>29.678330917755918</v>
      </c>
      <c r="AG84" s="29">
        <f t="shared" si="27"/>
        <v>1.6391860508486592E+24</v>
      </c>
      <c r="AI84" s="26"/>
      <c r="AJ84" s="54">
        <f t="shared" si="19"/>
        <v>2.2750341421711459E-4</v>
      </c>
      <c r="AQ84" s="38">
        <f t="shared" si="25"/>
        <v>5.5129511951195469E-2</v>
      </c>
      <c r="AR84" s="38">
        <f t="shared" si="20"/>
        <v>5.224904746455946E-2</v>
      </c>
      <c r="AS84" s="54">
        <f t="shared" si="28"/>
        <v>3.8668348171246062E-5</v>
      </c>
      <c r="AT84" s="28"/>
      <c r="AU84" s="28"/>
    </row>
    <row r="85" spans="24:47" x14ac:dyDescent="0.25">
      <c r="X85">
        <f t="shared" si="26"/>
        <v>790</v>
      </c>
      <c r="Y85" s="55">
        <f t="shared" si="21"/>
        <v>413.90186007403713</v>
      </c>
      <c r="Z85" s="55">
        <f t="shared" si="22"/>
        <v>3.7716179265019445</v>
      </c>
      <c r="AA85" s="55">
        <f t="shared" si="23"/>
        <v>34.840223911955988</v>
      </c>
      <c r="AB85" s="55">
        <f t="shared" si="24"/>
        <v>29.371683875881512</v>
      </c>
      <c r="AC85" s="214">
        <f t="shared" si="17"/>
        <v>34.840223911955988</v>
      </c>
      <c r="AD85" s="214">
        <f t="shared" si="18"/>
        <v>29.371683875881512</v>
      </c>
      <c r="AG85" s="29">
        <f t="shared" si="27"/>
        <v>1.6246872890680237E+24</v>
      </c>
      <c r="AI85" s="26"/>
      <c r="AJ85" s="54">
        <f t="shared" si="19"/>
        <v>2.2576393407592967E-4</v>
      </c>
      <c r="AQ85" s="38">
        <f t="shared" si="25"/>
        <v>5.5081609994292235E-2</v>
      </c>
      <c r="AR85" s="38">
        <f t="shared" si="20"/>
        <v>5.2206018446848114E-2</v>
      </c>
      <c r="AS85" s="54">
        <f t="shared" si="28"/>
        <v>3.8747040601644158E-5</v>
      </c>
      <c r="AT85" s="28"/>
      <c r="AU85" s="28"/>
    </row>
    <row r="86" spans="24:47" x14ac:dyDescent="0.25">
      <c r="X86">
        <f t="shared" si="26"/>
        <v>800</v>
      </c>
      <c r="Y86" s="55">
        <f t="shared" si="21"/>
        <v>412.75134235553293</v>
      </c>
      <c r="Z86" s="55">
        <f t="shared" si="22"/>
        <v>3.7328204988487794</v>
      </c>
      <c r="AA86" s="55">
        <f t="shared" si="23"/>
        <v>34.743378986155967</v>
      </c>
      <c r="AB86" s="55">
        <f t="shared" si="24"/>
        <v>29.069546755305502</v>
      </c>
      <c r="AC86" s="214">
        <f t="shared" si="17"/>
        <v>34.743378986155967</v>
      </c>
      <c r="AD86" s="214">
        <f t="shared" si="18"/>
        <v>29.069546755305502</v>
      </c>
      <c r="AG86" s="29">
        <f t="shared" si="27"/>
        <v>1.6104711133558195E+24</v>
      </c>
      <c r="AI86" s="26"/>
      <c r="AJ86" s="54">
        <f t="shared" si="19"/>
        <v>2.24052372818638E-4</v>
      </c>
      <c r="AQ86" s="38">
        <f t="shared" si="25"/>
        <v>5.5034419530195645E-2</v>
      </c>
      <c r="AR86" s="38">
        <f t="shared" si="20"/>
        <v>5.2163624722975713E-2</v>
      </c>
      <c r="AS86" s="54">
        <f t="shared" si="28"/>
        <v>3.882425896619327E-5</v>
      </c>
      <c r="AT86" s="28"/>
      <c r="AU86" s="28"/>
    </row>
    <row r="87" spans="24:47" x14ac:dyDescent="0.25">
      <c r="X87">
        <f t="shared" si="26"/>
        <v>810</v>
      </c>
      <c r="Y87" s="55">
        <f t="shared" si="21"/>
        <v>411.62382128900418</v>
      </c>
      <c r="Z87" s="55">
        <f t="shared" si="22"/>
        <v>3.6945881338609876</v>
      </c>
      <c r="AA87" s="55">
        <f t="shared" si="23"/>
        <v>34.648469805471734</v>
      </c>
      <c r="AB87" s="55">
        <f t="shared" si="24"/>
        <v>28.771810091589344</v>
      </c>
      <c r="AC87" s="214">
        <f t="shared" si="17"/>
        <v>34.648469805471734</v>
      </c>
      <c r="AD87" s="214">
        <f t="shared" si="18"/>
        <v>28.771810091589344</v>
      </c>
      <c r="AG87" s="29">
        <f t="shared" si="27"/>
        <v>1.5965288346775548E+24</v>
      </c>
      <c r="AI87" s="26"/>
      <c r="AJ87" s="54">
        <f t="shared" si="19"/>
        <v>2.2236805240018263E-4</v>
      </c>
      <c r="AQ87" s="38">
        <f t="shared" si="25"/>
        <v>5.4987923105988733E-2</v>
      </c>
      <c r="AR87" s="38">
        <f t="shared" si="20"/>
        <v>5.2121850782991766E-2</v>
      </c>
      <c r="AS87" s="54">
        <f t="shared" si="28"/>
        <v>3.8900046978227376E-5</v>
      </c>
      <c r="AT87" s="28"/>
      <c r="AU87" s="28"/>
    </row>
    <row r="88" spans="24:47" x14ac:dyDescent="0.25">
      <c r="X88">
        <f t="shared" si="26"/>
        <v>820</v>
      </c>
      <c r="Y88" s="55">
        <f t="shared" si="21"/>
        <v>410.51857568855092</v>
      </c>
      <c r="Z88" s="55">
        <f t="shared" si="22"/>
        <v>3.6569072592761618</v>
      </c>
      <c r="AA88" s="55">
        <f t="shared" si="23"/>
        <v>34.555435664019434</v>
      </c>
      <c r="AB88" s="55">
        <f t="shared" si="24"/>
        <v>28.478368189986465</v>
      </c>
      <c r="AC88" s="214">
        <f t="shared" si="17"/>
        <v>34.555435664019434</v>
      </c>
      <c r="AD88" s="214">
        <f t="shared" si="18"/>
        <v>28.478368189986465</v>
      </c>
      <c r="AG88" s="29">
        <f t="shared" si="27"/>
        <v>1.582852129006443E+24</v>
      </c>
      <c r="AI88" s="26"/>
      <c r="AJ88" s="54">
        <f t="shared" si="19"/>
        <v>2.2071031615991833E-4</v>
      </c>
      <c r="AQ88" s="38">
        <f t="shared" si="25"/>
        <v>5.4942103875992417E-2</v>
      </c>
      <c r="AR88" s="38">
        <f t="shared" si="20"/>
        <v>5.2080681654593258E-2</v>
      </c>
      <c r="AS88" s="54">
        <f t="shared" si="28"/>
        <v>3.8974446575119064E-5</v>
      </c>
      <c r="AT88" s="28"/>
      <c r="AU88" s="28"/>
    </row>
    <row r="89" spans="24:47" x14ac:dyDescent="0.25">
      <c r="X89">
        <f t="shared" si="26"/>
        <v>830</v>
      </c>
      <c r="Y89" s="55">
        <f t="shared" si="21"/>
        <v>409.43491514140538</v>
      </c>
      <c r="Z89" s="55">
        <f t="shared" si="22"/>
        <v>3.6197647648446107</v>
      </c>
      <c r="AA89" s="55">
        <f t="shared" si="23"/>
        <v>34.464218446246242</v>
      </c>
      <c r="AB89" s="55">
        <f t="shared" si="24"/>
        <v>28.18911895369995</v>
      </c>
      <c r="AC89" s="214">
        <f t="shared" si="17"/>
        <v>34.464218446246242</v>
      </c>
      <c r="AD89" s="214">
        <f t="shared" si="18"/>
        <v>28.18911895369995</v>
      </c>
      <c r="AG89" s="29">
        <f t="shared" si="27"/>
        <v>1.5694330180533192E+24</v>
      </c>
      <c r="AI89" s="26"/>
      <c r="AJ89" s="54">
        <f t="shared" si="19"/>
        <v>2.190785280474687E-4</v>
      </c>
      <c r="AQ89" s="38">
        <f t="shared" si="25"/>
        <v>5.489694557465228E-2</v>
      </c>
      <c r="AR89" s="38">
        <f t="shared" si="20"/>
        <v>5.2040102879193875E-2</v>
      </c>
      <c r="AS89" s="54">
        <f t="shared" si="28"/>
        <v>3.9047498009069083E-5</v>
      </c>
      <c r="AT89" s="28"/>
      <c r="AU89" s="28"/>
    </row>
    <row r="90" spans="24:47" x14ac:dyDescent="0.25">
      <c r="X90">
        <f t="shared" si="26"/>
        <v>840</v>
      </c>
      <c r="Y90" s="55">
        <f t="shared" si="21"/>
        <v>408.37217837236182</v>
      </c>
      <c r="Z90" s="55">
        <f t="shared" si="22"/>
        <v>3.5831479825404866</v>
      </c>
      <c r="AA90" s="55">
        <f t="shared" si="23"/>
        <v>34.374762489256042</v>
      </c>
      <c r="AB90" s="55">
        <f t="shared" si="24"/>
        <v>27.903963729775615</v>
      </c>
      <c r="AC90" s="214">
        <f t="shared" si="17"/>
        <v>34.374762489256042</v>
      </c>
      <c r="AD90" s="214">
        <f t="shared" si="18"/>
        <v>27.903963729775615</v>
      </c>
      <c r="AG90" s="29">
        <f t="shared" si="27"/>
        <v>1.5562638509827112E+24</v>
      </c>
      <c r="AI90" s="26"/>
      <c r="AJ90" s="54">
        <f t="shared" si="19"/>
        <v>2.1747207184778404E-4</v>
      </c>
      <c r="AQ90" s="38">
        <f t="shared" si="25"/>
        <v>5.4852432490108877E-2</v>
      </c>
      <c r="AR90" s="38">
        <f t="shared" si="20"/>
        <v>5.2000100488580149E-2</v>
      </c>
      <c r="AS90" s="54">
        <f t="shared" si="28"/>
        <v>3.9119239933599995E-5</v>
      </c>
      <c r="AT90" s="28"/>
      <c r="AU90" s="28"/>
    </row>
    <row r="91" spans="24:47" x14ac:dyDescent="0.25">
      <c r="X91">
        <f t="shared" si="26"/>
        <v>850</v>
      </c>
      <c r="Y91" s="55">
        <f t="shared" si="21"/>
        <v>407.32973166601425</v>
      </c>
      <c r="Z91" s="55">
        <f t="shared" si="22"/>
        <v>3.5470446662016641</v>
      </c>
      <c r="AA91" s="55">
        <f t="shared" si="23"/>
        <v>34.287014450001202</v>
      </c>
      <c r="AB91" s="55">
        <f t="shared" si="24"/>
        <v>27.622807150546407</v>
      </c>
      <c r="AC91" s="214">
        <f t="shared" si="17"/>
        <v>34.287014450001202</v>
      </c>
      <c r="AD91" s="214">
        <f t="shared" si="18"/>
        <v>27.622807150546407</v>
      </c>
      <c r="AG91" s="29">
        <f t="shared" si="27"/>
        <v>1.5433372876570294E+24</v>
      </c>
      <c r="AI91" s="26"/>
      <c r="AJ91" s="54">
        <f t="shared" si="19"/>
        <v>2.1589035048164297E-4</v>
      </c>
      <c r="AQ91" s="38">
        <f t="shared" si="25"/>
        <v>5.480854944048185E-2</v>
      </c>
      <c r="AR91" s="38">
        <f t="shared" si="20"/>
        <v>5.1960660983981208E-2</v>
      </c>
      <c r="AS91" s="54">
        <f t="shared" si="28"/>
        <v>3.9189709482712719E-5</v>
      </c>
      <c r="AT91" s="28"/>
      <c r="AU91" s="28"/>
    </row>
    <row r="92" spans="24:47" x14ac:dyDescent="0.25">
      <c r="X92">
        <f t="shared" si="26"/>
        <v>860</v>
      </c>
      <c r="Y92" s="55">
        <f t="shared" si="21"/>
        <v>406.30696746451582</v>
      </c>
      <c r="Z92" s="55">
        <f t="shared" si="22"/>
        <v>3.5114429748540417</v>
      </c>
      <c r="AA92" s="55">
        <f t="shared" si="23"/>
        <v>34.200923187248804</v>
      </c>
      <c r="AB92" s="55">
        <f t="shared" si="24"/>
        <v>27.345557003769503</v>
      </c>
      <c r="AC92" s="214">
        <f t="shared" si="17"/>
        <v>34.200923187248804</v>
      </c>
      <c r="AD92" s="214">
        <f t="shared" si="18"/>
        <v>27.345557003769503</v>
      </c>
      <c r="AG92" s="29">
        <f t="shared" si="27"/>
        <v>1.5306462823454101E+24</v>
      </c>
      <c r="AI92" s="26"/>
      <c r="AJ92" s="54">
        <f t="shared" si="19"/>
        <v>2.1433278526141155E-4</v>
      </c>
      <c r="AQ92" s="38">
        <f t="shared" si="25"/>
        <v>5.4765281749469624E-2</v>
      </c>
      <c r="AR92" s="38">
        <f t="shared" si="20"/>
        <v>5.1921771314499522E-2</v>
      </c>
      <c r="AS92" s="54">
        <f t="shared" si="28"/>
        <v>3.9258942348414642E-5</v>
      </c>
      <c r="AT92" s="28"/>
      <c r="AU92" s="28"/>
    </row>
    <row r="93" spans="24:47" x14ac:dyDescent="0.25">
      <c r="X93">
        <f t="shared" si="26"/>
        <v>870</v>
      </c>
      <c r="Y93" s="55">
        <f t="shared" si="21"/>
        <v>405.30330293543796</v>
      </c>
      <c r="Z93" s="55">
        <f t="shared" si="22"/>
        <v>3.4763314528014515</v>
      </c>
      <c r="AA93" s="55">
        <f t="shared" si="23"/>
        <v>34.116439641030134</v>
      </c>
      <c r="AB93" s="55">
        <f t="shared" si="24"/>
        <v>27.072124077575356</v>
      </c>
      <c r="AC93" s="214">
        <f t="shared" si="17"/>
        <v>34.116439641030134</v>
      </c>
      <c r="AD93" s="214">
        <f t="shared" si="18"/>
        <v>27.072124077575356</v>
      </c>
      <c r="AG93" s="29">
        <f t="shared" si="27"/>
        <v>1.5181840693492224E+24</v>
      </c>
      <c r="AI93" s="26"/>
      <c r="AJ93" s="54">
        <f t="shared" si="19"/>
        <v>2.1279881528817878E-4</v>
      </c>
      <c r="AQ93" s="38">
        <f t="shared" si="25"/>
        <v>5.472261522636452E-2</v>
      </c>
      <c r="AR93" s="38">
        <f t="shared" si="20"/>
        <v>5.1883418859488432E-2</v>
      </c>
      <c r="AS93" s="54">
        <f t="shared" si="28"/>
        <v>3.9326972848629253E-5</v>
      </c>
      <c r="AT93" s="28"/>
      <c r="AU93" s="28"/>
    </row>
    <row r="94" spans="24:47" x14ac:dyDescent="0.25">
      <c r="X94">
        <f t="shared" si="26"/>
        <v>880</v>
      </c>
      <c r="Y94" s="55">
        <f t="shared" si="21"/>
        <v>404.31817881822951</v>
      </c>
      <c r="Z94" s="55">
        <f t="shared" si="22"/>
        <v>3.4416990173813691</v>
      </c>
      <c r="AA94" s="55">
        <f t="shared" si="23"/>
        <v>34.033516735541205</v>
      </c>
      <c r="AB94" s="55">
        <f t="shared" si="24"/>
        <v>26.802422065114627</v>
      </c>
      <c r="AC94" s="214">
        <f t="shared" si="17"/>
        <v>34.033516735541205</v>
      </c>
      <c r="AD94" s="214">
        <f t="shared" si="18"/>
        <v>26.802422065114627</v>
      </c>
      <c r="AG94" s="29">
        <f t="shared" si="27"/>
        <v>1.5059441480623874E+24</v>
      </c>
      <c r="AI94" s="26"/>
      <c r="AJ94" s="54">
        <f t="shared" si="19"/>
        <v>2.1128789669367599E-4</v>
      </c>
      <c r="AQ94" s="38">
        <f t="shared" si="25"/>
        <v>5.4680536142191663E-2</v>
      </c>
      <c r="AR94" s="38">
        <f t="shared" si="20"/>
        <v>5.1845591407424681E-2</v>
      </c>
      <c r="AS94" s="54">
        <f t="shared" si="28"/>
        <v>3.9393833998955529E-5</v>
      </c>
      <c r="AT94" s="28"/>
      <c r="AU94" s="28"/>
    </row>
    <row r="95" spans="24:47" x14ac:dyDescent="0.25">
      <c r="X95">
        <f t="shared" si="26"/>
        <v>890</v>
      </c>
      <c r="Y95" s="55">
        <f t="shared" si="21"/>
        <v>403.35105803660133</v>
      </c>
      <c r="Z95" s="55">
        <f t="shared" si="22"/>
        <v>3.4075349366262664</v>
      </c>
      <c r="AA95" s="55">
        <f t="shared" si="23"/>
        <v>33.95210926234018</v>
      </c>
      <c r="AB95" s="55">
        <f t="shared" si="24"/>
        <v>26.536367390594709</v>
      </c>
      <c r="AC95" s="214">
        <f t="shared" si="17"/>
        <v>33.95210926234018</v>
      </c>
      <c r="AD95" s="214">
        <f t="shared" si="18"/>
        <v>26.536367390594709</v>
      </c>
      <c r="AG95" s="29">
        <f t="shared" si="27"/>
        <v>1.4939202712417558E+24</v>
      </c>
      <c r="AI95" s="26"/>
      <c r="AJ95" s="54">
        <f t="shared" si="19"/>
        <v>2.0979950219849754E-4</v>
      </c>
      <c r="AQ95" s="38">
        <f t="shared" si="25"/>
        <v>5.4639031215035001E-2</v>
      </c>
      <c r="AR95" s="38">
        <f t="shared" si="20"/>
        <v>5.1808277143020325E-2</v>
      </c>
      <c r="AS95" s="54">
        <f t="shared" si="28"/>
        <v>3.9459557567607769E-5</v>
      </c>
      <c r="AT95" s="28"/>
      <c r="AU95" s="28"/>
    </row>
    <row r="96" spans="24:47" x14ac:dyDescent="0.25">
      <c r="X96">
        <f t="shared" si="26"/>
        <v>900</v>
      </c>
      <c r="Y96" s="55">
        <f t="shared" si="21"/>
        <v>402.40142489303832</v>
      </c>
      <c r="Z96" s="55">
        <f t="shared" si="22"/>
        <v>3.3738288256463935</v>
      </c>
      <c r="AA96" s="55">
        <f t="shared" si="23"/>
        <v>33.872173812545313</v>
      </c>
      <c r="AB96" s="55">
        <f t="shared" si="24"/>
        <v>26.273879181110459</v>
      </c>
      <c r="AC96" s="214">
        <f t="shared" si="17"/>
        <v>33.872173812545313</v>
      </c>
      <c r="AD96" s="214">
        <f t="shared" si="18"/>
        <v>26.273879181110459</v>
      </c>
      <c r="AG96" s="29">
        <f t="shared" si="27"/>
        <v>1.4821064302517672E+24</v>
      </c>
      <c r="AI96" s="26"/>
      <c r="AJ96" s="54">
        <f t="shared" si="19"/>
        <v>2.0833312022376429E-4</v>
      </c>
      <c r="AQ96" s="38">
        <f t="shared" si="25"/>
        <v>5.4598087583265661E-2</v>
      </c>
      <c r="AR96" s="38">
        <f t="shared" si="20"/>
        <v>5.1771464623441087E-2</v>
      </c>
      <c r="AS96" s="54">
        <f t="shared" si="28"/>
        <v>3.9524174147537858E-5</v>
      </c>
      <c r="AT96" s="28"/>
      <c r="AU96" s="28"/>
    </row>
    <row r="97" spans="24:47" x14ac:dyDescent="0.25">
      <c r="X97">
        <f t="shared" si="26"/>
        <v>910</v>
      </c>
      <c r="Y97" s="55">
        <f t="shared" si="21"/>
        <v>401.46878349400299</v>
      </c>
      <c r="Z97" s="55">
        <f t="shared" si="22"/>
        <v>3.3405706141633154</v>
      </c>
      <c r="AA97" s="55">
        <f t="shared" si="23"/>
        <v>33.793668644276345</v>
      </c>
      <c r="AB97" s="55">
        <f t="shared" si="24"/>
        <v>26.014879013809793</v>
      </c>
      <c r="AC97" s="214">
        <f t="shared" si="17"/>
        <v>33.793668644276345</v>
      </c>
      <c r="AD97" s="214">
        <f t="shared" si="18"/>
        <v>26.014879013809793</v>
      </c>
      <c r="AG97" s="29">
        <f t="shared" si="27"/>
        <v>1.4704968472580337E+24</v>
      </c>
      <c r="AI97" s="26"/>
      <c r="AJ97" s="54">
        <f t="shared" si="19"/>
        <v>2.0688825479626063E-4</v>
      </c>
      <c r="AQ97" s="38">
        <f t="shared" si="25"/>
        <v>5.4557692801207029E-2</v>
      </c>
      <c r="AR97" s="38">
        <f t="shared" si="20"/>
        <v>5.1735142774679478E-2</v>
      </c>
      <c r="AS97" s="54">
        <f t="shared" si="28"/>
        <v>3.9587713191170934E-5</v>
      </c>
      <c r="AT97" s="28"/>
      <c r="AU97" s="28"/>
    </row>
    <row r="98" spans="24:47" x14ac:dyDescent="0.25">
      <c r="X98">
        <f t="shared" si="26"/>
        <v>920</v>
      </c>
      <c r="Y98" s="55">
        <f t="shared" si="21"/>
        <v>400.55265762717892</v>
      </c>
      <c r="Z98" s="55">
        <f t="shared" si="22"/>
        <v>3.3077505641100551</v>
      </c>
      <c r="AA98" s="55">
        <f t="shared" si="23"/>
        <v>33.71655367232146</v>
      </c>
      <c r="AB98" s="55">
        <f t="shared" si="24"/>
        <v>25.759291052955806</v>
      </c>
      <c r="AC98" s="214">
        <f t="shared" si="17"/>
        <v>33.71655367232146</v>
      </c>
      <c r="AD98" s="214">
        <f t="shared" si="18"/>
        <v>25.759291052955806</v>
      </c>
      <c r="AG98" s="29">
        <f t="shared" si="27"/>
        <v>1.4590859578764231E+24</v>
      </c>
      <c r="AI98" s="26"/>
      <c r="AJ98" s="54">
        <f t="shared" si="19"/>
        <v>2.0546442420610287E-4</v>
      </c>
      <c r="AQ98" s="38">
        <f t="shared" si="25"/>
        <v>5.4517834800225505E-2</v>
      </c>
      <c r="AR98" s="38">
        <f t="shared" si="20"/>
        <v>5.1699300856825912E-2</v>
      </c>
      <c r="AS98" s="54">
        <f t="shared" si="28"/>
        <v>3.9650203097909843E-5</v>
      </c>
      <c r="AT98" s="28"/>
      <c r="AU98" s="28"/>
    </row>
    <row r="99" spans="24:47" x14ac:dyDescent="0.25">
      <c r="X99">
        <f t="shared" si="26"/>
        <v>930</v>
      </c>
      <c r="Y99" s="55">
        <f t="shared" si="21"/>
        <v>399.6525883710101</v>
      </c>
      <c r="Z99" s="55">
        <f t="shared" si="22"/>
        <v>3.2753592048414006</v>
      </c>
      <c r="AA99" s="55">
        <f t="shared" si="23"/>
        <v>33.640790266920035</v>
      </c>
      <c r="AB99" s="55">
        <f t="shared" si="24"/>
        <v>25.507041545373422</v>
      </c>
      <c r="AC99" s="214">
        <f t="shared" si="17"/>
        <v>33.640790266920035</v>
      </c>
      <c r="AD99" s="214">
        <f t="shared" si="18"/>
        <v>25.507041545373422</v>
      </c>
      <c r="AG99" s="29">
        <f t="shared" si="27"/>
        <v>1.4478684114428586E+24</v>
      </c>
      <c r="AI99" s="26"/>
      <c r="AJ99" s="54">
        <f t="shared" si="19"/>
        <v>2.04061161801407E-4</v>
      </c>
      <c r="AQ99" s="38">
        <f t="shared" si="25"/>
        <v>5.4478501909823326E-2</v>
      </c>
      <c r="AR99" s="38">
        <f t="shared" si="20"/>
        <v>5.1663928483278089E-2</v>
      </c>
      <c r="AS99" s="54">
        <f t="shared" si="28"/>
        <v>3.9711671205702455E-5</v>
      </c>
      <c r="AT99" s="28"/>
      <c r="AU99" s="28"/>
    </row>
    <row r="100" spans="24:47" x14ac:dyDescent="0.25">
      <c r="X100">
        <f t="shared" si="26"/>
        <v>940</v>
      </c>
      <c r="Y100" s="55">
        <f t="shared" si="21"/>
        <v>398.76813569047465</v>
      </c>
      <c r="Z100" s="55">
        <f t="shared" si="22"/>
        <v>3.2433874099938453</v>
      </c>
      <c r="AA100" s="55">
        <f t="shared" si="23"/>
        <v>33.566341388087096</v>
      </c>
      <c r="AB100" s="55">
        <f t="shared" si="24"/>
        <v>25.258059419000432</v>
      </c>
      <c r="AC100" s="214">
        <f t="shared" si="17"/>
        <v>33.566341388087096</v>
      </c>
      <c r="AD100" s="214">
        <f t="shared" si="18"/>
        <v>25.258059419000432</v>
      </c>
      <c r="AG100" s="29">
        <f t="shared" si="27"/>
        <v>1.4368390434080453E+24</v>
      </c>
      <c r="AI100" s="26"/>
      <c r="AJ100" s="54">
        <f t="shared" si="19"/>
        <v>2.0267801324949308E-4</v>
      </c>
      <c r="AQ100" s="38">
        <f t="shared" si="25"/>
        <v>5.443968277999188E-2</v>
      </c>
      <c r="AR100" s="38">
        <f t="shared" si="20"/>
        <v>5.1629015551144318E-2</v>
      </c>
      <c r="AS100" s="54">
        <f t="shared" si="28"/>
        <v>3.9772143935763026E-5</v>
      </c>
      <c r="AT100" s="28"/>
      <c r="AU100" s="28"/>
    </row>
    <row r="101" spans="24:47" x14ac:dyDescent="0.25">
      <c r="X101">
        <f t="shared" si="26"/>
        <v>950</v>
      </c>
      <c r="Y101" s="55">
        <f t="shared" si="21"/>
        <v>397.89887337896982</v>
      </c>
      <c r="Z101" s="55">
        <f t="shared" si="22"/>
        <v>3.211826233342471</v>
      </c>
      <c r="AA101" s="55">
        <f t="shared" si="23"/>
        <v>33.493171159845943</v>
      </c>
      <c r="AB101" s="55">
        <f t="shared" si="24"/>
        <v>25.012275004613901</v>
      </c>
      <c r="AC101" s="214">
        <f t="shared" si="17"/>
        <v>33.493171159845943</v>
      </c>
      <c r="AD101" s="214">
        <f t="shared" si="18"/>
        <v>25.012275004613901</v>
      </c>
      <c r="AG101" s="29">
        <f t="shared" si="27"/>
        <v>1.425992896436785E+24</v>
      </c>
      <c r="AI101" s="26"/>
      <c r="AJ101" s="54">
        <f t="shared" si="19"/>
        <v>2.0131453984573524E-4</v>
      </c>
      <c r="AQ101" s="38">
        <f t="shared" si="25"/>
        <v>5.4401366473323887E-2</v>
      </c>
      <c r="AR101" s="38">
        <f t="shared" si="20"/>
        <v>5.1594552324302427E-2</v>
      </c>
      <c r="AS101" s="54">
        <f t="shared" si="28"/>
        <v>3.9831646670810032E-5</v>
      </c>
      <c r="AT101" s="28"/>
      <c r="AU101" s="28"/>
    </row>
    <row r="102" spans="24:47" x14ac:dyDescent="0.25">
      <c r="X102">
        <f t="shared" si="26"/>
        <v>960</v>
      </c>
      <c r="Y102" s="55">
        <f t="shared" si="21"/>
        <v>397.04439558321383</v>
      </c>
      <c r="Z102" s="55">
        <f t="shared" si="22"/>
        <v>3.1806671627506997</v>
      </c>
      <c r="AA102" s="55">
        <f t="shared" si="23"/>
        <v>33.421245419462444</v>
      </c>
      <c r="AB102" s="55">
        <f t="shared" si="24"/>
        <v>24.769622013477921</v>
      </c>
      <c r="AC102" s="214">
        <f t="shared" ref="AC102:AC133" si="29">IF(OR(C$5&gt;40, C$5&lt;0, C$4&gt;80,C$4&lt;10), 0, AA102)</f>
        <v>33.421245419462444</v>
      </c>
      <c r="AD102" s="214">
        <f t="shared" ref="AD102:AD133" si="30">IF(OR(C$5&gt;40, C$5&lt;0, C$4&gt;80,C$4&lt;10), 0, AB102)</f>
        <v>24.769622013477921</v>
      </c>
      <c r="AG102" s="29">
        <f t="shared" si="27"/>
        <v>1.4153251598475694E+24</v>
      </c>
      <c r="AI102" s="26"/>
      <c r="AJ102" s="54">
        <f t="shared" si="19"/>
        <v>1.9997031152942595E-4</v>
      </c>
      <c r="AQ102" s="38">
        <f t="shared" si="25"/>
        <v>5.4363542268297455E-2</v>
      </c>
      <c r="AR102" s="38">
        <f t="shared" si="20"/>
        <v>5.1560529256676341E-2</v>
      </c>
      <c r="AS102" s="54">
        <f t="shared" si="28"/>
        <v>3.9890204081517723E-5</v>
      </c>
      <c r="AT102" s="28"/>
      <c r="AU102" s="28"/>
    </row>
    <row r="103" spans="24:47" x14ac:dyDescent="0.25">
      <c r="X103">
        <f t="shared" si="26"/>
        <v>970</v>
      </c>
      <c r="Y103" s="55">
        <f t="shared" si="21"/>
        <v>396.20430335072876</v>
      </c>
      <c r="Z103" s="55">
        <f t="shared" si="22"/>
        <v>3.1499016467285443</v>
      </c>
      <c r="AA103" s="55">
        <f t="shared" si="23"/>
        <v>33.350530585078175</v>
      </c>
      <c r="AB103" s="55">
        <f t="shared" si="24"/>
        <v>24.530033850389728</v>
      </c>
      <c r="AC103" s="214">
        <f t="shared" si="29"/>
        <v>33.350530585078175</v>
      </c>
      <c r="AD103" s="214">
        <f t="shared" si="30"/>
        <v>24.530033850389728</v>
      </c>
      <c r="AG103" s="29">
        <f t="shared" si="27"/>
        <v>1.4048312510278598E+24</v>
      </c>
      <c r="AI103" s="26"/>
      <c r="AJ103" s="54">
        <f t="shared" si="19"/>
        <v>1.986449177176147E-4</v>
      </c>
      <c r="AQ103" s="38">
        <f t="shared" si="25"/>
        <v>5.4326199963619939E-2</v>
      </c>
      <c r="AR103" s="38">
        <f t="shared" si="20"/>
        <v>5.1526937266184306E-2</v>
      </c>
      <c r="AS103" s="54">
        <f t="shared" si="28"/>
        <v>3.9947839674329764E-5</v>
      </c>
      <c r="AT103" s="28"/>
      <c r="AU103" s="28"/>
    </row>
    <row r="104" spans="24:47" x14ac:dyDescent="0.25">
      <c r="X104">
        <f t="shared" si="26"/>
        <v>980</v>
      </c>
      <c r="Y104" s="55">
        <f t="shared" si="21"/>
        <v>395.37822627099314</v>
      </c>
      <c r="Z104" s="55">
        <f t="shared" si="22"/>
        <v>3.1195219014321243</v>
      </c>
      <c r="AA104" s="55">
        <f t="shared" si="23"/>
        <v>33.280995477356321</v>
      </c>
      <c r="AB104" s="55">
        <f t="shared" si="24"/>
        <v>24.293449898233192</v>
      </c>
      <c r="AC104" s="214">
        <f t="shared" si="29"/>
        <v>33.280995477356321</v>
      </c>
      <c r="AD104" s="214">
        <f t="shared" si="30"/>
        <v>24.293449898233192</v>
      </c>
      <c r="AG104" s="29">
        <f t="shared" si="27"/>
        <v>1.3945066515374458E+24</v>
      </c>
      <c r="AI104" s="26"/>
      <c r="AJ104" s="54">
        <f t="shared" si="19"/>
        <v>1.9733794716669903E-4</v>
      </c>
      <c r="AQ104" s="38">
        <f t="shared" si="25"/>
        <v>5.4289329310835979E-2</v>
      </c>
      <c r="AR104" s="38">
        <f t="shared" si="20"/>
        <v>5.1493767224528045E-2</v>
      </c>
      <c r="AS104" s="54">
        <f t="shared" si="28"/>
        <v>4.000457668642451E-5</v>
      </c>
      <c r="AT104" s="28"/>
      <c r="AU104" s="28"/>
    </row>
    <row r="105" spans="24:47" x14ac:dyDescent="0.25">
      <c r="X105">
        <f t="shared" si="26"/>
        <v>990</v>
      </c>
      <c r="Y105" s="55">
        <f t="shared" si="21"/>
        <v>394.56578226180795</v>
      </c>
      <c r="Z105" s="55">
        <f t="shared" si="22"/>
        <v>3.0895194483367536</v>
      </c>
      <c r="AA105" s="55">
        <f t="shared" si="23"/>
        <v>33.212607934495622</v>
      </c>
      <c r="AB105" s="55">
        <f t="shared" si="24"/>
        <v>24.059804130026897</v>
      </c>
      <c r="AC105" s="214">
        <f t="shared" si="29"/>
        <v>33.212607934495622</v>
      </c>
      <c r="AD105" s="214">
        <f t="shared" si="30"/>
        <v>24.059804130026897</v>
      </c>
      <c r="AG105" s="29">
        <f t="shared" si="27"/>
        <v>1.3843471742118881E+24</v>
      </c>
      <c r="AI105" s="26"/>
      <c r="AJ105" s="54">
        <f t="shared" si="19"/>
        <v>1.9604902227245556E-4</v>
      </c>
      <c r="AQ105" s="38">
        <f t="shared" si="25"/>
        <v>5.4252920981468687E-2</v>
      </c>
      <c r="AR105" s="38">
        <f t="shared" si="20"/>
        <v>5.1461010827422056E-2</v>
      </c>
      <c r="AS105" s="54">
        <f t="shared" si="28"/>
        <v>4.0060436613418345E-5</v>
      </c>
    </row>
    <row r="106" spans="24:47" x14ac:dyDescent="0.25">
      <c r="X106">
        <f t="shared" si="26"/>
        <v>1000</v>
      </c>
      <c r="Y106" s="55">
        <f t="shared" si="21"/>
        <v>393.76664760610731</v>
      </c>
      <c r="Z106" s="55">
        <f t="shared" si="22"/>
        <v>3.0598877113421423</v>
      </c>
      <c r="AA106" s="55">
        <f t="shared" si="23"/>
        <v>33.145340707584786</v>
      </c>
      <c r="AB106" s="55">
        <f t="shared" si="24"/>
        <v>23.82904533402494</v>
      </c>
      <c r="AC106" s="214">
        <f t="shared" si="29"/>
        <v>33.145340707584786</v>
      </c>
      <c r="AD106" s="214">
        <f t="shared" si="30"/>
        <v>23.82904533402494</v>
      </c>
      <c r="AG106" s="29">
        <f t="shared" si="27"/>
        <v>1.3743484698268444E+24</v>
      </c>
      <c r="AI106" s="26"/>
      <c r="AJ106" s="54">
        <f t="shared" si="19"/>
        <v>1.9477773700407556E-4</v>
      </c>
      <c r="AQ106" s="38">
        <f t="shared" si="25"/>
        <v>5.4216964814507274E-2</v>
      </c>
      <c r="AR106" s="38">
        <f t="shared" si="20"/>
        <v>5.1428659018067424E-2</v>
      </c>
      <c r="AS106" s="54">
        <f t="shared" si="28"/>
        <v>4.0115441916978249E-5</v>
      </c>
    </row>
    <row r="107" spans="24:47" x14ac:dyDescent="0.25">
      <c r="X107">
        <f t="shared" si="26"/>
        <v>1010</v>
      </c>
      <c r="Y107" s="55">
        <f t="shared" si="21"/>
        <v>392.98042911842265</v>
      </c>
      <c r="Z107" s="55">
        <f t="shared" si="22"/>
        <v>3.0306172953837809</v>
      </c>
      <c r="AA107" s="55">
        <f t="shared" si="23"/>
        <v>33.079160700203921</v>
      </c>
      <c r="AB107" s="55">
        <f t="shared" si="24"/>
        <v>23.601100345641157</v>
      </c>
      <c r="AC107" s="214">
        <f t="shared" si="29"/>
        <v>33.079160700203921</v>
      </c>
      <c r="AD107" s="214">
        <f t="shared" si="30"/>
        <v>23.601100345641157</v>
      </c>
      <c r="AG107" s="29">
        <f t="shared" si="27"/>
        <v>1.3645068899170088E+24</v>
      </c>
      <c r="AI107" s="26"/>
      <c r="AJ107" s="54">
        <f t="shared" si="19"/>
        <v>1.9352376698761399E-4</v>
      </c>
      <c r="AQ107" s="38">
        <f t="shared" si="25"/>
        <v>5.4181452928884183E-2</v>
      </c>
      <c r="AR107" s="38">
        <f t="shared" si="20"/>
        <v>5.1396704787728134E-2</v>
      </c>
      <c r="AS107" s="54">
        <f t="shared" si="28"/>
        <v>4.0169611274811287E-5</v>
      </c>
    </row>
    <row r="108" spans="24:47" x14ac:dyDescent="0.25">
      <c r="X108">
        <f t="shared" si="26"/>
        <v>1020</v>
      </c>
      <c r="Y108" s="55">
        <f t="shared" si="21"/>
        <v>392.20689464785386</v>
      </c>
      <c r="Z108" s="55">
        <f t="shared" si="22"/>
        <v>3.0017045708642289</v>
      </c>
      <c r="AA108" s="55">
        <f t="shared" si="23"/>
        <v>33.014048371031471</v>
      </c>
      <c r="AB108" s="55">
        <f t="shared" si="24"/>
        <v>23.375940899184091</v>
      </c>
      <c r="AC108" s="214">
        <f t="shared" si="29"/>
        <v>33.014048371031471</v>
      </c>
      <c r="AD108" s="214">
        <f t="shared" si="30"/>
        <v>23.375940899184091</v>
      </c>
      <c r="AG108" s="29">
        <f t="shared" si="27"/>
        <v>1.3548179137675972E+24</v>
      </c>
      <c r="AI108" s="26"/>
      <c r="AJ108" s="54">
        <f t="shared" si="19"/>
        <v>1.9228666962655346E-4</v>
      </c>
      <c r="AQ108" s="38">
        <f t="shared" si="25"/>
        <v>5.4146374065169839E-2</v>
      </c>
      <c r="AR108" s="38">
        <f t="shared" si="20"/>
        <v>5.136513808453548E-2</v>
      </c>
      <c r="AS108" s="54">
        <f t="shared" si="28"/>
        <v>4.0222968233472147E-5</v>
      </c>
    </row>
    <row r="109" spans="24:47" x14ac:dyDescent="0.25">
      <c r="X109">
        <f t="shared" si="26"/>
        <v>1030</v>
      </c>
      <c r="Y109" s="55">
        <f t="shared" si="21"/>
        <v>391.4455495915343</v>
      </c>
      <c r="Z109" s="55">
        <f t="shared" si="22"/>
        <v>2.9731358733125024</v>
      </c>
      <c r="AA109" s="55">
        <f t="shared" si="23"/>
        <v>32.949962086829487</v>
      </c>
      <c r="AB109" s="55">
        <f t="shared" si="24"/>
        <v>23.153460581827758</v>
      </c>
      <c r="AC109" s="214">
        <f t="shared" si="29"/>
        <v>32.949962086829487</v>
      </c>
      <c r="AD109" s="214">
        <f t="shared" si="30"/>
        <v>23.153460581827758</v>
      </c>
      <c r="AG109" s="29">
        <f t="shared" si="27"/>
        <v>1.3452789894288095E+24</v>
      </c>
      <c r="AI109" s="26"/>
      <c r="AJ109" s="54">
        <f t="shared" si="19"/>
        <v>1.9106624703331323E-4</v>
      </c>
      <c r="AQ109" s="38">
        <f t="shared" si="25"/>
        <v>5.4111723873506185E-2</v>
      </c>
      <c r="AR109" s="38">
        <f t="shared" si="20"/>
        <v>5.1333955071350301E-2</v>
      </c>
      <c r="AS109" s="54">
        <f t="shared" si="28"/>
        <v>4.0275525561496731E-5</v>
      </c>
    </row>
    <row r="110" spans="24:47" x14ac:dyDescent="0.25">
      <c r="X110">
        <f t="shared" si="26"/>
        <v>1040</v>
      </c>
      <c r="Y110" s="55">
        <f t="shared" si="21"/>
        <v>390.69641688605356</v>
      </c>
      <c r="Z110" s="55">
        <f t="shared" si="22"/>
        <v>2.9449167535491245</v>
      </c>
      <c r="AA110" s="55">
        <f t="shared" si="23"/>
        <v>32.886903778287333</v>
      </c>
      <c r="AB110" s="55">
        <f t="shared" si="24"/>
        <v>22.93370262089498</v>
      </c>
      <c r="AC110" s="214">
        <f t="shared" si="29"/>
        <v>32.886903778287333</v>
      </c>
      <c r="AD110" s="214">
        <f t="shared" si="30"/>
        <v>22.93370262089498</v>
      </c>
      <c r="AG110" s="29">
        <f t="shared" si="27"/>
        <v>1.3358843132450625E+24</v>
      </c>
      <c r="AI110" s="26"/>
      <c r="AJ110" s="54">
        <f t="shared" si="19"/>
        <v>1.8986187885597244E-4</v>
      </c>
      <c r="AQ110" s="38">
        <f t="shared" si="25"/>
        <v>5.4077485977832303E-2</v>
      </c>
      <c r="AR110" s="38">
        <f t="shared" si="20"/>
        <v>5.1303141085179742E-2</v>
      </c>
      <c r="AS110" s="54">
        <f t="shared" si="28"/>
        <v>4.0327314005613661E-5</v>
      </c>
    </row>
    <row r="111" spans="24:47" x14ac:dyDescent="0.25">
      <c r="X111">
        <f t="shared" si="26"/>
        <v>1050</v>
      </c>
      <c r="Y111" s="55">
        <f t="shared" si="21"/>
        <v>389.95858485877909</v>
      </c>
      <c r="Z111" s="55">
        <f t="shared" si="22"/>
        <v>2.9170173395187682</v>
      </c>
      <c r="AA111" s="55">
        <f t="shared" si="23"/>
        <v>32.824796705284434</v>
      </c>
      <c r="AB111" s="55">
        <f t="shared" si="24"/>
        <v>22.716434386097408</v>
      </c>
      <c r="AC111" s="214">
        <f t="shared" si="29"/>
        <v>32.824796705284434</v>
      </c>
      <c r="AD111" s="214">
        <f t="shared" si="30"/>
        <v>22.716434386097408</v>
      </c>
      <c r="AG111" s="29">
        <f t="shared" si="27"/>
        <v>1.3266344538343951E+24</v>
      </c>
      <c r="AI111" s="26"/>
      <c r="AJ111" s="54">
        <f t="shared" si="19"/>
        <v>1.8867375575464304E-4</v>
      </c>
      <c r="AQ111" s="38">
        <f t="shared" si="25"/>
        <v>5.4043667030478554E-2</v>
      </c>
      <c r="AR111" s="38">
        <f t="shared" si="20"/>
        <v>5.1272702185796486E-2</v>
      </c>
      <c r="AS111" s="54">
        <f t="shared" si="28"/>
        <v>4.0378329241832147E-5</v>
      </c>
    </row>
    <row r="112" spans="24:47" x14ac:dyDescent="0.25">
      <c r="X112">
        <f t="shared" si="26"/>
        <v>1060</v>
      </c>
      <c r="Y112" s="55">
        <f t="shared" si="21"/>
        <v>389.23292809568881</v>
      </c>
      <c r="Z112" s="55">
        <f t="shared" si="22"/>
        <v>2.8894751361186817</v>
      </c>
      <c r="AA112" s="55">
        <f t="shared" si="23"/>
        <v>32.763714486169093</v>
      </c>
      <c r="AB112" s="55">
        <f t="shared" si="24"/>
        <v>22.501947948903368</v>
      </c>
      <c r="AC112" s="214">
        <f t="shared" si="29"/>
        <v>32.763714486169093</v>
      </c>
      <c r="AD112" s="214">
        <f t="shared" si="30"/>
        <v>22.501947948903368</v>
      </c>
      <c r="AG112" s="29">
        <f t="shared" si="27"/>
        <v>1.3175184254264685E+24</v>
      </c>
      <c r="AI112" s="26"/>
      <c r="AJ112" s="54">
        <f t="shared" si="19"/>
        <v>1.8750057822445909E-4</v>
      </c>
      <c r="AQ112" s="38">
        <f t="shared" si="25"/>
        <v>5.4010231231551964E-2</v>
      </c>
      <c r="AR112" s="38">
        <f t="shared" si="20"/>
        <v>5.1242606220666405E-2</v>
      </c>
      <c r="AS112" s="54">
        <f t="shared" si="28"/>
        <v>4.0428630730106686E-5</v>
      </c>
    </row>
    <row r="113" spans="24:45" x14ac:dyDescent="0.25">
      <c r="X113">
        <f t="shared" si="26"/>
        <v>1070</v>
      </c>
      <c r="Y113" s="55">
        <f t="shared" si="21"/>
        <v>388.51696595433583</v>
      </c>
      <c r="Z113" s="55">
        <f t="shared" si="22"/>
        <v>2.8622000588583987</v>
      </c>
      <c r="AA113" s="55">
        <f t="shared" si="23"/>
        <v>32.70344831265453</v>
      </c>
      <c r="AB113" s="55">
        <f t="shared" si="24"/>
        <v>22.289541771344904</v>
      </c>
      <c r="AC113" s="214">
        <f t="shared" si="29"/>
        <v>32.70344831265453</v>
      </c>
      <c r="AD113" s="214">
        <f t="shared" si="30"/>
        <v>22.289541771344904</v>
      </c>
      <c r="AG113" s="29">
        <f t="shared" si="27"/>
        <v>1.3085473002572804E+24</v>
      </c>
      <c r="AI113" s="26"/>
      <c r="AJ113" s="54">
        <f t="shared" si="19"/>
        <v>1.8634388061260156E-4</v>
      </c>
      <c r="AQ113" s="38">
        <f t="shared" si="25"/>
        <v>5.3977223528455472E-2</v>
      </c>
      <c r="AR113" s="38">
        <f t="shared" si="20"/>
        <v>5.121289371676653E-2</v>
      </c>
      <c r="AS113" s="54">
        <f t="shared" si="28"/>
        <v>4.0478156262654422E-5</v>
      </c>
    </row>
    <row r="114" spans="24:45" x14ac:dyDescent="0.25">
      <c r="X114">
        <f t="shared" si="26"/>
        <v>1080</v>
      </c>
      <c r="Y114" s="55">
        <f t="shared" si="21"/>
        <v>387.81464936053521</v>
      </c>
      <c r="Z114" s="55">
        <f t="shared" si="22"/>
        <v>2.8353469715385433</v>
      </c>
      <c r="AA114" s="55">
        <f t="shared" si="23"/>
        <v>32.644330754253801</v>
      </c>
      <c r="AB114" s="55">
        <f t="shared" si="24"/>
        <v>22.080421863862188</v>
      </c>
      <c r="AC114" s="214">
        <f t="shared" si="29"/>
        <v>32.644330754253801</v>
      </c>
      <c r="AD114" s="214">
        <f t="shared" si="30"/>
        <v>22.080421863862188</v>
      </c>
      <c r="AG114" s="29">
        <f t="shared" si="27"/>
        <v>1.2996906553690197E+24</v>
      </c>
      <c r="AI114" s="26"/>
      <c r="AJ114" s="54">
        <f t="shared" si="19"/>
        <v>1.8519984072906258E-4</v>
      </c>
      <c r="AQ114" s="38">
        <f t="shared" si="25"/>
        <v>5.3944535960251012E-2</v>
      </c>
      <c r="AR114" s="38">
        <f t="shared" si="20"/>
        <v>5.1183467554202965E-2</v>
      </c>
      <c r="AS114" s="54">
        <f t="shared" si="28"/>
        <v>4.0527072770887569E-5</v>
      </c>
    </row>
    <row r="115" spans="24:45" x14ac:dyDescent="0.25">
      <c r="X115">
        <f t="shared" si="26"/>
        <v>1090</v>
      </c>
      <c r="Y115" s="55">
        <f t="shared" si="21"/>
        <v>387.11758632982276</v>
      </c>
      <c r="Z115" s="55">
        <f t="shared" si="22"/>
        <v>2.808598410003837</v>
      </c>
      <c r="AA115" s="55">
        <f t="shared" si="23"/>
        <v>32.585655414968244</v>
      </c>
      <c r="AB115" s="55">
        <f t="shared" si="24"/>
        <v>21.872115956731076</v>
      </c>
      <c r="AC115" s="214">
        <f t="shared" si="29"/>
        <v>32.585655414968244</v>
      </c>
      <c r="AD115" s="214">
        <f t="shared" si="30"/>
        <v>21.872115956731076</v>
      </c>
      <c r="AG115" s="29">
        <f t="shared" si="27"/>
        <v>1.2909976221057868E+24</v>
      </c>
      <c r="AI115" s="26"/>
      <c r="AJ115" s="54">
        <f t="shared" si="19"/>
        <v>1.8407490998568628E-4</v>
      </c>
      <c r="AQ115" s="38">
        <f t="shared" si="25"/>
        <v>5.3912354122051552E-2</v>
      </c>
      <c r="AR115" s="38">
        <f t="shared" si="20"/>
        <v>5.1154494879189986E-2</v>
      </c>
      <c r="AS115" s="54">
        <f t="shared" si="28"/>
        <v>4.0575107819486239E-5</v>
      </c>
    </row>
    <row r="116" spans="24:45" x14ac:dyDescent="0.25">
      <c r="X116">
        <f t="shared" si="26"/>
        <v>1100</v>
      </c>
      <c r="Y116" s="55">
        <f t="shared" si="21"/>
        <v>386.44132613202993</v>
      </c>
      <c r="Z116" s="55">
        <f t="shared" si="22"/>
        <v>2.7825558990708661</v>
      </c>
      <c r="AA116" s="55">
        <f t="shared" si="23"/>
        <v>32.528731155894775</v>
      </c>
      <c r="AB116" s="55">
        <f t="shared" si="24"/>
        <v>21.669308457837136</v>
      </c>
      <c r="AC116" s="214">
        <f t="shared" si="29"/>
        <v>32.528731155894775</v>
      </c>
      <c r="AD116" s="214">
        <f t="shared" si="30"/>
        <v>21.669308457837136</v>
      </c>
      <c r="AG116" s="29">
        <f t="shared" si="27"/>
        <v>1.2823645325554303E+24</v>
      </c>
      <c r="AI116" s="26"/>
      <c r="AJ116" s="54">
        <f t="shared" si="19"/>
        <v>1.8295575741255607E-4</v>
      </c>
      <c r="AQ116" s="38">
        <f t="shared" si="25"/>
        <v>5.3880297551828382E-2</v>
      </c>
      <c r="AR116" s="38">
        <f t="shared" si="20"/>
        <v>5.1125633221337091E-2</v>
      </c>
      <c r="AS116" s="54">
        <f t="shared" si="28"/>
        <v>4.0622833391383571E-5</v>
      </c>
    </row>
    <row r="117" spans="24:45" x14ac:dyDescent="0.25">
      <c r="X117">
        <f t="shared" si="26"/>
        <v>1110</v>
      </c>
      <c r="Y117" s="55">
        <f t="shared" si="21"/>
        <v>385.75470914313883</v>
      </c>
      <c r="Z117" s="55">
        <f t="shared" si="22"/>
        <v>2.7560211345608607</v>
      </c>
      <c r="AA117" s="55">
        <f t="shared" si="23"/>
        <v>32.470935113058822</v>
      </c>
      <c r="AB117" s="55">
        <f t="shared" si="24"/>
        <v>21.46266750689869</v>
      </c>
      <c r="AC117" s="214">
        <f t="shared" si="29"/>
        <v>32.470935113058822</v>
      </c>
      <c r="AD117" s="214">
        <f t="shared" si="30"/>
        <v>21.46266750689869</v>
      </c>
      <c r="AG117" s="29">
        <f t="shared" si="27"/>
        <v>1.2739842426297702E+24</v>
      </c>
      <c r="AI117" s="26"/>
      <c r="AJ117" s="54">
        <f t="shared" si="19"/>
        <v>1.8186749650947145E-4</v>
      </c>
      <c r="AQ117" s="38">
        <f t="shared" si="25"/>
        <v>5.3849087141525476E-2</v>
      </c>
      <c r="AR117" s="38">
        <f t="shared" si="20"/>
        <v>5.1097531704075827E-2</v>
      </c>
      <c r="AS117" s="54">
        <f t="shared" si="28"/>
        <v>4.0669182165748929E-5</v>
      </c>
    </row>
    <row r="118" spans="24:45" x14ac:dyDescent="0.25">
      <c r="X118">
        <f t="shared" si="26"/>
        <v>1120</v>
      </c>
      <c r="Y118" s="55">
        <f t="shared" si="21"/>
        <v>385.11844533704044</v>
      </c>
      <c r="Z118" s="55">
        <f t="shared" si="22"/>
        <v>2.7313478392998576</v>
      </c>
      <c r="AA118" s="55">
        <f t="shared" si="23"/>
        <v>32.417377553622934</v>
      </c>
      <c r="AB118" s="55">
        <f t="shared" si="24"/>
        <v>21.270522851022957</v>
      </c>
      <c r="AC118" s="214">
        <f t="shared" si="29"/>
        <v>32.417377553622934</v>
      </c>
      <c r="AD118" s="214">
        <f t="shared" si="30"/>
        <v>21.270522851022957</v>
      </c>
      <c r="AG118" s="29">
        <f t="shared" si="27"/>
        <v>1.265470728254391E+24</v>
      </c>
      <c r="AI118" s="26"/>
      <c r="AJ118" s="54">
        <f t="shared" si="19"/>
        <v>1.8076004488496402E-4</v>
      </c>
      <c r="AQ118" s="38">
        <f t="shared" si="25"/>
        <v>5.3817286794401502E-2</v>
      </c>
      <c r="AR118" s="38">
        <f t="shared" si="20"/>
        <v>5.1068897302024602E-2</v>
      </c>
      <c r="AS118" s="54">
        <f t="shared" si="28"/>
        <v>4.071628867495164E-5</v>
      </c>
    </row>
    <row r="119" spans="24:45" x14ac:dyDescent="0.25">
      <c r="X119">
        <f t="shared" si="26"/>
        <v>1130</v>
      </c>
      <c r="Y119" s="55">
        <f t="shared" si="21"/>
        <v>384.41130801007432</v>
      </c>
      <c r="Z119" s="55">
        <f t="shared" si="22"/>
        <v>2.7038303515862694</v>
      </c>
      <c r="AA119" s="55">
        <f t="shared" si="23"/>
        <v>32.357854209602216</v>
      </c>
      <c r="AB119" s="55">
        <f t="shared" si="24"/>
        <v>21.056228888608906</v>
      </c>
      <c r="AC119" s="214">
        <f t="shared" si="29"/>
        <v>32.357854209602216</v>
      </c>
      <c r="AD119" s="214">
        <f t="shared" si="30"/>
        <v>21.056228888608906</v>
      </c>
      <c r="AG119" s="29">
        <f t="shared" si="27"/>
        <v>1.2575771603696039E+24</v>
      </c>
      <c r="AI119" s="26"/>
      <c r="AJ119" s="54">
        <f t="shared" si="19"/>
        <v>1.7973154032454924E-4</v>
      </c>
      <c r="AQ119" s="38">
        <f t="shared" si="25"/>
        <v>5.3787717308164069E-2</v>
      </c>
      <c r="AR119" s="38">
        <f t="shared" si="20"/>
        <v>5.1042270112581584E-2</v>
      </c>
      <c r="AS119" s="54">
        <f t="shared" si="28"/>
        <v>4.0759983758452833E-5</v>
      </c>
    </row>
    <row r="120" spans="24:45" x14ac:dyDescent="0.25">
      <c r="X120">
        <f t="shared" si="26"/>
        <v>1140</v>
      </c>
      <c r="Y120" s="55">
        <f t="shared" si="21"/>
        <v>383.87504546932757</v>
      </c>
      <c r="Z120" s="55">
        <f t="shared" si="22"/>
        <v>2.6828946789361847</v>
      </c>
      <c r="AA120" s="55">
        <f t="shared" si="23"/>
        <v>32.312714265094918</v>
      </c>
      <c r="AB120" s="55">
        <f t="shared" si="24"/>
        <v>20.89319117620267</v>
      </c>
      <c r="AC120" s="214">
        <f t="shared" si="29"/>
        <v>32.312714265094918</v>
      </c>
      <c r="AD120" s="214">
        <f t="shared" si="30"/>
        <v>20.89319117620267</v>
      </c>
      <c r="AG120" s="29">
        <f t="shared" si="27"/>
        <v>1.2487993651463245E+24</v>
      </c>
      <c r="AI120" s="26"/>
      <c r="AJ120" s="54">
        <f t="shared" si="19"/>
        <v>1.7858591340997885E-4</v>
      </c>
      <c r="AQ120" s="38">
        <f t="shared" si="25"/>
        <v>5.3754739225357194E-2</v>
      </c>
      <c r="AR120" s="38">
        <f t="shared" si="20"/>
        <v>5.1012571734551544E-2</v>
      </c>
      <c r="AS120" s="54">
        <f t="shared" si="28"/>
        <v>4.0808594780814877E-5</v>
      </c>
    </row>
    <row r="121" spans="24:45" x14ac:dyDescent="0.25">
      <c r="X121">
        <f t="shared" si="26"/>
        <v>1150</v>
      </c>
      <c r="Y121" s="55">
        <f t="shared" si="21"/>
        <v>383.02218986511542</v>
      </c>
      <c r="Z121" s="55">
        <f t="shared" si="22"/>
        <v>2.6494784694542748</v>
      </c>
      <c r="AA121" s="55">
        <f t="shared" si="23"/>
        <v>32.240925072821163</v>
      </c>
      <c r="AB121" s="55">
        <f t="shared" si="24"/>
        <v>20.632960590719378</v>
      </c>
      <c r="AC121" s="214">
        <f t="shared" si="29"/>
        <v>32.240925072821163</v>
      </c>
      <c r="AD121" s="214">
        <f t="shared" si="30"/>
        <v>20.632960590719378</v>
      </c>
      <c r="AG121" s="29">
        <f t="shared" si="27"/>
        <v>1.2421391782763531E+24</v>
      </c>
      <c r="AI121" s="26"/>
      <c r="AJ121" s="54">
        <f t="shared" si="19"/>
        <v>1.7771532624161486E-4</v>
      </c>
      <c r="AQ121" s="38">
        <f t="shared" si="25"/>
        <v>5.3729649058934383E-2</v>
      </c>
      <c r="AR121" s="38">
        <f t="shared" si="20"/>
        <v>5.0989975566236842E-2</v>
      </c>
      <c r="AS121" s="54">
        <f t="shared" si="28"/>
        <v>4.0845493530592309E-5</v>
      </c>
    </row>
    <row r="122" spans="24:45" x14ac:dyDescent="0.25">
      <c r="X122">
        <f t="shared" si="26"/>
        <v>1160</v>
      </c>
      <c r="Y122" s="55">
        <f t="shared" si="21"/>
        <v>382.84084678608923</v>
      </c>
      <c r="Z122" s="55">
        <f t="shared" si="22"/>
        <v>2.6423539713493049</v>
      </c>
      <c r="AA122" s="55">
        <f t="shared" si="23"/>
        <v>32.225660503879567</v>
      </c>
      <c r="AB122" s="55">
        <f t="shared" si="24"/>
        <v>20.57747816641465</v>
      </c>
      <c r="AC122" s="214">
        <f t="shared" si="29"/>
        <v>32.225660503879567</v>
      </c>
      <c r="AD122" s="214">
        <f t="shared" si="30"/>
        <v>20.57747816641465</v>
      </c>
      <c r="AG122" s="29">
        <f t="shared" si="27"/>
        <v>1.2315408254147709E+24</v>
      </c>
      <c r="AI122" s="26"/>
      <c r="AJ122" s="54">
        <f t="shared" si="19"/>
        <v>1.7632758901328961E-4</v>
      </c>
      <c r="AQ122" s="38">
        <f t="shared" si="25"/>
        <v>5.3689601706688558E-2</v>
      </c>
      <c r="AR122" s="38">
        <f t="shared" si="20"/>
        <v>5.0953906747989261E-2</v>
      </c>
      <c r="AS122" s="54">
        <f t="shared" si="28"/>
        <v>4.0904237078702854E-5</v>
      </c>
    </row>
    <row r="123" spans="24:45" x14ac:dyDescent="0.25">
      <c r="X123">
        <f t="shared" si="26"/>
        <v>1170</v>
      </c>
      <c r="Y123" s="55">
        <f t="shared" si="21"/>
        <v>381.31319744520709</v>
      </c>
      <c r="Z123" s="55">
        <f t="shared" si="22"/>
        <v>2.5820676109864404</v>
      </c>
      <c r="AA123" s="55">
        <f t="shared" si="23"/>
        <v>32.097070492020798</v>
      </c>
      <c r="AB123" s="55">
        <f t="shared" si="24"/>
        <v>20.107994790019784</v>
      </c>
      <c r="AC123" s="214">
        <f t="shared" si="29"/>
        <v>32.097070492020798</v>
      </c>
      <c r="AD123" s="214">
        <f t="shared" si="30"/>
        <v>20.107994790019784</v>
      </c>
      <c r="AG123" s="29">
        <f t="shared" si="27"/>
        <v>1.2292863117159326E+24</v>
      </c>
      <c r="AI123" s="26"/>
      <c r="AJ123" s="54">
        <f t="shared" si="19"/>
        <v>1.7603201055412199E-4</v>
      </c>
      <c r="AQ123" s="38">
        <f t="shared" si="25"/>
        <v>5.3681063416750593E-2</v>
      </c>
      <c r="AR123" s="38">
        <f t="shared" si="20"/>
        <v>5.094621634622537E-2</v>
      </c>
      <c r="AS123" s="54">
        <f t="shared" si="28"/>
        <v>4.0916737394677504E-5</v>
      </c>
    </row>
    <row r="124" spans="24:45" x14ac:dyDescent="0.25">
      <c r="X124">
        <f t="shared" si="26"/>
        <v>1180</v>
      </c>
      <c r="Y124" s="55">
        <f t="shared" si="21"/>
        <v>381.31319744520709</v>
      </c>
      <c r="Z124" s="55">
        <f t="shared" si="22"/>
        <v>2.5820676109864404</v>
      </c>
      <c r="AA124" s="55">
        <f t="shared" si="23"/>
        <v>32.097070492020798</v>
      </c>
      <c r="AB124" s="55">
        <f t="shared" si="24"/>
        <v>20.107994790019784</v>
      </c>
      <c r="AC124" s="214">
        <f t="shared" si="29"/>
        <v>32.097070492020798</v>
      </c>
      <c r="AD124" s="214">
        <f t="shared" si="30"/>
        <v>20.107994790019784</v>
      </c>
      <c r="AG124" s="29">
        <f t="shared" si="27"/>
        <v>1.2102804320199806E+24</v>
      </c>
      <c r="AI124" s="26"/>
      <c r="AJ124" s="54">
        <f t="shared" si="19"/>
        <v>1.7353503777103819E-4</v>
      </c>
      <c r="AQ124" s="38">
        <f t="shared" si="25"/>
        <v>5.3608813776635754E-2</v>
      </c>
      <c r="AR124" s="38">
        <f t="shared" si="20"/>
        <v>5.088113641008396E-2</v>
      </c>
      <c r="AS124" s="54">
        <f t="shared" si="28"/>
        <v>4.1022175589635308E-5</v>
      </c>
    </row>
    <row r="125" spans="24:45" x14ac:dyDescent="0.25">
      <c r="X125">
        <f t="shared" si="26"/>
        <v>1190</v>
      </c>
      <c r="Y125" s="55">
        <f t="shared" si="21"/>
        <v>380.72510368254609</v>
      </c>
      <c r="Z125" s="55">
        <f t="shared" si="22"/>
        <v>2.5587304127116965</v>
      </c>
      <c r="AA125" s="55">
        <f t="shared" si="23"/>
        <v>32.04756765004597</v>
      </c>
      <c r="AB125" s="55">
        <f t="shared" si="24"/>
        <v>19.926255063559665</v>
      </c>
      <c r="AC125" s="214">
        <f t="shared" si="29"/>
        <v>32.04756765004597</v>
      </c>
      <c r="AD125" s="214">
        <f t="shared" si="30"/>
        <v>19.926255063559665</v>
      </c>
      <c r="AG125" s="29">
        <f t="shared" si="27"/>
        <v>1.2102804320199806E+24</v>
      </c>
      <c r="AI125" s="26"/>
      <c r="AJ125" s="54">
        <f t="shared" si="19"/>
        <v>1.7353503777103819E-4</v>
      </c>
      <c r="AQ125" s="38">
        <f t="shared" si="25"/>
        <v>5.3608813776635754E-2</v>
      </c>
      <c r="AR125" s="38">
        <f t="shared" si="20"/>
        <v>5.088113641008396E-2</v>
      </c>
      <c r="AS125" s="54">
        <f t="shared" si="28"/>
        <v>4.1022175589635308E-5</v>
      </c>
    </row>
    <row r="126" spans="24:45" x14ac:dyDescent="0.25">
      <c r="X126">
        <f t="shared" si="26"/>
        <v>1200</v>
      </c>
      <c r="Y126" s="55">
        <f t="shared" si="21"/>
        <v>380.10867605781857</v>
      </c>
      <c r="Z126" s="55">
        <f t="shared" si="22"/>
        <v>2.5341913319524014</v>
      </c>
      <c r="AA126" s="55">
        <f t="shared" si="23"/>
        <v>31.995679802846684</v>
      </c>
      <c r="AB126" s="55">
        <f t="shared" si="24"/>
        <v>19.735155610563051</v>
      </c>
      <c r="AC126" s="214">
        <f t="shared" si="29"/>
        <v>31.995679802846684</v>
      </c>
      <c r="AD126" s="214">
        <f t="shared" si="30"/>
        <v>19.735155610563051</v>
      </c>
      <c r="AG126" s="29">
        <f t="shared" si="27"/>
        <v>1.2029572880810829E+24</v>
      </c>
      <c r="AI126" s="26"/>
      <c r="AJ126" s="54">
        <f t="shared" si="19"/>
        <v>1.7257045790996319E-4</v>
      </c>
      <c r="AQ126" s="38">
        <f t="shared" si="25"/>
        <v>5.3580845523676215E-2</v>
      </c>
      <c r="AR126" s="38">
        <f t="shared" si="20"/>
        <v>5.0855941194568863E-2</v>
      </c>
      <c r="AS126" s="54">
        <f t="shared" si="28"/>
        <v>4.106282992499395E-5</v>
      </c>
    </row>
    <row r="127" spans="24:45" x14ac:dyDescent="0.25">
      <c r="X127">
        <f t="shared" si="26"/>
        <v>1210</v>
      </c>
      <c r="Y127" s="55">
        <f t="shared" si="21"/>
        <v>379.57726744336225</v>
      </c>
      <c r="Z127" s="55">
        <f t="shared" si="22"/>
        <v>2.5129727622469904</v>
      </c>
      <c r="AA127" s="55">
        <f t="shared" si="23"/>
        <v>31.950948437993453</v>
      </c>
      <c r="AB127" s="55">
        <f t="shared" si="24"/>
        <v>19.569914821641543</v>
      </c>
      <c r="AC127" s="214">
        <f t="shared" si="29"/>
        <v>31.950948437993453</v>
      </c>
      <c r="AD127" s="214">
        <f t="shared" si="30"/>
        <v>19.569914821641543</v>
      </c>
      <c r="AG127" s="29">
        <f t="shared" si="27"/>
        <v>1.1952774288842122E+24</v>
      </c>
      <c r="AI127" s="26"/>
      <c r="AJ127" s="54">
        <f t="shared" si="19"/>
        <v>1.7155742219966268E-4</v>
      </c>
      <c r="AQ127" s="38">
        <f t="shared" si="25"/>
        <v>5.355143688558732E-2</v>
      </c>
      <c r="AR127" s="38">
        <f t="shared" si="20"/>
        <v>5.0829446964536625E-2</v>
      </c>
      <c r="AS127" s="54">
        <f t="shared" si="28"/>
        <v>4.1105481294939708E-5</v>
      </c>
    </row>
    <row r="128" spans="24:45" x14ac:dyDescent="0.25">
      <c r="X128">
        <f t="shared" si="26"/>
        <v>1220</v>
      </c>
      <c r="Y128" s="55">
        <f t="shared" si="21"/>
        <v>378.89091590754299</v>
      </c>
      <c r="Z128" s="55">
        <f t="shared" si="22"/>
        <v>2.4854794088254337</v>
      </c>
      <c r="AA128" s="55">
        <f t="shared" si="23"/>
        <v>31.893174739692174</v>
      </c>
      <c r="AB128" s="55">
        <f t="shared" si="24"/>
        <v>19.355808806365811</v>
      </c>
      <c r="AC128" s="214">
        <f t="shared" si="29"/>
        <v>31.893174739692174</v>
      </c>
      <c r="AD128" s="214">
        <f t="shared" si="30"/>
        <v>19.355808806365811</v>
      </c>
      <c r="AG128" s="29">
        <f t="shared" si="27"/>
        <v>1.1886535930597804E+24</v>
      </c>
      <c r="AI128" s="26"/>
      <c r="AJ128" s="54">
        <f t="shared" si="19"/>
        <v>1.706824791390746E-4</v>
      </c>
      <c r="AQ128" s="38">
        <f t="shared" si="25"/>
        <v>5.3526007683762235E-2</v>
      </c>
      <c r="AR128" s="38">
        <f t="shared" si="20"/>
        <v>5.0806536614546663E-2</v>
      </c>
      <c r="AS128" s="54">
        <f t="shared" si="28"/>
        <v>4.1142281623430183E-5</v>
      </c>
    </row>
    <row r="129" spans="24:45" x14ac:dyDescent="0.25">
      <c r="X129">
        <f t="shared" si="26"/>
        <v>1230</v>
      </c>
      <c r="Y129" s="55">
        <f t="shared" si="21"/>
        <v>378.55932678475727</v>
      </c>
      <c r="Z129" s="55">
        <f t="shared" si="22"/>
        <v>2.4721611446453817</v>
      </c>
      <c r="AA129" s="55">
        <f t="shared" si="23"/>
        <v>31.86526319737014</v>
      </c>
      <c r="AB129" s="55">
        <f t="shared" si="24"/>
        <v>19.252092085082019</v>
      </c>
      <c r="AC129" s="214">
        <f t="shared" si="29"/>
        <v>31.86526319737014</v>
      </c>
      <c r="AD129" s="214">
        <f t="shared" si="30"/>
        <v>19.252092085082019</v>
      </c>
      <c r="AG129" s="29">
        <f t="shared" si="27"/>
        <v>1.180094058130419E+24</v>
      </c>
      <c r="AI129" s="26"/>
      <c r="AJ129" s="54">
        <f t="shared" si="19"/>
        <v>1.6955020151238981E-4</v>
      </c>
      <c r="AQ129" s="38">
        <f t="shared" si="25"/>
        <v>5.3493058524478089E-2</v>
      </c>
      <c r="AR129" s="38">
        <f t="shared" si="20"/>
        <v>5.0776849540328663E-2</v>
      </c>
      <c r="AS129" s="54">
        <f t="shared" si="28"/>
        <v>4.1189855069785967E-5</v>
      </c>
    </row>
    <row r="130" spans="24:45" x14ac:dyDescent="0.25">
      <c r="X130">
        <f t="shared" si="26"/>
        <v>1240</v>
      </c>
      <c r="Y130" s="55">
        <f t="shared" si="21"/>
        <v>377.49142546710004</v>
      </c>
      <c r="Z130" s="55">
        <f t="shared" si="22"/>
        <v>2.4291099137046661</v>
      </c>
      <c r="AA130" s="55">
        <f t="shared" si="23"/>
        <v>31.775372514065662</v>
      </c>
      <c r="AB130" s="55">
        <f t="shared" si="24"/>
        <v>18.916828235376265</v>
      </c>
      <c r="AC130" s="214">
        <f t="shared" si="29"/>
        <v>31.775372514065662</v>
      </c>
      <c r="AD130" s="214">
        <f t="shared" si="30"/>
        <v>18.916828235376265</v>
      </c>
      <c r="AG130" s="29">
        <f t="shared" si="27"/>
        <v>1.1759570164821622E+24</v>
      </c>
      <c r="AI130" s="26"/>
      <c r="AJ130" s="54">
        <f t="shared" si="19"/>
        <v>1.6900227872809802E-4</v>
      </c>
      <c r="AQ130" s="38">
        <f t="shared" si="25"/>
        <v>5.3477097371935935E-2</v>
      </c>
      <c r="AR130" s="38">
        <f t="shared" si="20"/>
        <v>5.0762467931522157E-2</v>
      </c>
      <c r="AS130" s="54">
        <f t="shared" si="28"/>
        <v>4.121285615676534E-5</v>
      </c>
    </row>
    <row r="131" spans="24:45" x14ac:dyDescent="0.25">
      <c r="X131">
        <f t="shared" si="26"/>
        <v>1250</v>
      </c>
      <c r="Y131" s="55">
        <f t="shared" si="21"/>
        <v>377.49142546710004</v>
      </c>
      <c r="Z131" s="55">
        <f t="shared" si="22"/>
        <v>2.4291099137046661</v>
      </c>
      <c r="AA131" s="55">
        <f t="shared" si="23"/>
        <v>31.775372514065662</v>
      </c>
      <c r="AB131" s="55">
        <f t="shared" si="24"/>
        <v>18.916828235376265</v>
      </c>
      <c r="AC131" s="214">
        <f t="shared" si="29"/>
        <v>31.775372514065662</v>
      </c>
      <c r="AD131" s="214">
        <f t="shared" si="30"/>
        <v>18.916828235376265</v>
      </c>
      <c r="AG131" s="29">
        <f t="shared" si="27"/>
        <v>1.1626255919943297E+24</v>
      </c>
      <c r="AI131" s="26"/>
      <c r="AJ131" s="54">
        <f t="shared" si="19"/>
        <v>1.6723369009841827E-4</v>
      </c>
      <c r="AQ131" s="38">
        <f t="shared" si="25"/>
        <v>5.3425503015878506E-2</v>
      </c>
      <c r="AR131" s="38">
        <f t="shared" si="20"/>
        <v>5.0715976462431638E-2</v>
      </c>
      <c r="AS131" s="54">
        <f t="shared" si="28"/>
        <v>4.1287009898663052E-5</v>
      </c>
    </row>
    <row r="132" spans="24:45" x14ac:dyDescent="0.25">
      <c r="X132">
        <f t="shared" si="26"/>
        <v>1260</v>
      </c>
      <c r="Y132" s="55">
        <f t="shared" si="21"/>
        <v>376.28962481950731</v>
      </c>
      <c r="Z132" s="55">
        <f t="shared" si="22"/>
        <v>2.3803684472410556</v>
      </c>
      <c r="AA132" s="55">
        <f t="shared" si="23"/>
        <v>31.674210843392871</v>
      </c>
      <c r="AB132" s="55">
        <f t="shared" si="24"/>
        <v>18.537251360805666</v>
      </c>
      <c r="AC132" s="214">
        <f t="shared" si="29"/>
        <v>31.674210843392871</v>
      </c>
      <c r="AD132" s="214">
        <f t="shared" si="30"/>
        <v>18.537251360805666</v>
      </c>
      <c r="AG132" s="29">
        <f t="shared" si="27"/>
        <v>1.1626255919943297E+24</v>
      </c>
      <c r="AI132" s="26"/>
      <c r="AJ132" s="54">
        <f t="shared" si="19"/>
        <v>1.6723369009841827E-4</v>
      </c>
      <c r="AQ132" s="38">
        <f t="shared" si="25"/>
        <v>5.3425503015878506E-2</v>
      </c>
      <c r="AR132" s="38">
        <f t="shared" si="20"/>
        <v>5.0715976462431638E-2</v>
      </c>
      <c r="AS132" s="54">
        <f t="shared" si="28"/>
        <v>4.1287009898663052E-5</v>
      </c>
    </row>
    <row r="133" spans="24:45" x14ac:dyDescent="0.25">
      <c r="X133">
        <f t="shared" si="26"/>
        <v>1270</v>
      </c>
      <c r="Y133" s="55">
        <f t="shared" si="21"/>
        <v>376.28962481950731</v>
      </c>
      <c r="Z133" s="55">
        <f t="shared" si="22"/>
        <v>2.3803684472410556</v>
      </c>
      <c r="AA133" s="55">
        <f t="shared" si="23"/>
        <v>31.674210843392871</v>
      </c>
      <c r="AB133" s="55">
        <f t="shared" si="24"/>
        <v>18.537251360805666</v>
      </c>
      <c r="AC133" s="214">
        <f t="shared" si="29"/>
        <v>31.674210843392871</v>
      </c>
      <c r="AD133" s="214">
        <f t="shared" si="30"/>
        <v>18.537251360805666</v>
      </c>
      <c r="AG133" s="29">
        <f t="shared" si="27"/>
        <v>1.1476082615487164E+24</v>
      </c>
      <c r="AI133" s="26"/>
      <c r="AJ133" s="54">
        <f t="shared" si="19"/>
        <v>1.652361087733481E-4</v>
      </c>
      <c r="AQ133" s="38">
        <f t="shared" si="25"/>
        <v>5.3367089248826251E-2</v>
      </c>
      <c r="AR133" s="38">
        <f t="shared" si="20"/>
        <v>5.0663334552139103E-2</v>
      </c>
      <c r="AS133" s="54">
        <f t="shared" si="28"/>
        <v>4.1370602993984231E-5</v>
      </c>
    </row>
    <row r="134" spans="24:45" x14ac:dyDescent="0.25">
      <c r="X134">
        <f t="shared" si="26"/>
        <v>1280</v>
      </c>
      <c r="Y134" s="55">
        <f t="shared" si="21"/>
        <v>375.47272050273699</v>
      </c>
      <c r="Z134" s="55">
        <f t="shared" si="22"/>
        <v>2.3470591054647425</v>
      </c>
      <c r="AA134" s="55">
        <f t="shared" si="23"/>
        <v>31.605447853765739</v>
      </c>
      <c r="AB134" s="55">
        <f t="shared" si="24"/>
        <v>18.277853013509404</v>
      </c>
      <c r="AC134" s="214">
        <f t="shared" ref="AC134:AC156" si="31">IF(OR(C$5&gt;40, C$5&lt;0, C$4&gt;80,C$4&lt;10), 0, AA134)</f>
        <v>31.605447853765739</v>
      </c>
      <c r="AD134" s="214">
        <f t="shared" ref="AD134:AD156" si="32">IF(OR(C$5&gt;40, C$5&lt;0, C$4&gt;80,C$4&lt;10), 0, AB134)</f>
        <v>18.277853013509404</v>
      </c>
      <c r="AG134" s="29">
        <f t="shared" si="27"/>
        <v>1.1476082615487164E+24</v>
      </c>
      <c r="AI134" s="26"/>
      <c r="AJ134" s="54">
        <f t="shared" ref="AJ134:AJ156" si="33">AG134*AR134*AS134*EXP(-AF$6/(0.008314*AK$6))</f>
        <v>1.652361087733481E-4</v>
      </c>
      <c r="AQ134" s="38">
        <f t="shared" si="25"/>
        <v>5.3367089248826251E-2</v>
      </c>
      <c r="AR134" s="38">
        <f t="shared" ref="AR134:AR156" si="34">AQ134/(AQ134+1)</f>
        <v>5.0663334552139103E-2</v>
      </c>
      <c r="AS134" s="54">
        <f t="shared" si="28"/>
        <v>4.1370602993984231E-5</v>
      </c>
    </row>
    <row r="135" spans="24:45" x14ac:dyDescent="0.25">
      <c r="X135">
        <f t="shared" si="26"/>
        <v>1290</v>
      </c>
      <c r="Y135" s="55">
        <f t="shared" ref="Y135:Y156" si="35">IF(U$6/(((U$6/AE$6)-1)*(1-EXP(-AJ135*X135))+1)&gt;Y134,Y134,(U$6/(((U$6/AE$6)-1)*(1-EXP(-AJ135*X135))+1)))</f>
        <v>375.47272050273699</v>
      </c>
      <c r="Z135" s="55">
        <f t="shared" ref="Z135:Z156" si="36">-4.8493*(T$6/Y135 - 1)+12.841</f>
        <v>2.3470591054647425</v>
      </c>
      <c r="AA135" s="55">
        <f t="shared" ref="AA135:AA156" si="37">100*Y135/1188</f>
        <v>31.605447853765739</v>
      </c>
      <c r="AB135" s="55">
        <f t="shared" ref="AB135:AB156" si="38">100*Z135/12.841</f>
        <v>18.277853013509404</v>
      </c>
      <c r="AC135" s="214">
        <f t="shared" si="31"/>
        <v>31.605447853765739</v>
      </c>
      <c r="AD135" s="214">
        <f t="shared" si="32"/>
        <v>18.277853013509404</v>
      </c>
      <c r="AG135" s="29">
        <f t="shared" si="27"/>
        <v>1.1373918007888594E+24</v>
      </c>
      <c r="AI135" s="26"/>
      <c r="AJ135" s="54">
        <f t="shared" si="33"/>
        <v>1.638739199922207E-4</v>
      </c>
      <c r="AQ135" s="38">
        <f t="shared" ref="AQ135:AQ156" si="39">AP$6*(((AQ$3-AQ$2*((T$6/Y134)-1))/AQ$3))</f>
        <v>5.3327169971209967E-2</v>
      </c>
      <c r="AR135" s="38">
        <f t="shared" si="34"/>
        <v>5.0627356334753557E-2</v>
      </c>
      <c r="AS135" s="54">
        <f t="shared" si="28"/>
        <v>4.1427509739924771E-5</v>
      </c>
    </row>
    <row r="136" spans="24:45" x14ac:dyDescent="0.25">
      <c r="X136">
        <f t="shared" ref="X136:X156" si="40">X135+10</f>
        <v>1300</v>
      </c>
      <c r="Y136" s="55">
        <f t="shared" si="35"/>
        <v>373.89407500986363</v>
      </c>
      <c r="Z136" s="55">
        <f t="shared" si="36"/>
        <v>2.2822772870216745</v>
      </c>
      <c r="AA136" s="55">
        <f t="shared" si="37"/>
        <v>31.472565236520506</v>
      </c>
      <c r="AB136" s="55">
        <f t="shared" si="38"/>
        <v>17.773361007878471</v>
      </c>
      <c r="AC136" s="214">
        <f t="shared" si="31"/>
        <v>31.472565236520506</v>
      </c>
      <c r="AD136" s="214">
        <f t="shared" si="32"/>
        <v>17.773361007878471</v>
      </c>
      <c r="AG136" s="29">
        <f t="shared" ref="AG136:AG156" si="41">AH$6-AI$6*EXP((T$6-Y135)/T$6)</f>
        <v>1.1373918007888594E+24</v>
      </c>
      <c r="AI136" s="26"/>
      <c r="AJ136" s="54">
        <f t="shared" si="33"/>
        <v>1.638739199922207E-4</v>
      </c>
      <c r="AQ136" s="38">
        <f t="shared" si="39"/>
        <v>5.3327169971209967E-2</v>
      </c>
      <c r="AR136" s="38">
        <f t="shared" si="34"/>
        <v>5.0627356334753557E-2</v>
      </c>
      <c r="AS136" s="54">
        <f t="shared" ref="AS136:AS156" si="42">AS$1+AS$2*EXP(-$Y135/AS$3)</f>
        <v>4.1427509739924771E-5</v>
      </c>
    </row>
    <row r="137" spans="24:45" x14ac:dyDescent="0.25">
      <c r="X137">
        <f t="shared" si="40"/>
        <v>1310</v>
      </c>
      <c r="Y137" s="55">
        <f t="shared" si="35"/>
        <v>373.89407500986363</v>
      </c>
      <c r="Z137" s="55">
        <f t="shared" si="36"/>
        <v>2.2822772870216745</v>
      </c>
      <c r="AA137" s="55">
        <f t="shared" si="37"/>
        <v>31.472565236520506</v>
      </c>
      <c r="AB137" s="55">
        <f t="shared" si="38"/>
        <v>17.773361007878471</v>
      </c>
      <c r="AC137" s="214">
        <f t="shared" si="31"/>
        <v>31.472565236520506</v>
      </c>
      <c r="AD137" s="214">
        <f t="shared" si="32"/>
        <v>17.773361007878471</v>
      </c>
      <c r="AG137" s="29">
        <f t="shared" si="41"/>
        <v>1.1176288501679091E+24</v>
      </c>
      <c r="AI137" s="26"/>
      <c r="AJ137" s="54">
        <f t="shared" si="33"/>
        <v>1.6123154317703017E-4</v>
      </c>
      <c r="AQ137" s="38">
        <f t="shared" si="39"/>
        <v>5.3249532790256848E-2</v>
      </c>
      <c r="AR137" s="38">
        <f t="shared" si="34"/>
        <v>5.0557376132120163E-2</v>
      </c>
      <c r="AS137" s="54">
        <f t="shared" si="42"/>
        <v>4.1537677386168884E-5</v>
      </c>
    </row>
    <row r="138" spans="24:45" x14ac:dyDescent="0.25">
      <c r="X138">
        <f t="shared" si="40"/>
        <v>1320</v>
      </c>
      <c r="Y138" s="55">
        <f t="shared" si="35"/>
        <v>373.89407500986363</v>
      </c>
      <c r="Z138" s="55">
        <f t="shared" si="36"/>
        <v>2.2822772870216745</v>
      </c>
      <c r="AA138" s="55">
        <f t="shared" si="37"/>
        <v>31.472565236520506</v>
      </c>
      <c r="AB138" s="55">
        <f t="shared" si="38"/>
        <v>17.773361007878471</v>
      </c>
      <c r="AC138" s="214">
        <f t="shared" si="31"/>
        <v>31.472565236520506</v>
      </c>
      <c r="AD138" s="214">
        <f t="shared" si="32"/>
        <v>17.773361007878471</v>
      </c>
      <c r="AG138" s="29">
        <f t="shared" si="41"/>
        <v>1.1176288501679091E+24</v>
      </c>
      <c r="AI138" s="26"/>
      <c r="AJ138" s="54">
        <f t="shared" si="33"/>
        <v>1.6123154317703017E-4</v>
      </c>
      <c r="AQ138" s="38">
        <f t="shared" si="39"/>
        <v>5.3249532790256848E-2</v>
      </c>
      <c r="AR138" s="38">
        <f t="shared" si="34"/>
        <v>5.0557376132120163E-2</v>
      </c>
      <c r="AS138" s="54">
        <f t="shared" si="42"/>
        <v>4.1537677386168884E-5</v>
      </c>
    </row>
    <row r="139" spans="24:45" x14ac:dyDescent="0.25">
      <c r="X139">
        <f t="shared" si="40"/>
        <v>1330</v>
      </c>
      <c r="Y139" s="55">
        <f t="shared" si="35"/>
        <v>372.4649598516209</v>
      </c>
      <c r="Z139" s="55">
        <f t="shared" si="36"/>
        <v>2.223158064568004</v>
      </c>
      <c r="AA139" s="55">
        <f t="shared" si="37"/>
        <v>31.352269347779536</v>
      </c>
      <c r="AB139" s="55">
        <f t="shared" si="38"/>
        <v>17.312966782711658</v>
      </c>
      <c r="AC139" s="214">
        <f t="shared" si="31"/>
        <v>31.352269347779536</v>
      </c>
      <c r="AD139" s="214">
        <f t="shared" si="32"/>
        <v>17.312966782711658</v>
      </c>
      <c r="AG139" s="29">
        <f t="shared" si="41"/>
        <v>1.1176288501679091E+24</v>
      </c>
      <c r="AI139" s="26"/>
      <c r="AJ139" s="54">
        <f t="shared" si="33"/>
        <v>1.6123154317703017E-4</v>
      </c>
      <c r="AQ139" s="38">
        <f t="shared" si="39"/>
        <v>5.3249532790256848E-2</v>
      </c>
      <c r="AR139" s="38">
        <f t="shared" si="34"/>
        <v>5.0557376132120163E-2</v>
      </c>
      <c r="AS139" s="54">
        <f t="shared" si="42"/>
        <v>4.1537677386168884E-5</v>
      </c>
    </row>
    <row r="140" spans="24:45" x14ac:dyDescent="0.25">
      <c r="X140">
        <f t="shared" si="40"/>
        <v>1340</v>
      </c>
      <c r="Y140" s="55">
        <f t="shared" si="35"/>
        <v>372.4649598516209</v>
      </c>
      <c r="Z140" s="55">
        <f t="shared" si="36"/>
        <v>2.223158064568004</v>
      </c>
      <c r="AA140" s="55">
        <f t="shared" si="37"/>
        <v>31.352269347779536</v>
      </c>
      <c r="AB140" s="55">
        <f t="shared" si="38"/>
        <v>17.312966782711658</v>
      </c>
      <c r="AC140" s="214">
        <f t="shared" si="31"/>
        <v>31.352269347779536</v>
      </c>
      <c r="AD140" s="214">
        <f t="shared" si="32"/>
        <v>17.312966782711658</v>
      </c>
      <c r="AG140" s="29">
        <f t="shared" si="41"/>
        <v>1.099715196993596E+24</v>
      </c>
      <c r="AI140" s="26"/>
      <c r="AJ140" s="54">
        <f t="shared" si="33"/>
        <v>1.5882814047343097E-4</v>
      </c>
      <c r="AQ140" s="38">
        <f t="shared" si="39"/>
        <v>5.317868189595111E-2</v>
      </c>
      <c r="AR140" s="38">
        <f t="shared" si="34"/>
        <v>5.0493503913521962E-2</v>
      </c>
      <c r="AS140" s="54">
        <f t="shared" si="42"/>
        <v>4.1637634109683559E-5</v>
      </c>
    </row>
    <row r="141" spans="24:45" x14ac:dyDescent="0.25">
      <c r="X141">
        <f t="shared" si="40"/>
        <v>1350</v>
      </c>
      <c r="Y141" s="55">
        <f t="shared" si="35"/>
        <v>372.4649598516209</v>
      </c>
      <c r="Z141" s="55">
        <f t="shared" si="36"/>
        <v>2.223158064568004</v>
      </c>
      <c r="AA141" s="55">
        <f t="shared" si="37"/>
        <v>31.352269347779536</v>
      </c>
      <c r="AB141" s="55">
        <f t="shared" si="38"/>
        <v>17.312966782711658</v>
      </c>
      <c r="AC141" s="214">
        <f t="shared" si="31"/>
        <v>31.352269347779536</v>
      </c>
      <c r="AD141" s="214">
        <f t="shared" si="32"/>
        <v>17.312966782711658</v>
      </c>
      <c r="AG141" s="29">
        <f t="shared" si="41"/>
        <v>1.099715196993596E+24</v>
      </c>
      <c r="AI141" s="26"/>
      <c r="AJ141" s="54">
        <f t="shared" si="33"/>
        <v>1.5882814047343097E-4</v>
      </c>
      <c r="AQ141" s="38">
        <f t="shared" si="39"/>
        <v>5.317868189595111E-2</v>
      </c>
      <c r="AR141" s="38">
        <f t="shared" si="34"/>
        <v>5.0493503913521962E-2</v>
      </c>
      <c r="AS141" s="54">
        <f t="shared" si="42"/>
        <v>4.1637634109683559E-5</v>
      </c>
    </row>
    <row r="142" spans="24:45" x14ac:dyDescent="0.25">
      <c r="X142">
        <f t="shared" si="40"/>
        <v>1360</v>
      </c>
      <c r="Y142" s="55">
        <f t="shared" si="35"/>
        <v>370.88138178790592</v>
      </c>
      <c r="Z142" s="55">
        <f t="shared" si="36"/>
        <v>2.1571169315263798</v>
      </c>
      <c r="AA142" s="55">
        <f t="shared" si="37"/>
        <v>31.218971530968513</v>
      </c>
      <c r="AB142" s="55">
        <f t="shared" si="38"/>
        <v>16.798667794769724</v>
      </c>
      <c r="AC142" s="214">
        <f t="shared" si="31"/>
        <v>31.218971530968513</v>
      </c>
      <c r="AD142" s="214">
        <f t="shared" si="32"/>
        <v>16.798667794769724</v>
      </c>
      <c r="AG142" s="29">
        <f t="shared" si="41"/>
        <v>1.099715196993596E+24</v>
      </c>
      <c r="AI142" s="26"/>
      <c r="AJ142" s="54">
        <f t="shared" si="33"/>
        <v>1.5882814047343097E-4</v>
      </c>
      <c r="AQ142" s="38">
        <f t="shared" si="39"/>
        <v>5.317868189595111E-2</v>
      </c>
      <c r="AR142" s="38">
        <f t="shared" si="34"/>
        <v>5.0493503913521962E-2</v>
      </c>
      <c r="AS142" s="54">
        <f t="shared" si="42"/>
        <v>4.1637634109683559E-5</v>
      </c>
    </row>
    <row r="143" spans="24:45" x14ac:dyDescent="0.25">
      <c r="X143">
        <f t="shared" si="40"/>
        <v>1370</v>
      </c>
      <c r="Y143" s="55">
        <f t="shared" si="35"/>
        <v>370.88138178790592</v>
      </c>
      <c r="Z143" s="55">
        <f t="shared" si="36"/>
        <v>2.1571169315263798</v>
      </c>
      <c r="AA143" s="55">
        <f t="shared" si="37"/>
        <v>31.218971530968513</v>
      </c>
      <c r="AB143" s="55">
        <f t="shared" si="38"/>
        <v>16.798667794769724</v>
      </c>
      <c r="AC143" s="214">
        <f t="shared" si="31"/>
        <v>31.218971530968513</v>
      </c>
      <c r="AD143" s="214">
        <f t="shared" si="32"/>
        <v>16.798667794769724</v>
      </c>
      <c r="AG143" s="29">
        <f t="shared" si="41"/>
        <v>1.0798401991263164E+24</v>
      </c>
      <c r="AI143" s="26"/>
      <c r="AJ143" s="54">
        <f t="shared" si="33"/>
        <v>1.5615246197153278E-4</v>
      </c>
      <c r="AQ143" s="38">
        <f t="shared" si="39"/>
        <v>5.3099535500874116E-2</v>
      </c>
      <c r="AR143" s="38">
        <f t="shared" si="34"/>
        <v>5.0422143122130399E-2</v>
      </c>
      <c r="AS143" s="54">
        <f t="shared" si="42"/>
        <v>4.1748643886449056E-5</v>
      </c>
    </row>
    <row r="144" spans="24:45" x14ac:dyDescent="0.25">
      <c r="X144">
        <f t="shared" si="40"/>
        <v>1380</v>
      </c>
      <c r="Y144" s="55">
        <f t="shared" si="35"/>
        <v>370.88138178790592</v>
      </c>
      <c r="Z144" s="55">
        <f t="shared" si="36"/>
        <v>2.1571169315263798</v>
      </c>
      <c r="AA144" s="55">
        <f t="shared" si="37"/>
        <v>31.218971530968513</v>
      </c>
      <c r="AB144" s="55">
        <f t="shared" si="38"/>
        <v>16.798667794769724</v>
      </c>
      <c r="AC144" s="214">
        <f t="shared" si="31"/>
        <v>31.218971530968513</v>
      </c>
      <c r="AD144" s="214">
        <f t="shared" si="32"/>
        <v>16.798667794769724</v>
      </c>
      <c r="AG144" s="29">
        <f t="shared" si="41"/>
        <v>1.0798401991263164E+24</v>
      </c>
      <c r="AI144" s="26"/>
      <c r="AJ144" s="54">
        <f t="shared" si="33"/>
        <v>1.5615246197153278E-4</v>
      </c>
      <c r="AQ144" s="38">
        <f t="shared" si="39"/>
        <v>5.3099535500874116E-2</v>
      </c>
      <c r="AR144" s="38">
        <f t="shared" si="34"/>
        <v>5.0422143122130399E-2</v>
      </c>
      <c r="AS144" s="54">
        <f t="shared" si="42"/>
        <v>4.1748643886449056E-5</v>
      </c>
    </row>
    <row r="145" spans="24:45" x14ac:dyDescent="0.25">
      <c r="X145">
        <f t="shared" si="40"/>
        <v>1390</v>
      </c>
      <c r="Y145" s="55">
        <f t="shared" si="35"/>
        <v>369.83438295558767</v>
      </c>
      <c r="Z145" s="55">
        <f t="shared" si="36"/>
        <v>2.1131425871052159</v>
      </c>
      <c r="AA145" s="55">
        <f t="shared" si="37"/>
        <v>31.130840316126907</v>
      </c>
      <c r="AB145" s="55">
        <f t="shared" si="38"/>
        <v>16.456215147614795</v>
      </c>
      <c r="AC145" s="214">
        <f t="shared" si="31"/>
        <v>31.130840316126907</v>
      </c>
      <c r="AD145" s="214">
        <f t="shared" si="32"/>
        <v>16.456215147614795</v>
      </c>
      <c r="AG145" s="29">
        <f t="shared" si="41"/>
        <v>1.0798401991263164E+24</v>
      </c>
      <c r="AI145" s="26"/>
      <c r="AJ145" s="54">
        <f t="shared" si="33"/>
        <v>1.5615246197153278E-4</v>
      </c>
      <c r="AQ145" s="38">
        <f t="shared" si="39"/>
        <v>5.3099535500874116E-2</v>
      </c>
      <c r="AR145" s="38">
        <f t="shared" si="34"/>
        <v>5.0422143122130399E-2</v>
      </c>
      <c r="AS145" s="54">
        <f t="shared" si="42"/>
        <v>4.1748643886449056E-5</v>
      </c>
    </row>
    <row r="146" spans="24:45" x14ac:dyDescent="0.25">
      <c r="X146">
        <f t="shared" si="40"/>
        <v>1400</v>
      </c>
      <c r="Y146" s="55">
        <f t="shared" si="35"/>
        <v>369.83438295558767</v>
      </c>
      <c r="Z146" s="55">
        <f t="shared" si="36"/>
        <v>2.1131425871052159</v>
      </c>
      <c r="AA146" s="55">
        <f t="shared" si="37"/>
        <v>31.130840316126907</v>
      </c>
      <c r="AB146" s="55">
        <f t="shared" si="38"/>
        <v>16.456215147614795</v>
      </c>
      <c r="AC146" s="214">
        <f t="shared" si="31"/>
        <v>31.130840316126907</v>
      </c>
      <c r="AD146" s="214">
        <f t="shared" si="32"/>
        <v>16.456215147614795</v>
      </c>
      <c r="AG146" s="29">
        <f t="shared" si="41"/>
        <v>1.066685085008031E+24</v>
      </c>
      <c r="AI146" s="26"/>
      <c r="AJ146" s="54">
        <f t="shared" si="33"/>
        <v>1.5437621374231688E-4</v>
      </c>
      <c r="AQ146" s="38">
        <f t="shared" si="39"/>
        <v>5.3046834847864183E-2</v>
      </c>
      <c r="AR146" s="38">
        <f t="shared" si="34"/>
        <v>5.0374620664927948E-2</v>
      </c>
      <c r="AS146" s="54">
        <f t="shared" si="42"/>
        <v>4.1822183429703183E-5</v>
      </c>
    </row>
    <row r="147" spans="24:45" x14ac:dyDescent="0.25">
      <c r="X147">
        <f t="shared" si="40"/>
        <v>1410</v>
      </c>
      <c r="Y147" s="55">
        <f t="shared" si="35"/>
        <v>369.21833645416848</v>
      </c>
      <c r="Z147" s="55">
        <f t="shared" si="36"/>
        <v>2.087151859184095</v>
      </c>
      <c r="AA147" s="55">
        <f t="shared" si="37"/>
        <v>31.07898455001418</v>
      </c>
      <c r="AB147" s="55">
        <f t="shared" si="38"/>
        <v>16.253810911798887</v>
      </c>
      <c r="AC147" s="214">
        <f t="shared" si="31"/>
        <v>31.07898455001418</v>
      </c>
      <c r="AD147" s="214">
        <f t="shared" si="32"/>
        <v>16.253810911798887</v>
      </c>
      <c r="AG147" s="29">
        <f t="shared" si="41"/>
        <v>1.066685085008031E+24</v>
      </c>
      <c r="AI147" s="26"/>
      <c r="AJ147" s="54">
        <f t="shared" si="33"/>
        <v>1.5437621374231688E-4</v>
      </c>
      <c r="AQ147" s="38">
        <f t="shared" si="39"/>
        <v>5.3046834847864183E-2</v>
      </c>
      <c r="AR147" s="38">
        <f t="shared" si="34"/>
        <v>5.0374620664927948E-2</v>
      </c>
      <c r="AS147" s="54">
        <f t="shared" si="42"/>
        <v>4.1822183429703183E-5</v>
      </c>
    </row>
    <row r="148" spans="24:45" x14ac:dyDescent="0.25">
      <c r="X148">
        <f t="shared" si="40"/>
        <v>1420</v>
      </c>
      <c r="Y148" s="55">
        <f t="shared" si="35"/>
        <v>369.1627960210526</v>
      </c>
      <c r="Z148" s="55">
        <f t="shared" si="36"/>
        <v>2.084804370176391</v>
      </c>
      <c r="AA148" s="55">
        <f t="shared" si="37"/>
        <v>31.074309429381536</v>
      </c>
      <c r="AB148" s="55">
        <f t="shared" si="38"/>
        <v>16.235529710897836</v>
      </c>
      <c r="AC148" s="214">
        <f t="shared" si="31"/>
        <v>31.074309429381536</v>
      </c>
      <c r="AD148" s="214">
        <f t="shared" si="32"/>
        <v>16.235529710897836</v>
      </c>
      <c r="AG148" s="29">
        <f t="shared" si="41"/>
        <v>1.0589392920062535E+24</v>
      </c>
      <c r="AI148" s="26"/>
      <c r="AJ148" s="54">
        <f t="shared" si="33"/>
        <v>1.5332841326566184E-4</v>
      </c>
      <c r="AQ148" s="38">
        <f t="shared" si="39"/>
        <v>5.3015686496440728E-2</v>
      </c>
      <c r="AR148" s="38">
        <f t="shared" si="34"/>
        <v>5.034653061326444E-2</v>
      </c>
      <c r="AS148" s="54">
        <f t="shared" si="42"/>
        <v>4.1865507323729203E-5</v>
      </c>
    </row>
    <row r="149" spans="24:45" x14ac:dyDescent="0.25">
      <c r="X149">
        <f t="shared" si="40"/>
        <v>1430</v>
      </c>
      <c r="Y149" s="55">
        <f t="shared" si="35"/>
        <v>367.77978717502924</v>
      </c>
      <c r="Z149" s="55">
        <f t="shared" si="36"/>
        <v>2.0261210513665038</v>
      </c>
      <c r="AA149" s="55">
        <f t="shared" si="37"/>
        <v>30.957894543352634</v>
      </c>
      <c r="AB149" s="55">
        <f t="shared" si="38"/>
        <v>15.778530109543679</v>
      </c>
      <c r="AC149" s="214">
        <f t="shared" si="31"/>
        <v>30.957894543352634</v>
      </c>
      <c r="AD149" s="214">
        <f t="shared" si="32"/>
        <v>15.778530109543679</v>
      </c>
      <c r="AG149" s="29">
        <f t="shared" si="41"/>
        <v>1.0582407630659531E+24</v>
      </c>
      <c r="AI149" s="26"/>
      <c r="AJ149" s="54">
        <f t="shared" si="33"/>
        <v>1.5323385050490204E-4</v>
      </c>
      <c r="AQ149" s="38">
        <f t="shared" si="39"/>
        <v>5.3012873169595999E-2</v>
      </c>
      <c r="AR149" s="38">
        <f t="shared" si="34"/>
        <v>5.0343993430988054E-2</v>
      </c>
      <c r="AS149" s="54">
        <f t="shared" si="42"/>
        <v>4.186941520190432E-5</v>
      </c>
    </row>
    <row r="150" spans="24:45" x14ac:dyDescent="0.25">
      <c r="X150">
        <f t="shared" si="40"/>
        <v>1440</v>
      </c>
      <c r="Y150" s="55">
        <f t="shared" si="35"/>
        <v>367.77978717502924</v>
      </c>
      <c r="Z150" s="55">
        <f t="shared" si="36"/>
        <v>2.0261210513665038</v>
      </c>
      <c r="AA150" s="55">
        <f t="shared" si="37"/>
        <v>30.957894543352634</v>
      </c>
      <c r="AB150" s="55">
        <f t="shared" si="38"/>
        <v>15.778530109543679</v>
      </c>
      <c r="AC150" s="214">
        <f t="shared" si="31"/>
        <v>30.957894543352634</v>
      </c>
      <c r="AD150" s="214">
        <f t="shared" si="32"/>
        <v>15.778530109543679</v>
      </c>
      <c r="AG150" s="29">
        <f t="shared" si="41"/>
        <v>1.0408362022953861E+24</v>
      </c>
      <c r="AI150" s="26"/>
      <c r="AJ150" s="54">
        <f t="shared" si="33"/>
        <v>1.5087398463772272E-4</v>
      </c>
      <c r="AQ150" s="38">
        <f t="shared" si="39"/>
        <v>5.2942544680046479E-2</v>
      </c>
      <c r="AR150" s="38">
        <f t="shared" si="34"/>
        <v>5.0280563690333097E-2</v>
      </c>
      <c r="AS150" s="54">
        <f t="shared" si="42"/>
        <v>4.1966829628347741E-5</v>
      </c>
    </row>
    <row r="151" spans="24:45" x14ac:dyDescent="0.25">
      <c r="X151">
        <f t="shared" si="40"/>
        <v>1450</v>
      </c>
      <c r="Y151" s="55">
        <f t="shared" si="35"/>
        <v>367.77978717502924</v>
      </c>
      <c r="Z151" s="55">
        <f t="shared" si="36"/>
        <v>2.0261210513665038</v>
      </c>
      <c r="AA151" s="55">
        <f t="shared" si="37"/>
        <v>30.957894543352634</v>
      </c>
      <c r="AB151" s="55">
        <f t="shared" si="38"/>
        <v>15.778530109543679</v>
      </c>
      <c r="AC151" s="214">
        <f t="shared" si="31"/>
        <v>30.957894543352634</v>
      </c>
      <c r="AD151" s="214">
        <f t="shared" si="32"/>
        <v>15.778530109543679</v>
      </c>
      <c r="AG151" s="29">
        <f t="shared" si="41"/>
        <v>1.0408362022953861E+24</v>
      </c>
      <c r="AI151" s="26"/>
      <c r="AJ151" s="54">
        <f t="shared" si="33"/>
        <v>1.5087398463772272E-4</v>
      </c>
      <c r="AQ151" s="38">
        <f t="shared" si="39"/>
        <v>5.2942544680046479E-2</v>
      </c>
      <c r="AR151" s="38">
        <f t="shared" si="34"/>
        <v>5.0280563690333097E-2</v>
      </c>
      <c r="AS151" s="54">
        <f t="shared" si="42"/>
        <v>4.1966829628347741E-5</v>
      </c>
    </row>
    <row r="152" spans="24:45" x14ac:dyDescent="0.25">
      <c r="X152">
        <f t="shared" si="40"/>
        <v>1460</v>
      </c>
      <c r="Y152" s="55">
        <f t="shared" si="35"/>
        <v>366.64976985586469</v>
      </c>
      <c r="Z152" s="55">
        <f t="shared" si="36"/>
        <v>1.9778439352799264</v>
      </c>
      <c r="AA152" s="55">
        <f t="shared" si="37"/>
        <v>30.862775240392654</v>
      </c>
      <c r="AB152" s="55">
        <f t="shared" si="38"/>
        <v>15.402569389299327</v>
      </c>
      <c r="AC152" s="214">
        <f t="shared" si="31"/>
        <v>30.862775240392654</v>
      </c>
      <c r="AD152" s="214">
        <f t="shared" si="32"/>
        <v>15.402569389299327</v>
      </c>
      <c r="AG152" s="29">
        <f t="shared" si="41"/>
        <v>1.0408362022953861E+24</v>
      </c>
      <c r="AI152" s="26"/>
      <c r="AJ152" s="54">
        <f t="shared" si="33"/>
        <v>1.5087398463772272E-4</v>
      </c>
      <c r="AQ152" s="38">
        <f t="shared" si="39"/>
        <v>5.2942544680046479E-2</v>
      </c>
      <c r="AR152" s="38">
        <f t="shared" si="34"/>
        <v>5.0280563690333097E-2</v>
      </c>
      <c r="AS152" s="54">
        <f t="shared" si="42"/>
        <v>4.1966829628347741E-5</v>
      </c>
    </row>
    <row r="153" spans="24:45" x14ac:dyDescent="0.25">
      <c r="X153">
        <f t="shared" si="40"/>
        <v>1470</v>
      </c>
      <c r="Y153" s="55">
        <f t="shared" si="35"/>
        <v>366.64976985586469</v>
      </c>
      <c r="Z153" s="55">
        <f t="shared" si="36"/>
        <v>1.9778439352799264</v>
      </c>
      <c r="AA153" s="55">
        <f t="shared" si="37"/>
        <v>30.862775240392654</v>
      </c>
      <c r="AB153" s="55">
        <f t="shared" si="38"/>
        <v>15.402569389299327</v>
      </c>
      <c r="AC153" s="214">
        <f t="shared" si="31"/>
        <v>30.862775240392654</v>
      </c>
      <c r="AD153" s="214">
        <f t="shared" si="32"/>
        <v>15.402569389299327</v>
      </c>
      <c r="AG153" s="29">
        <f t="shared" si="41"/>
        <v>1.0266003805284929E+24</v>
      </c>
      <c r="AI153" s="26"/>
      <c r="AJ153" s="54">
        <f t="shared" si="33"/>
        <v>1.4893845203840805E-4</v>
      </c>
      <c r="AQ153" s="38">
        <f t="shared" si="39"/>
        <v>5.2884687409479096E-2</v>
      </c>
      <c r="AR153" s="38">
        <f t="shared" si="34"/>
        <v>5.0228375473478255E-2</v>
      </c>
      <c r="AS153" s="54">
        <f t="shared" si="42"/>
        <v>4.2046573682380948E-5</v>
      </c>
    </row>
    <row r="154" spans="24:45" x14ac:dyDescent="0.25">
      <c r="X154">
        <f t="shared" si="40"/>
        <v>1480</v>
      </c>
      <c r="Y154" s="55">
        <f t="shared" si="35"/>
        <v>366.50036469061126</v>
      </c>
      <c r="Z154" s="55">
        <f t="shared" si="36"/>
        <v>1.9714386971927311</v>
      </c>
      <c r="AA154" s="55">
        <f t="shared" si="37"/>
        <v>30.85019904803125</v>
      </c>
      <c r="AB154" s="55">
        <f t="shared" si="38"/>
        <v>15.352688242292121</v>
      </c>
      <c r="AC154" s="214">
        <f t="shared" si="31"/>
        <v>30.85019904803125</v>
      </c>
      <c r="AD154" s="214">
        <f t="shared" si="32"/>
        <v>15.352688242292121</v>
      </c>
      <c r="AG154" s="29">
        <f t="shared" si="41"/>
        <v>1.0266003805284929E+24</v>
      </c>
      <c r="AI154" s="26"/>
      <c r="AJ154" s="54">
        <f t="shared" si="33"/>
        <v>1.4893845203840805E-4</v>
      </c>
      <c r="AQ154" s="38">
        <f t="shared" si="39"/>
        <v>5.2884687409479096E-2</v>
      </c>
      <c r="AR154" s="38">
        <f t="shared" si="34"/>
        <v>5.0228375473478255E-2</v>
      </c>
      <c r="AS154" s="54">
        <f t="shared" si="42"/>
        <v>4.2046573682380948E-5</v>
      </c>
    </row>
    <row r="155" spans="24:45" x14ac:dyDescent="0.25">
      <c r="X155">
        <f t="shared" si="40"/>
        <v>1490</v>
      </c>
      <c r="Y155" s="55">
        <f t="shared" si="35"/>
        <v>365.42256739365058</v>
      </c>
      <c r="Z155" s="55">
        <f t="shared" si="36"/>
        <v>1.9250766283574627</v>
      </c>
      <c r="AA155" s="55">
        <f t="shared" si="37"/>
        <v>30.759475369835911</v>
      </c>
      <c r="AB155" s="55">
        <f t="shared" si="38"/>
        <v>14.991641058776285</v>
      </c>
      <c r="AC155" s="214">
        <f t="shared" si="31"/>
        <v>30.759475369835911</v>
      </c>
      <c r="AD155" s="214">
        <f t="shared" si="32"/>
        <v>14.991641058776285</v>
      </c>
      <c r="AG155" s="29">
        <f t="shared" si="41"/>
        <v>1.0247171785742397E+24</v>
      </c>
      <c r="AI155" s="26"/>
      <c r="AJ155" s="54">
        <f t="shared" si="33"/>
        <v>1.4868205207889257E-4</v>
      </c>
      <c r="AQ155" s="38">
        <f t="shared" si="39"/>
        <v>5.2877011110165878E-2</v>
      </c>
      <c r="AR155" s="38">
        <f t="shared" si="34"/>
        <v>5.0221450893311585E-2</v>
      </c>
      <c r="AS155" s="54">
        <f t="shared" si="42"/>
        <v>4.2057127113010209E-5</v>
      </c>
    </row>
    <row r="156" spans="24:45" x14ac:dyDescent="0.25">
      <c r="X156">
        <f t="shared" si="40"/>
        <v>1500</v>
      </c>
      <c r="Y156" s="55">
        <f t="shared" si="35"/>
        <v>365.42256739365058</v>
      </c>
      <c r="Z156" s="55">
        <f t="shared" si="36"/>
        <v>1.9250766283574627</v>
      </c>
      <c r="AA156" s="55">
        <f t="shared" si="37"/>
        <v>30.759475369835911</v>
      </c>
      <c r="AB156" s="55">
        <f t="shared" si="38"/>
        <v>14.991641058776285</v>
      </c>
      <c r="AC156" s="214">
        <f t="shared" si="31"/>
        <v>30.759475369835911</v>
      </c>
      <c r="AD156" s="214">
        <f t="shared" si="32"/>
        <v>14.991641058776285</v>
      </c>
      <c r="AG156" s="29">
        <f t="shared" si="41"/>
        <v>1.0111248863970717E+24</v>
      </c>
      <c r="AI156" s="26"/>
      <c r="AJ156" s="54">
        <f t="shared" si="33"/>
        <v>1.4682899511105286E-4</v>
      </c>
      <c r="AQ156" s="38">
        <f t="shared" si="39"/>
        <v>5.2821448910554451E-2</v>
      </c>
      <c r="AR156" s="38">
        <f t="shared" si="34"/>
        <v>5.0171326738463938E-2</v>
      </c>
      <c r="AS156" s="54">
        <f t="shared" si="42"/>
        <v>4.2133328545770103E-5</v>
      </c>
    </row>
  </sheetData>
  <dataConsolidate/>
  <pageMargins left="0.70866141732283472" right="0.70866141732283472" top="0.74803149606299213" bottom="0.74803149606299213" header="0.31496062992125984" footer="0.31496062992125984"/>
  <pageSetup scale="55"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A7D0D-F181-4081-8D43-49FF504C1DE7}">
  <dimension ref="A1:AU206"/>
  <sheetViews>
    <sheetView topLeftCell="J1" zoomScale="90" zoomScaleNormal="90" workbookViewId="0">
      <selection activeCell="AC6" sqref="AC6:AD206"/>
    </sheetView>
  </sheetViews>
  <sheetFormatPr baseColWidth="10" defaultColWidth="8.85546875" defaultRowHeight="15" x14ac:dyDescent="0.25"/>
  <cols>
    <col min="1" max="1" width="5.42578125" customWidth="1"/>
    <col min="2" max="2" width="18.7109375" customWidth="1"/>
    <col min="3" max="3" width="12.140625" customWidth="1"/>
    <col min="4" max="4" width="12.7109375" customWidth="1"/>
    <col min="5" max="5" width="12.140625" customWidth="1"/>
    <col min="6" max="6" width="11.5703125" customWidth="1"/>
    <col min="7" max="7" width="12.5703125" customWidth="1"/>
    <col min="8" max="8" width="11.42578125" customWidth="1"/>
    <col min="9" max="9" width="12" bestFit="1" customWidth="1"/>
    <col min="12" max="12" width="11" customWidth="1"/>
    <col min="13" max="13" width="9.42578125" customWidth="1"/>
    <col min="14" max="14" width="10" customWidth="1"/>
    <col min="15" max="15" width="9" customWidth="1"/>
    <col min="16" max="16" width="9.42578125" customWidth="1"/>
    <col min="17" max="17" width="7.28515625" customWidth="1"/>
    <col min="18" max="18" width="8.140625" customWidth="1"/>
    <col min="19" max="19" width="2.85546875" customWidth="1"/>
    <col min="20" max="20" width="8.42578125" customWidth="1"/>
    <col min="21" max="21" width="8.28515625" customWidth="1"/>
    <col min="22" max="22" width="6.28515625" customWidth="1"/>
    <col min="23" max="23" width="7" customWidth="1"/>
    <col min="24" max="24" width="8.28515625" customWidth="1"/>
    <col min="31" max="31" width="7.140625" customWidth="1"/>
    <col min="32" max="32" width="8.28515625" customWidth="1"/>
    <col min="33" max="33" width="13.42578125" customWidth="1"/>
    <col min="34" max="34" width="11.7109375" customWidth="1"/>
    <col min="35" max="35" width="12.7109375" customWidth="1"/>
    <col min="36" max="36" width="14" customWidth="1"/>
    <col min="38" max="38" width="6.85546875" customWidth="1"/>
    <col min="45" max="45" width="13" customWidth="1"/>
    <col min="46" max="46" width="12.5703125" customWidth="1"/>
    <col min="47" max="47" width="10.85546875" customWidth="1"/>
    <col min="48" max="48" width="5.28515625" customWidth="1"/>
  </cols>
  <sheetData>
    <row r="1" spans="2:47" ht="15.75" x14ac:dyDescent="0.25">
      <c r="B1" s="91" t="s">
        <v>44</v>
      </c>
      <c r="C1" t="s">
        <v>20</v>
      </c>
      <c r="I1" s="105" t="str">
        <f>B1</f>
        <v>BK9.6 C9k</v>
      </c>
      <c r="P1" s="41" t="s">
        <v>35</v>
      </c>
      <c r="Q1" s="41" t="s">
        <v>28</v>
      </c>
      <c r="R1" t="s">
        <v>43</v>
      </c>
      <c r="Z1" s="15"/>
      <c r="AA1" s="15"/>
      <c r="AB1" s="15"/>
      <c r="AC1" s="15"/>
      <c r="AD1" s="15"/>
      <c r="AF1" s="26"/>
      <c r="AG1" s="27"/>
      <c r="AH1" s="92"/>
      <c r="AI1" s="27"/>
      <c r="AS1" s="83">
        <v>1.8641999999999999E-10</v>
      </c>
      <c r="AT1" s="3" t="s">
        <v>38</v>
      </c>
    </row>
    <row r="2" spans="2:47" ht="16.5" thickBot="1" x14ac:dyDescent="0.3">
      <c r="B2" s="12"/>
      <c r="P2" s="23">
        <v>0</v>
      </c>
      <c r="Q2" s="31">
        <v>2419</v>
      </c>
      <c r="R2" s="23">
        <v>14.33</v>
      </c>
      <c r="T2" s="14"/>
      <c r="Y2" s="13"/>
      <c r="Z2" s="13"/>
      <c r="AA2" s="13"/>
      <c r="AB2" s="13"/>
      <c r="AC2" s="13"/>
      <c r="AD2" s="13"/>
      <c r="AP2" s="41" t="s">
        <v>32</v>
      </c>
      <c r="AQ2" s="51">
        <v>3.0000000000000001E-3</v>
      </c>
      <c r="AS2" s="84">
        <v>3.3261999999999997E-8</v>
      </c>
      <c r="AT2" s="9" t="s">
        <v>39</v>
      </c>
    </row>
    <row r="3" spans="2:47" ht="15.75" x14ac:dyDescent="0.25">
      <c r="B3" s="63" t="s">
        <v>68</v>
      </c>
      <c r="C3" s="106">
        <f>'Multiple climates'!B50</f>
        <v>100</v>
      </c>
      <c r="D3" s="42"/>
      <c r="P3" s="31">
        <v>324.85429167388412</v>
      </c>
      <c r="Q3" s="31">
        <v>2286</v>
      </c>
      <c r="R3" s="23">
        <v>13.77</v>
      </c>
      <c r="Y3" s="15"/>
      <c r="AK3" t="s">
        <v>34</v>
      </c>
      <c r="AP3" s="71" t="s">
        <v>42</v>
      </c>
      <c r="AQ3" s="52">
        <v>5.91E-2</v>
      </c>
      <c r="AS3" s="85">
        <v>290.87900000000002</v>
      </c>
      <c r="AT3" s="9" t="s">
        <v>40</v>
      </c>
    </row>
    <row r="4" spans="2:47" ht="17.25" x14ac:dyDescent="0.25">
      <c r="B4" s="43" t="s">
        <v>15</v>
      </c>
      <c r="C4" s="107">
        <f>'Multiple climates'!D50</f>
        <v>40</v>
      </c>
      <c r="D4" s="42"/>
      <c r="P4" s="31">
        <v>686.31188381806498</v>
      </c>
      <c r="Q4" s="31">
        <v>1985</v>
      </c>
      <c r="R4" s="23">
        <v>13.69</v>
      </c>
      <c r="U4" s="72"/>
      <c r="Y4" s="25" t="s">
        <v>0</v>
      </c>
      <c r="Z4" s="25"/>
      <c r="AA4" s="25"/>
      <c r="AB4" s="25"/>
      <c r="AC4" s="213" t="s">
        <v>111</v>
      </c>
      <c r="AD4" s="213"/>
      <c r="AF4" s="30" t="s">
        <v>27</v>
      </c>
      <c r="AG4" s="20" t="s">
        <v>11</v>
      </c>
      <c r="AH4" s="2" t="s">
        <v>33</v>
      </c>
      <c r="AI4" s="3"/>
      <c r="AJ4" s="8" t="s">
        <v>26</v>
      </c>
      <c r="AK4" s="10"/>
      <c r="AL4" s="6"/>
      <c r="AM4" s="2" t="s">
        <v>22</v>
      </c>
      <c r="AN4" s="2"/>
      <c r="AO4" s="2"/>
      <c r="AP4" s="3"/>
      <c r="AQ4" s="65" t="s">
        <v>30</v>
      </c>
      <c r="AR4" s="74" t="s">
        <v>31</v>
      </c>
      <c r="AS4" s="86" t="s">
        <v>29</v>
      </c>
      <c r="AT4" s="88" t="s">
        <v>41</v>
      </c>
      <c r="AU4" s="16"/>
    </row>
    <row r="5" spans="2:47" ht="16.5" thickBot="1" x14ac:dyDescent="0.3">
      <c r="B5" s="44" t="s">
        <v>16</v>
      </c>
      <c r="C5" s="108">
        <f>'Multiple climates'!C50</f>
        <v>15</v>
      </c>
      <c r="D5" s="42"/>
      <c r="P5" s="31">
        <v>1377.1991801949173</v>
      </c>
      <c r="Q5" s="31">
        <v>1594</v>
      </c>
      <c r="R5" s="23">
        <v>13.58</v>
      </c>
      <c r="T5" s="64" t="s">
        <v>24</v>
      </c>
      <c r="U5" s="64" t="s">
        <v>37</v>
      </c>
      <c r="V5" s="16" t="s">
        <v>7</v>
      </c>
      <c r="W5" s="16" t="s">
        <v>5</v>
      </c>
      <c r="X5" s="65" t="s">
        <v>6</v>
      </c>
      <c r="Y5" s="66" t="s">
        <v>1</v>
      </c>
      <c r="Z5" s="16" t="s">
        <v>43</v>
      </c>
      <c r="AA5" s="16" t="s">
        <v>59</v>
      </c>
      <c r="AB5" s="16" t="s">
        <v>60</v>
      </c>
      <c r="AC5" s="93" t="s">
        <v>14</v>
      </c>
      <c r="AD5" s="93" t="s">
        <v>110</v>
      </c>
      <c r="AE5" s="16" t="s">
        <v>21</v>
      </c>
      <c r="AF5" s="16" t="s">
        <v>3</v>
      </c>
      <c r="AG5" s="77" t="s">
        <v>25</v>
      </c>
      <c r="AH5" s="16" t="s">
        <v>12</v>
      </c>
      <c r="AI5" s="69" t="s">
        <v>13</v>
      </c>
      <c r="AJ5" s="67" t="s">
        <v>2</v>
      </c>
      <c r="AK5" s="68" t="s">
        <v>4</v>
      </c>
      <c r="AL5" s="16" t="s">
        <v>7</v>
      </c>
      <c r="AM5" s="16" t="s">
        <v>8</v>
      </c>
      <c r="AN5" s="16" t="s">
        <v>9</v>
      </c>
      <c r="AO5" s="16" t="s">
        <v>10</v>
      </c>
      <c r="AP5" s="69" t="s">
        <v>18</v>
      </c>
      <c r="AQ5" s="68" t="s">
        <v>23</v>
      </c>
      <c r="AR5" s="69" t="s">
        <v>17</v>
      </c>
      <c r="AS5" s="87" t="s">
        <v>19</v>
      </c>
      <c r="AT5" s="82"/>
      <c r="AU5" s="16"/>
    </row>
    <row r="6" spans="2:47" ht="16.5" thickBot="1" x14ac:dyDescent="0.3">
      <c r="B6" s="42"/>
      <c r="C6" s="42"/>
      <c r="D6" s="42"/>
      <c r="P6" s="31">
        <v>2562.2310329207758</v>
      </c>
      <c r="Q6" s="31">
        <v>1248</v>
      </c>
      <c r="R6" s="23">
        <v>12.33</v>
      </c>
      <c r="T6" s="89">
        <f>Q2</f>
        <v>2419</v>
      </c>
      <c r="U6" s="53">
        <f>C8</f>
        <v>2419</v>
      </c>
      <c r="V6" s="53">
        <f>$C$4</f>
        <v>40</v>
      </c>
      <c r="W6" s="53">
        <f>$C$5</f>
        <v>15</v>
      </c>
      <c r="X6" s="4">
        <v>0</v>
      </c>
      <c r="Y6" s="55">
        <f>U6</f>
        <v>2419</v>
      </c>
      <c r="Z6" s="55">
        <f>-1.9856*(T$6/Y6 - 1)+14.215</f>
        <v>14.215</v>
      </c>
      <c r="AA6" s="55">
        <f>100*Y6/2419</f>
        <v>100</v>
      </c>
      <c r="AB6" s="55">
        <f>100*Z6/14.215</f>
        <v>100</v>
      </c>
      <c r="AC6" s="214">
        <f t="shared" ref="AC6:AC69" si="0">IF(OR(C$5&gt;40, C$5&lt;0, C$4&gt;80,C$4&lt;10), 0, AA6)</f>
        <v>100</v>
      </c>
      <c r="AD6" s="214">
        <f t="shared" ref="AD6:AD69" si="1">IF(OR(C$5&gt;40, C$5&lt;0, C$4&gt;80,C$4&lt;10), 0, AB6)</f>
        <v>100</v>
      </c>
      <c r="AE6" s="50">
        <v>100</v>
      </c>
      <c r="AF6" s="39">
        <v>127.1</v>
      </c>
      <c r="AG6" s="78">
        <f>AH$6-AI$6*EXP((T$6-U6)/T$6)</f>
        <v>5.5000000000000003E+28</v>
      </c>
      <c r="AH6" s="79">
        <f>F31</f>
        <v>1.1000000000000001E+29</v>
      </c>
      <c r="AI6" s="80">
        <f>G31</f>
        <v>5.5000000000000003E+28</v>
      </c>
      <c r="AJ6" s="54">
        <f t="shared" ref="AJ6:AJ69" si="2">AG6*AR6*AS6*EXP(-AF$6/(0.008314*AK$6))</f>
        <v>4.8104782918260258E-6</v>
      </c>
      <c r="AK6" s="48">
        <f>W6+273.15</f>
        <v>288.14999999999998</v>
      </c>
      <c r="AL6" s="49">
        <f>V6/100</f>
        <v>0.4</v>
      </c>
      <c r="AM6" s="70">
        <f>0.002444*AK6^2-1.665432*AK6+288.8167</f>
        <v>11.848821790000045</v>
      </c>
      <c r="AN6" s="70">
        <f>-0.000058384*AK6^2+0.03355*AK6 - 4.013</f>
        <v>0.8067843127600014</v>
      </c>
      <c r="AO6" s="70">
        <f>0.000002303*AK6^2 -0.001512*AK6 +0.2859</f>
        <v>4.1436263017499947E-2</v>
      </c>
      <c r="AP6" s="11">
        <f>(AO6*AN6*AM6*AL6)/((1-AN6*AL6) *(1-AN6*AL6 + AM6*AN6*AL6))</f>
        <v>5.1973953299348695E-2</v>
      </c>
      <c r="AQ6" s="75">
        <f>AP$6*(((AQ$3-AQ$2*((T$6/U6)-1))/AQ$3))</f>
        <v>5.1973953299348695E-2</v>
      </c>
      <c r="AR6" s="76">
        <f t="shared" ref="AR6:AR69" si="3">AQ6/(AQ6+1)</f>
        <v>4.940612183062202E-2</v>
      </c>
      <c r="AS6" s="54">
        <f>AS$1+AS$2*EXP(-$U6/AS$3)</f>
        <v>1.9455355566498306E-10</v>
      </c>
      <c r="AT6" s="90">
        <f>-LOG(AS6)</f>
        <v>9.7109608276123822</v>
      </c>
      <c r="AU6" s="28" t="s">
        <v>47</v>
      </c>
    </row>
    <row r="7" spans="2:47" ht="15.75" x14ac:dyDescent="0.25">
      <c r="B7" s="63" t="s">
        <v>66</v>
      </c>
      <c r="C7" s="112">
        <f>T6</f>
        <v>2419</v>
      </c>
      <c r="D7" s="42"/>
      <c r="P7" s="31">
        <v>565.41480835073128</v>
      </c>
      <c r="Q7" s="31">
        <v>2005</v>
      </c>
      <c r="R7" s="23">
        <v>14.16</v>
      </c>
      <c r="T7" s="1"/>
      <c r="V7" s="17"/>
      <c r="W7" s="17"/>
      <c r="X7">
        <f>X6+10</f>
        <v>10</v>
      </c>
      <c r="Y7" s="55">
        <f t="shared" ref="Y7:Y70" si="4">IF(U$6/(((U$6/AE$6)-1)*(1-EXP(-AJ7*X7))+1)&gt;Y6,Y6,(U$6/(((U$6/AE$6)-1)*(1-EXP(-AJ7*X7))+1)))</f>
        <v>2416.3045564876625</v>
      </c>
      <c r="Z7" s="55">
        <f t="shared" ref="Z7:Z70" si="5">-1.9856*(T$6/Y7 - 1)+14.215</f>
        <v>14.212785017363094</v>
      </c>
      <c r="AA7" s="55">
        <f t="shared" ref="AA7:AA70" si="6">100*Y7/2419</f>
        <v>99.888571992048881</v>
      </c>
      <c r="AB7" s="55">
        <f t="shared" ref="AB7:AB70" si="7">100*Z7/14.215</f>
        <v>99.984417990595105</v>
      </c>
      <c r="AC7" s="214">
        <f t="shared" si="0"/>
        <v>99.888571992048881</v>
      </c>
      <c r="AD7" s="214">
        <f t="shared" si="1"/>
        <v>99.984417990595105</v>
      </c>
      <c r="AE7" s="15"/>
      <c r="AF7" t="s">
        <v>0</v>
      </c>
      <c r="AG7" s="62">
        <f>AH$6-AI$6*EXP((T$6-Y6)/T$6)</f>
        <v>5.5000000000000003E+28</v>
      </c>
      <c r="AH7" s="1"/>
      <c r="AI7" s="26"/>
      <c r="AJ7" s="54">
        <f t="shared" si="2"/>
        <v>4.8104782918260258E-6</v>
      </c>
      <c r="AP7" s="18"/>
      <c r="AQ7" s="38">
        <f t="shared" ref="AQ7:AQ70" si="8">AP$6*(((AQ$3-AQ$2*((T$6/Y6)-1))/AQ$3))</f>
        <v>5.1973953299348695E-2</v>
      </c>
      <c r="AR7" s="38">
        <f t="shared" si="3"/>
        <v>4.940612183062202E-2</v>
      </c>
      <c r="AS7" s="54">
        <f>AS$1+AS$2*EXP(-$Y6/AS$3)</f>
        <v>1.9455355566498306E-10</v>
      </c>
      <c r="AT7" s="23">
        <v>9.64</v>
      </c>
      <c r="AU7" s="28" t="s">
        <v>48</v>
      </c>
    </row>
    <row r="8" spans="2:47" ht="16.5" thickBot="1" x14ac:dyDescent="0.3">
      <c r="B8" s="44" t="s">
        <v>67</v>
      </c>
      <c r="C8" s="116">
        <f>C7*C3/100</f>
        <v>2419</v>
      </c>
      <c r="D8" s="42"/>
      <c r="E8">
        <v>22</v>
      </c>
      <c r="P8" s="31">
        <v>1195.4484519415462</v>
      </c>
      <c r="Q8" s="31">
        <v>1692</v>
      </c>
      <c r="R8" s="23">
        <v>13.21</v>
      </c>
      <c r="V8" s="17"/>
      <c r="W8" s="17"/>
      <c r="X8">
        <f t="shared" ref="X8:X71" si="9">X7+10</f>
        <v>20</v>
      </c>
      <c r="Y8" s="55">
        <f t="shared" si="4"/>
        <v>2413.6194326338446</v>
      </c>
      <c r="Z8" s="55">
        <f t="shared" si="5"/>
        <v>14.210573596061671</v>
      </c>
      <c r="AA8" s="55">
        <f t="shared" si="6"/>
        <v>99.777570592552479</v>
      </c>
      <c r="AB8" s="55">
        <f t="shared" si="7"/>
        <v>99.968861034552745</v>
      </c>
      <c r="AC8" s="214">
        <f t="shared" si="0"/>
        <v>99.777570592552479</v>
      </c>
      <c r="AD8" s="214">
        <f t="shared" si="1"/>
        <v>99.968861034552745</v>
      </c>
      <c r="AG8" s="29">
        <f t="shared" ref="AG8:AG71" si="10">AH$6-AI$6*EXP((T$6-Y7)/T$6)</f>
        <v>5.4938680438388523E+28</v>
      </c>
      <c r="AI8" s="26"/>
      <c r="AJ8" s="54">
        <f t="shared" si="2"/>
        <v>4.8067264846653825E-6</v>
      </c>
      <c r="AP8" s="18"/>
      <c r="AQ8" s="38">
        <f t="shared" si="8"/>
        <v>5.1971010246317909E-2</v>
      </c>
      <c r="AR8" s="38">
        <f t="shared" si="3"/>
        <v>4.9403462395935176E-2</v>
      </c>
      <c r="AS8" s="54">
        <f t="shared" ref="AS8:AS71" si="11">AS$1+AS$2*EXP(-$Y7/AS$3)</f>
        <v>1.946292759200601E-10</v>
      </c>
      <c r="AT8" s="28"/>
      <c r="AU8" s="28"/>
    </row>
    <row r="9" spans="2:47" ht="15.75" x14ac:dyDescent="0.25">
      <c r="B9" s="42"/>
      <c r="C9" s="42"/>
      <c r="D9" s="42"/>
      <c r="P9" s="31">
        <v>2261.6592334029251</v>
      </c>
      <c r="Q9" s="31">
        <v>1288</v>
      </c>
      <c r="R9" s="23">
        <v>12.25</v>
      </c>
      <c r="V9" s="17"/>
      <c r="X9">
        <f t="shared" si="9"/>
        <v>30</v>
      </c>
      <c r="Y9" s="55">
        <f t="shared" si="4"/>
        <v>2410.9445433757951</v>
      </c>
      <c r="Z9" s="55">
        <f t="shared" si="5"/>
        <v>14.208365706101798</v>
      </c>
      <c r="AA9" s="55">
        <f t="shared" si="6"/>
        <v>99.666992285068005</v>
      </c>
      <c r="AB9" s="55">
        <f t="shared" si="7"/>
        <v>99.953328920870888</v>
      </c>
      <c r="AC9" s="214">
        <f t="shared" si="0"/>
        <v>99.666992285068005</v>
      </c>
      <c r="AD9" s="214">
        <f t="shared" si="1"/>
        <v>99.953328920870888</v>
      </c>
      <c r="AG9" s="29">
        <f t="shared" si="10"/>
        <v>5.487752766915814E+28</v>
      </c>
      <c r="AH9" s="27"/>
      <c r="AI9" s="26"/>
      <c r="AJ9" s="54">
        <f t="shared" si="2"/>
        <v>4.8029960295035995E-6</v>
      </c>
      <c r="AK9" s="15"/>
      <c r="AN9" s="24"/>
      <c r="AP9" s="18"/>
      <c r="AQ9" s="38">
        <f t="shared" si="8"/>
        <v>5.1968071925242575E-2</v>
      </c>
      <c r="AR9" s="38">
        <f t="shared" si="3"/>
        <v>4.9400807222346618E-2</v>
      </c>
      <c r="AS9" s="54">
        <f t="shared" si="11"/>
        <v>1.9470540715069148E-10</v>
      </c>
      <c r="AT9" s="28"/>
      <c r="AU9" s="28"/>
    </row>
    <row r="10" spans="2:47" ht="19.5" customHeight="1" x14ac:dyDescent="0.25">
      <c r="B10" s="199"/>
      <c r="C10" s="114"/>
      <c r="D10" s="114"/>
      <c r="P10" s="31">
        <v>4087.1413289352859</v>
      </c>
      <c r="Q10" s="31">
        <v>1098</v>
      </c>
      <c r="R10" s="23">
        <v>11.51</v>
      </c>
      <c r="V10" s="17"/>
      <c r="X10">
        <f t="shared" si="9"/>
        <v>40</v>
      </c>
      <c r="Y10" s="55">
        <f t="shared" si="4"/>
        <v>2408.2798045545373</v>
      </c>
      <c r="Z10" s="55">
        <f t="shared" si="5"/>
        <v>14.206161317702264</v>
      </c>
      <c r="AA10" s="55">
        <f t="shared" si="6"/>
        <v>99.556833590514159</v>
      </c>
      <c r="AB10" s="55">
        <f t="shared" si="7"/>
        <v>99.937821440044075</v>
      </c>
      <c r="AC10" s="214">
        <f t="shared" si="0"/>
        <v>99.556833590514159</v>
      </c>
      <c r="AD10" s="214">
        <f t="shared" si="1"/>
        <v>99.937821440044075</v>
      </c>
      <c r="AG10" s="29">
        <f t="shared" si="10"/>
        <v>5.481654045911314E+28</v>
      </c>
      <c r="AI10" s="26"/>
      <c r="AJ10" s="54">
        <f t="shared" si="2"/>
        <v>4.799286814344555E-6</v>
      </c>
      <c r="AP10" s="18"/>
      <c r="AQ10" s="38">
        <f t="shared" si="8"/>
        <v>5.196513829626969E-2</v>
      </c>
      <c r="AR10" s="38">
        <f t="shared" si="3"/>
        <v>4.9398156273914959E-2</v>
      </c>
      <c r="AS10" s="54">
        <f t="shared" si="11"/>
        <v>1.9478195018665573E-10</v>
      </c>
      <c r="AT10" s="28"/>
      <c r="AU10" s="28"/>
    </row>
    <row r="11" spans="2:47" ht="15.75" x14ac:dyDescent="0.25">
      <c r="B11" s="109"/>
      <c r="C11" s="110"/>
      <c r="D11" s="115"/>
      <c r="P11" s="31">
        <v>798.15294959621554</v>
      </c>
      <c r="Q11" s="31">
        <v>1864</v>
      </c>
      <c r="R11" s="23">
        <v>13.7</v>
      </c>
      <c r="V11" s="17"/>
      <c r="X11">
        <f t="shared" si="9"/>
        <v>50</v>
      </c>
      <c r="Y11" s="55">
        <f t="shared" si="4"/>
        <v>2405.6251329024194</v>
      </c>
      <c r="Z11" s="55">
        <f t="shared" si="5"/>
        <v>14.203960401292068</v>
      </c>
      <c r="AA11" s="55">
        <f t="shared" si="6"/>
        <v>99.447091066656441</v>
      </c>
      <c r="AB11" s="55">
        <f t="shared" si="7"/>
        <v>99.922338384045503</v>
      </c>
      <c r="AC11" s="214">
        <f t="shared" si="0"/>
        <v>99.447091066656441</v>
      </c>
      <c r="AD11" s="214">
        <f t="shared" si="1"/>
        <v>99.922338384045503</v>
      </c>
      <c r="AG11" s="29">
        <f t="shared" si="10"/>
        <v>5.4755717585782305E+28</v>
      </c>
      <c r="AI11" s="26"/>
      <c r="AJ11" s="54">
        <f t="shared" si="2"/>
        <v>4.7955987282473725E-6</v>
      </c>
      <c r="AN11" s="19"/>
      <c r="AO11" s="19"/>
      <c r="AP11" s="18"/>
      <c r="AQ11" s="38">
        <f t="shared" si="8"/>
        <v>5.1962209319828888E-2</v>
      </c>
      <c r="AR11" s="38">
        <f t="shared" si="3"/>
        <v>4.9395509514953286E-2</v>
      </c>
      <c r="AS11" s="54">
        <f t="shared" si="11"/>
        <v>1.9485890586280187E-10</v>
      </c>
      <c r="AT11" s="28"/>
      <c r="AU11" s="28"/>
    </row>
    <row r="12" spans="2:47" ht="15.75" x14ac:dyDescent="0.25">
      <c r="B12" s="42"/>
      <c r="C12" s="42"/>
      <c r="D12" s="42"/>
      <c r="P12" s="31">
        <v>1596.3058991924311</v>
      </c>
      <c r="Q12" s="31">
        <v>1479</v>
      </c>
      <c r="R12" s="23">
        <v>12.64</v>
      </c>
      <c r="V12" s="17"/>
      <c r="X12">
        <f t="shared" si="9"/>
        <v>60</v>
      </c>
      <c r="Y12" s="55">
        <f t="shared" si="4"/>
        <v>2402.9804460308892</v>
      </c>
      <c r="Z12" s="55">
        <f t="shared" si="5"/>
        <v>14.201762927507959</v>
      </c>
      <c r="AA12" s="55">
        <f t="shared" si="6"/>
        <v>99.337761307601866</v>
      </c>
      <c r="AB12" s="55">
        <f t="shared" si="7"/>
        <v>99.906879546309952</v>
      </c>
      <c r="AC12" s="214">
        <f t="shared" si="0"/>
        <v>99.337761307601866</v>
      </c>
      <c r="AD12" s="214">
        <f t="shared" si="1"/>
        <v>99.906879546309952</v>
      </c>
      <c r="AG12" s="29">
        <f t="shared" si="10"/>
        <v>5.4695057837292303E+28</v>
      </c>
      <c r="AI12" s="26"/>
      <c r="AJ12" s="54">
        <f t="shared" si="2"/>
        <v>4.7919316613153675E-6</v>
      </c>
      <c r="AM12" s="28"/>
      <c r="AP12" s="18"/>
      <c r="AQ12" s="38">
        <f t="shared" si="8"/>
        <v>5.1959284956629097E-2</v>
      </c>
      <c r="AR12" s="38">
        <f t="shared" si="3"/>
        <v>4.9392866910026194E-2</v>
      </c>
      <c r="AS12" s="54">
        <f t="shared" si="11"/>
        <v>1.9493627501910656E-10</v>
      </c>
      <c r="AT12" s="28"/>
      <c r="AU12" s="28"/>
    </row>
    <row r="13" spans="2:47" ht="15" customHeight="1" x14ac:dyDescent="0.25">
      <c r="B13" s="199"/>
      <c r="C13" s="114"/>
      <c r="D13" s="114"/>
      <c r="P13" s="31">
        <v>2660.5098319873855</v>
      </c>
      <c r="Q13" s="31">
        <v>1186</v>
      </c>
      <c r="R13" s="23">
        <v>11.97</v>
      </c>
      <c r="V13" s="17"/>
      <c r="W13" s="17"/>
      <c r="X13">
        <f t="shared" si="9"/>
        <v>70</v>
      </c>
      <c r="Y13" s="55">
        <f t="shared" si="4"/>
        <v>2400.3456624184346</v>
      </c>
      <c r="Z13" s="55">
        <f t="shared" si="5"/>
        <v>14.199568867191971</v>
      </c>
      <c r="AA13" s="55">
        <f t="shared" si="6"/>
        <v>99.228840943300312</v>
      </c>
      <c r="AB13" s="55">
        <f t="shared" si="7"/>
        <v>99.891444721716283</v>
      </c>
      <c r="AC13" s="214">
        <f t="shared" si="0"/>
        <v>99.228840943300312</v>
      </c>
      <c r="AD13" s="214">
        <f t="shared" si="1"/>
        <v>99.891444721716283</v>
      </c>
      <c r="AG13" s="29">
        <f t="shared" si="10"/>
        <v>5.4634560012243447E+28</v>
      </c>
      <c r="AI13" s="26"/>
      <c r="AJ13" s="54">
        <f t="shared" si="2"/>
        <v>4.7882855046851568E-6</v>
      </c>
      <c r="AM13" s="19"/>
      <c r="AP13" s="18"/>
      <c r="AQ13" s="38">
        <f t="shared" si="8"/>
        <v>5.195636516765529E-2</v>
      </c>
      <c r="AR13" s="38">
        <f t="shared" si="3"/>
        <v>4.9390228423946803E-2</v>
      </c>
      <c r="AS13" s="54">
        <f t="shared" si="11"/>
        <v>1.9501405850073015E-10</v>
      </c>
      <c r="AT13" s="28"/>
      <c r="AU13" s="28"/>
    </row>
    <row r="14" spans="2:47" ht="15.75" x14ac:dyDescent="0.25">
      <c r="B14" s="109"/>
      <c r="C14" s="110"/>
      <c r="D14" s="115"/>
      <c r="P14" s="31">
        <v>3724.7137647823392</v>
      </c>
      <c r="Q14" s="31">
        <v>1049</v>
      </c>
      <c r="R14" s="23">
        <v>11.3</v>
      </c>
      <c r="V14" s="17"/>
      <c r="W14" s="17"/>
      <c r="X14">
        <f t="shared" si="9"/>
        <v>80</v>
      </c>
      <c r="Y14" s="55">
        <f t="shared" si="4"/>
        <v>2397.7207013988</v>
      </c>
      <c r="Z14" s="55">
        <f t="shared" si="5"/>
        <v>14.197378191389058</v>
      </c>
      <c r="AA14" s="55">
        <f t="shared" si="6"/>
        <v>99.120326639057467</v>
      </c>
      <c r="AB14" s="55">
        <f t="shared" si="7"/>
        <v>99.876033706570922</v>
      </c>
      <c r="AC14" s="214">
        <f t="shared" si="0"/>
        <v>99.120326639057467</v>
      </c>
      <c r="AD14" s="214">
        <f t="shared" si="1"/>
        <v>99.876033706570922</v>
      </c>
      <c r="AG14" s="29">
        <f t="shared" si="10"/>
        <v>5.4574222919586213E+28</v>
      </c>
      <c r="AI14" s="26"/>
      <c r="AJ14" s="54">
        <f t="shared" si="2"/>
        <v>4.7846601505158843E-6</v>
      </c>
      <c r="AP14" s="18"/>
      <c r="AQ14" s="38">
        <f t="shared" si="8"/>
        <v>5.1953449914165201E-2</v>
      </c>
      <c r="AR14" s="38">
        <f t="shared" si="3"/>
        <v>4.9387594021773847E-2</v>
      </c>
      <c r="AS14" s="54">
        <f t="shared" si="11"/>
        <v>1.9509225715807396E-10</v>
      </c>
      <c r="AT14" s="28"/>
      <c r="AU14" s="28"/>
    </row>
    <row r="15" spans="2:47" ht="18.75" x14ac:dyDescent="0.3">
      <c r="D15" s="33"/>
      <c r="P15" s="31">
        <v>822.0784658903375</v>
      </c>
      <c r="Q15" s="31">
        <v>1760</v>
      </c>
      <c r="R15" s="23">
        <v>13.53</v>
      </c>
      <c r="V15" s="17"/>
      <c r="W15" s="17"/>
      <c r="X15">
        <f t="shared" si="9"/>
        <v>90</v>
      </c>
      <c r="Y15" s="55">
        <f t="shared" si="4"/>
        <v>2395.1054831493002</v>
      </c>
      <c r="Z15" s="55">
        <f t="shared" si="5"/>
        <v>14.195190871344687</v>
      </c>
      <c r="AA15" s="55">
        <f t="shared" si="6"/>
        <v>99.012215095051687</v>
      </c>
      <c r="AB15" s="55">
        <f t="shared" si="7"/>
        <v>99.860646298590837</v>
      </c>
      <c r="AC15" s="214">
        <f t="shared" si="0"/>
        <v>99.012215095051687</v>
      </c>
      <c r="AD15" s="214">
        <f t="shared" si="1"/>
        <v>99.860646298590837</v>
      </c>
      <c r="AG15" s="29">
        <f t="shared" si="10"/>
        <v>5.4514045378501286E+28</v>
      </c>
      <c r="AI15" s="26"/>
      <c r="AJ15" s="54">
        <f t="shared" si="2"/>
        <v>4.7810554919786884E-6</v>
      </c>
      <c r="AP15" s="18"/>
      <c r="AQ15" s="38">
        <f t="shared" si="8"/>
        <v>5.1950539157686208E-2</v>
      </c>
      <c r="AR15" s="38">
        <f t="shared" si="3"/>
        <v>4.9384963668808846E-2</v>
      </c>
      <c r="AS15" s="54">
        <f t="shared" si="11"/>
        <v>1.9517087184683463E-10</v>
      </c>
      <c r="AT15" s="28"/>
      <c r="AU15" s="28"/>
    </row>
    <row r="16" spans="2:47" ht="18.75" x14ac:dyDescent="0.3">
      <c r="D16" s="33"/>
      <c r="P16" s="31">
        <v>1644.156931780675</v>
      </c>
      <c r="Q16" s="31">
        <v>1406</v>
      </c>
      <c r="R16" s="23">
        <v>12.99</v>
      </c>
      <c r="V16" s="17"/>
      <c r="W16" s="45"/>
      <c r="X16" s="45">
        <f t="shared" si="9"/>
        <v>100</v>
      </c>
      <c r="Y16" s="55">
        <f t="shared" si="4"/>
        <v>2392.4999286793773</v>
      </c>
      <c r="Z16" s="55">
        <f t="shared" si="5"/>
        <v>14.193006878502491</v>
      </c>
      <c r="AA16" s="55">
        <f t="shared" si="6"/>
        <v>98.904503045860977</v>
      </c>
      <c r="AB16" s="55">
        <f t="shared" si="7"/>
        <v>99.845282296887021</v>
      </c>
      <c r="AC16" s="214">
        <f t="shared" si="0"/>
        <v>98.904503045860977</v>
      </c>
      <c r="AD16" s="214">
        <f t="shared" si="1"/>
        <v>99.845282296887021</v>
      </c>
      <c r="AG16" s="29">
        <f t="shared" si="10"/>
        <v>5.4454026218279156E+28</v>
      </c>
      <c r="AI16" s="26"/>
      <c r="AJ16" s="54">
        <f t="shared" si="2"/>
        <v>4.7774714232461764E-6</v>
      </c>
      <c r="AM16" s="19"/>
      <c r="AP16" s="18"/>
      <c r="AQ16" s="38">
        <f t="shared" si="8"/>
        <v>5.1947632860012076E-2</v>
      </c>
      <c r="AR16" s="38">
        <f t="shared" si="3"/>
        <v>4.9382337330593148E-2</v>
      </c>
      <c r="AS16" s="54">
        <f t="shared" si="11"/>
        <v>1.9524990342806139E-10</v>
      </c>
      <c r="AT16" s="28"/>
      <c r="AU16" s="28"/>
    </row>
    <row r="17" spans="2:47" ht="18.75" x14ac:dyDescent="0.3">
      <c r="D17" s="33"/>
      <c r="E17" s="7"/>
      <c r="P17" s="31">
        <v>2630.65109084908</v>
      </c>
      <c r="Q17" s="31">
        <v>1089</v>
      </c>
      <c r="R17" s="23">
        <v>12</v>
      </c>
      <c r="W17" s="17"/>
      <c r="X17">
        <f t="shared" si="9"/>
        <v>110</v>
      </c>
      <c r="Y17" s="55">
        <f t="shared" si="4"/>
        <v>2389.9039598193453</v>
      </c>
      <c r="Z17" s="55">
        <f t="shared" si="5"/>
        <v>14.19082618450196</v>
      </c>
      <c r="AA17" s="55">
        <f t="shared" si="6"/>
        <v>98.797187259997742</v>
      </c>
      <c r="AB17" s="55">
        <f t="shared" si="7"/>
        <v>99.829941501948355</v>
      </c>
      <c r="AC17" s="214">
        <f t="shared" si="0"/>
        <v>98.797187259997742</v>
      </c>
      <c r="AD17" s="214">
        <f t="shared" si="1"/>
        <v>99.829941501948355</v>
      </c>
      <c r="AG17" s="29">
        <f t="shared" si="10"/>
        <v>5.4394164278202358E+28</v>
      </c>
      <c r="AI17" s="26"/>
      <c r="AJ17" s="54">
        <f t="shared" si="2"/>
        <v>4.7739078394821222E-6</v>
      </c>
      <c r="AQ17" s="38">
        <f t="shared" si="8"/>
        <v>5.194473098319987E-2</v>
      </c>
      <c r="AR17" s="38">
        <f t="shared" si="3"/>
        <v>4.937971497290522E-2</v>
      </c>
      <c r="AS17" s="54">
        <f t="shared" si="11"/>
        <v>1.9532935276821137E-10</v>
      </c>
      <c r="AT17" s="28"/>
      <c r="AU17" s="28"/>
    </row>
    <row r="18" spans="2:47" ht="18.75" x14ac:dyDescent="0.3">
      <c r="C18" s="73"/>
      <c r="D18" s="33"/>
      <c r="P18" s="31">
        <v>3781.5609430955524</v>
      </c>
      <c r="Q18" s="31">
        <v>947</v>
      </c>
      <c r="R18" s="23">
        <v>11.56</v>
      </c>
      <c r="W18" s="17"/>
      <c r="X18">
        <f t="shared" si="9"/>
        <v>120</v>
      </c>
      <c r="Y18" s="55">
        <f t="shared" si="4"/>
        <v>2387.3174992093022</v>
      </c>
      <c r="Z18" s="55">
        <f t="shared" si="5"/>
        <v>14.188648761176154</v>
      </c>
      <c r="AA18" s="55">
        <f t="shared" si="6"/>
        <v>98.690264539450283</v>
      </c>
      <c r="AB18" s="55">
        <f t="shared" si="7"/>
        <v>99.81462371562543</v>
      </c>
      <c r="AC18" s="214">
        <f t="shared" si="0"/>
        <v>98.690264539450283</v>
      </c>
      <c r="AD18" s="214">
        <f t="shared" si="1"/>
        <v>99.81462371562543</v>
      </c>
      <c r="AG18" s="29">
        <f t="shared" si="10"/>
        <v>5.4334458407429585E+28</v>
      </c>
      <c r="AI18" s="26"/>
      <c r="AJ18" s="54">
        <f t="shared" si="2"/>
        <v>4.7703646368313079E-6</v>
      </c>
      <c r="AQ18" s="38">
        <f t="shared" si="8"/>
        <v>5.1941833489566935E-2</v>
      </c>
      <c r="AR18" s="38">
        <f t="shared" si="3"/>
        <v>4.9377096561757844E-2</v>
      </c>
      <c r="AS18" s="54">
        <f t="shared" si="11"/>
        <v>1.954092207392048E-10</v>
      </c>
      <c r="AT18" s="28"/>
      <c r="AU18" s="28"/>
    </row>
    <row r="19" spans="2:47" ht="18.75" x14ac:dyDescent="0.3">
      <c r="B19" s="42"/>
      <c r="C19" s="33"/>
      <c r="D19" s="33"/>
      <c r="P19" s="31">
        <v>5425.7178748762281</v>
      </c>
      <c r="Q19" s="31">
        <v>884</v>
      </c>
      <c r="R19" s="23">
        <v>10.91</v>
      </c>
      <c r="W19" s="17"/>
      <c r="X19">
        <f t="shared" si="9"/>
        <v>130</v>
      </c>
      <c r="Y19" s="55">
        <f t="shared" si="4"/>
        <v>2384.7404702882163</v>
      </c>
      <c r="Z19" s="55">
        <f t="shared" si="5"/>
        <v>14.186474580549431</v>
      </c>
      <c r="AA19" s="55">
        <f t="shared" si="6"/>
        <v>98.583731719231764</v>
      </c>
      <c r="AB19" s="55">
        <f t="shared" si="7"/>
        <v>99.799328741114536</v>
      </c>
      <c r="AC19" s="214">
        <f t="shared" si="0"/>
        <v>98.583731719231764</v>
      </c>
      <c r="AD19" s="214">
        <f t="shared" si="1"/>
        <v>99.799328741114536</v>
      </c>
      <c r="AG19" s="29">
        <f t="shared" si="10"/>
        <v>5.4274907464880844E+28</v>
      </c>
      <c r="AI19" s="26"/>
      <c r="AJ19" s="54">
        <f t="shared" si="2"/>
        <v>4.7668417124094637E-6</v>
      </c>
      <c r="AQ19" s="38">
        <f t="shared" si="8"/>
        <v>5.1938940341687792E-2</v>
      </c>
      <c r="AR19" s="38">
        <f t="shared" si="3"/>
        <v>4.9374482063395363E-2</v>
      </c>
      <c r="AS19" s="54">
        <f t="shared" si="11"/>
        <v>1.9548950821848039E-10</v>
      </c>
      <c r="AT19" s="28"/>
      <c r="AU19" s="28"/>
    </row>
    <row r="20" spans="2:47" ht="18" customHeight="1" x14ac:dyDescent="0.25">
      <c r="P20" s="31">
        <v>7234.2904998349704</v>
      </c>
      <c r="Q20" s="31">
        <v>788</v>
      </c>
      <c r="R20" s="23">
        <v>10.130000000000001</v>
      </c>
      <c r="W20" s="17"/>
      <c r="X20">
        <f t="shared" si="9"/>
        <v>140</v>
      </c>
      <c r="Y20" s="55">
        <f t="shared" si="4"/>
        <v>2382.1727972832023</v>
      </c>
      <c r="Z20" s="55">
        <f t="shared" si="5"/>
        <v>14.184303614835217</v>
      </c>
      <c r="AA20" s="55">
        <f t="shared" si="6"/>
        <v>98.477585666936847</v>
      </c>
      <c r="AB20" s="55">
        <f t="shared" si="7"/>
        <v>99.784056382942083</v>
      </c>
      <c r="AC20" s="214">
        <f t="shared" si="0"/>
        <v>98.477585666936847</v>
      </c>
      <c r="AD20" s="214">
        <f t="shared" si="1"/>
        <v>99.784056382942083</v>
      </c>
      <c r="AG20" s="29">
        <f t="shared" si="10"/>
        <v>5.4215510319124154E+28</v>
      </c>
      <c r="AI20" s="26"/>
      <c r="AJ20" s="54">
        <f t="shared" si="2"/>
        <v>4.7633389642933513E-6</v>
      </c>
      <c r="AQ20" s="38">
        <f t="shared" si="8"/>
        <v>5.1936051502391105E-2</v>
      </c>
      <c r="AR20" s="38">
        <f t="shared" si="3"/>
        <v>4.9371871444290984E-2</v>
      </c>
      <c r="AS20" s="54">
        <f t="shared" si="11"/>
        <v>1.9557021608905083E-10</v>
      </c>
      <c r="AT20" s="28"/>
      <c r="AU20" s="28"/>
    </row>
    <row r="21" spans="2:47" x14ac:dyDescent="0.25">
      <c r="P21" s="31">
        <v>9371.694511149848</v>
      </c>
      <c r="Q21" s="31">
        <v>689</v>
      </c>
      <c r="R21" s="23">
        <v>9.27</v>
      </c>
      <c r="X21">
        <f t="shared" si="9"/>
        <v>150</v>
      </c>
      <c r="Y21" s="55">
        <f t="shared" si="4"/>
        <v>2379.614405198965</v>
      </c>
      <c r="Z21" s="55">
        <f t="shared" si="5"/>
        <v>14.182135836433803</v>
      </c>
      <c r="AA21" s="55">
        <f t="shared" si="6"/>
        <v>98.3718232823053</v>
      </c>
      <c r="AB21" s="55">
        <f t="shared" si="7"/>
        <v>99.768806446949029</v>
      </c>
      <c r="AC21" s="214">
        <f t="shared" si="0"/>
        <v>98.3718232823053</v>
      </c>
      <c r="AD21" s="214">
        <f t="shared" si="1"/>
        <v>99.768806446949029</v>
      </c>
      <c r="AG21" s="29">
        <f t="shared" si="10"/>
        <v>5.4156265848264091E+28</v>
      </c>
      <c r="AI21" s="26"/>
      <c r="AJ21" s="54">
        <f t="shared" si="2"/>
        <v>4.7598562915109979E-6</v>
      </c>
      <c r="AQ21" s="38">
        <f t="shared" si="8"/>
        <v>5.1933166934756803E-2</v>
      </c>
      <c r="AR21" s="38">
        <f t="shared" si="3"/>
        <v>4.9369264671144088E-2</v>
      </c>
      <c r="AS21" s="54">
        <f t="shared" si="11"/>
        <v>1.9565134523955757E-10</v>
      </c>
      <c r="AT21" s="28"/>
      <c r="AU21" s="28"/>
    </row>
    <row r="22" spans="2:47" x14ac:dyDescent="0.25">
      <c r="P22" s="31">
        <v>11837.929908820861</v>
      </c>
      <c r="Q22" s="31">
        <v>627</v>
      </c>
      <c r="R22" s="23">
        <v>8.44</v>
      </c>
      <c r="X22">
        <f t="shared" si="9"/>
        <v>160</v>
      </c>
      <c r="Y22" s="55">
        <f t="shared" si="4"/>
        <v>2377.0652198074044</v>
      </c>
      <c r="Z22" s="55">
        <f t="shared" si="5"/>
        <v>14.179971217930165</v>
      </c>
      <c r="AA22" s="55">
        <f t="shared" si="6"/>
        <v>98.266441496792254</v>
      </c>
      <c r="AB22" s="55">
        <f t="shared" si="7"/>
        <v>99.753578740275515</v>
      </c>
      <c r="AC22" s="214">
        <f t="shared" si="0"/>
        <v>98.266441496792254</v>
      </c>
      <c r="AD22" s="214">
        <f t="shared" si="1"/>
        <v>99.753578740275515</v>
      </c>
      <c r="AG22" s="29">
        <f t="shared" si="10"/>
        <v>5.4097172939831635E+28</v>
      </c>
      <c r="AI22" s="26"/>
      <c r="AJ22" s="54">
        <f t="shared" si="2"/>
        <v>4.7563935940320383E-6</v>
      </c>
      <c r="AQ22" s="38">
        <f t="shared" si="8"/>
        <v>5.1930286602113074E-2</v>
      </c>
      <c r="AR22" s="38">
        <f t="shared" si="3"/>
        <v>4.9366661710877634E-2</v>
      </c>
      <c r="AS22" s="54">
        <f t="shared" si="11"/>
        <v>1.9573289656432572E-10</v>
      </c>
      <c r="AT22" s="28"/>
      <c r="AU22" s="28"/>
    </row>
    <row r="23" spans="2:47" x14ac:dyDescent="0.25">
      <c r="X23">
        <f t="shared" si="9"/>
        <v>170</v>
      </c>
      <c r="Y23" s="55">
        <f t="shared" si="4"/>
        <v>2374.5251676374055</v>
      </c>
      <c r="Z23" s="55">
        <f t="shared" si="5"/>
        <v>14.177809732091813</v>
      </c>
      <c r="AA23" s="55">
        <f t="shared" si="6"/>
        <v>98.161437273146149</v>
      </c>
      <c r="AB23" s="55">
        <f t="shared" si="7"/>
        <v>99.738373071345848</v>
      </c>
      <c r="AC23" s="214">
        <f t="shared" si="0"/>
        <v>98.161437273146149</v>
      </c>
      <c r="AD23" s="214">
        <f t="shared" si="1"/>
        <v>99.738373071345848</v>
      </c>
      <c r="AG23" s="29">
        <f t="shared" si="10"/>
        <v>5.4038230490675483E+28</v>
      </c>
      <c r="AI23" s="26"/>
      <c r="AJ23" s="54">
        <f t="shared" si="2"/>
        <v>4.7529507727582035E-6</v>
      </c>
      <c r="AQ23" s="38">
        <f t="shared" si="8"/>
        <v>5.1927410468033508E-2</v>
      </c>
      <c r="AR23" s="38">
        <f t="shared" si="3"/>
        <v>4.9364062530635529E-2</v>
      </c>
      <c r="AS23" s="54">
        <f t="shared" si="11"/>
        <v>1.9581487096341897E-10</v>
      </c>
      <c r="AT23" s="28"/>
      <c r="AU23" s="28"/>
    </row>
    <row r="24" spans="2:47" x14ac:dyDescent="0.25">
      <c r="X24">
        <f t="shared" si="9"/>
        <v>180</v>
      </c>
      <c r="Y24" s="55">
        <f t="shared" si="4"/>
        <v>2371.9941759647472</v>
      </c>
      <c r="Z24" s="55">
        <f t="shared" si="5"/>
        <v>14.175651351866648</v>
      </c>
      <c r="AA24" s="55">
        <f t="shared" si="6"/>
        <v>98.056807604991619</v>
      </c>
      <c r="AB24" s="55">
        <f t="shared" si="7"/>
        <v>99.723189249853306</v>
      </c>
      <c r="AC24" s="214">
        <f t="shared" si="0"/>
        <v>98.056807604991619</v>
      </c>
      <c r="AD24" s="214">
        <f t="shared" si="1"/>
        <v>99.723189249853306</v>
      </c>
      <c r="AG24" s="29">
        <f t="shared" si="10"/>
        <v>5.3979437406855041E+28</v>
      </c>
      <c r="AI24" s="26"/>
      <c r="AJ24" s="54">
        <f t="shared" si="2"/>
        <v>4.749527729513923E-6</v>
      </c>
      <c r="AQ24" s="38">
        <f t="shared" si="8"/>
        <v>5.1924538496334237E-2</v>
      </c>
      <c r="AR24" s="38">
        <f t="shared" si="3"/>
        <v>4.9361467097780019E-2</v>
      </c>
      <c r="AS24" s="54">
        <f t="shared" si="11"/>
        <v>1.9589726934269375E-10</v>
      </c>
      <c r="AT24" s="28"/>
      <c r="AU24" s="28"/>
    </row>
    <row r="25" spans="2:47" x14ac:dyDescent="0.25">
      <c r="X25">
        <f t="shared" si="9"/>
        <v>190</v>
      </c>
      <c r="Y25" s="55">
        <f t="shared" si="4"/>
        <v>2369.4721728022419</v>
      </c>
      <c r="Z25" s="55">
        <f t="shared" si="5"/>
        <v>14.173496050380889</v>
      </c>
      <c r="AA25" s="55">
        <f t="shared" si="6"/>
        <v>97.95254951642174</v>
      </c>
      <c r="AB25" s="55">
        <f t="shared" si="7"/>
        <v>99.708027086745616</v>
      </c>
      <c r="AC25" s="214">
        <f t="shared" si="0"/>
        <v>97.95254951642174</v>
      </c>
      <c r="AD25" s="214">
        <f t="shared" si="1"/>
        <v>99.708027086745616</v>
      </c>
      <c r="AG25" s="29">
        <f t="shared" si="10"/>
        <v>5.392079260353402E+28</v>
      </c>
      <c r="AI25" s="26"/>
      <c r="AJ25" s="54">
        <f t="shared" si="2"/>
        <v>4.7461243670370307E-6</v>
      </c>
      <c r="AQ25" s="38">
        <f t="shared" si="8"/>
        <v>5.1921670651071068E-2</v>
      </c>
      <c r="AR25" s="38">
        <f t="shared" si="3"/>
        <v>4.9358875379889207E-2</v>
      </c>
      <c r="AS25" s="54">
        <f t="shared" si="11"/>
        <v>1.959800926138549E-10</v>
      </c>
      <c r="AT25" s="28"/>
      <c r="AU25" s="28"/>
    </row>
    <row r="26" spans="2:47" x14ac:dyDescent="0.25">
      <c r="H26" t="s">
        <v>0</v>
      </c>
      <c r="N26" s="32"/>
      <c r="X26">
        <f t="shared" si="9"/>
        <v>200</v>
      </c>
      <c r="Y26" s="55">
        <f t="shared" si="4"/>
        <v>2366.9590868899741</v>
      </c>
      <c r="Z26" s="55">
        <f t="shared" si="5"/>
        <v>14.17134380093699</v>
      </c>
      <c r="AA26" s="55">
        <f t="shared" si="6"/>
        <v>97.848660061594629</v>
      </c>
      <c r="AB26" s="55">
        <f t="shared" si="7"/>
        <v>99.692886394210277</v>
      </c>
      <c r="AC26" s="214">
        <f t="shared" si="0"/>
        <v>97.848660061594629</v>
      </c>
      <c r="AD26" s="214">
        <f t="shared" si="1"/>
        <v>99.692886394210277</v>
      </c>
      <c r="AG26" s="29">
        <f t="shared" si="10"/>
        <v>5.3862295004876998E+28</v>
      </c>
      <c r="AI26" s="26"/>
      <c r="AJ26" s="54">
        <f t="shared" si="2"/>
        <v>4.7427405889696551E-6</v>
      </c>
      <c r="AQ26" s="38">
        <f t="shared" si="8"/>
        <v>5.1918806896536718E-2</v>
      </c>
      <c r="AR26" s="38">
        <f t="shared" si="3"/>
        <v>4.9356287344754425E-2</v>
      </c>
      <c r="AS26" s="54">
        <f t="shared" si="11"/>
        <v>1.9606334169450865E-10</v>
      </c>
      <c r="AT26" s="28"/>
      <c r="AU26" s="28"/>
    </row>
    <row r="27" spans="2:47" x14ac:dyDescent="0.25">
      <c r="H27" s="7"/>
      <c r="R27" s="19"/>
      <c r="S27" s="19"/>
      <c r="X27">
        <f t="shared" si="9"/>
        <v>210</v>
      </c>
      <c r="Y27" s="55">
        <f t="shared" si="4"/>
        <v>2364.4548476856853</v>
      </c>
      <c r="Z27" s="55">
        <f t="shared" si="5"/>
        <v>14.169194577011563</v>
      </c>
      <c r="AA27" s="55">
        <f t="shared" si="6"/>
        <v>97.745136324335903</v>
      </c>
      <c r="AB27" s="55">
        <f t="shared" si="7"/>
        <v>99.677766985659957</v>
      </c>
      <c r="AC27" s="214">
        <f t="shared" si="0"/>
        <v>97.745136324335903</v>
      </c>
      <c r="AD27" s="214">
        <f t="shared" si="1"/>
        <v>99.677766985659957</v>
      </c>
      <c r="AG27" s="29">
        <f t="shared" si="10"/>
        <v>5.3803943543946023E+28</v>
      </c>
      <c r="AI27" s="26"/>
      <c r="AJ27" s="54">
        <f t="shared" si="2"/>
        <v>4.7393762998491899E-6</v>
      </c>
      <c r="AQ27" s="38">
        <f t="shared" si="8"/>
        <v>5.191594719725811E-2</v>
      </c>
      <c r="AR27" s="38">
        <f t="shared" si="3"/>
        <v>4.9353702960377964E-2</v>
      </c>
      <c r="AS27" s="54">
        <f t="shared" si="11"/>
        <v>1.9614701750821764E-10</v>
      </c>
      <c r="AT27" s="28"/>
      <c r="AU27" s="28"/>
    </row>
    <row r="28" spans="2:47" ht="15.75" thickBot="1" x14ac:dyDescent="0.3">
      <c r="H28" s="24"/>
      <c r="N28" s="13"/>
      <c r="Q28" s="19"/>
      <c r="R28" s="19"/>
      <c r="S28" s="19"/>
      <c r="X28">
        <f t="shared" si="9"/>
        <v>220</v>
      </c>
      <c r="Y28" s="55">
        <f t="shared" si="4"/>
        <v>2361.9593853553729</v>
      </c>
      <c r="Z28" s="55">
        <f t="shared" si="5"/>
        <v>14.167048352253385</v>
      </c>
      <c r="AA28" s="55">
        <f t="shared" si="6"/>
        <v>97.641975417750018</v>
      </c>
      <c r="AB28" s="55">
        <f t="shared" si="7"/>
        <v>99.662668675718493</v>
      </c>
      <c r="AC28" s="214">
        <f t="shared" si="0"/>
        <v>97.641975417750018</v>
      </c>
      <c r="AD28" s="214">
        <f t="shared" si="1"/>
        <v>99.662668675718493</v>
      </c>
      <c r="AG28" s="29">
        <f t="shared" si="10"/>
        <v>5.3745737162598442E+28</v>
      </c>
      <c r="AI28" s="26"/>
      <c r="AJ28" s="54">
        <f t="shared" si="2"/>
        <v>4.7360314050993285E-6</v>
      </c>
      <c r="AQ28" s="38">
        <f t="shared" si="8"/>
        <v>5.1913091517993545E-2</v>
      </c>
      <c r="AR28" s="38">
        <f t="shared" si="3"/>
        <v>4.935112219497037E-2</v>
      </c>
      <c r="AS28" s="54">
        <f t="shared" si="11"/>
        <v>1.9623112098455589E-10</v>
      </c>
      <c r="AT28" s="28"/>
      <c r="AU28" s="28"/>
    </row>
    <row r="29" spans="2:47" x14ac:dyDescent="0.25">
      <c r="F29" s="57" t="s">
        <v>33</v>
      </c>
      <c r="G29" s="47"/>
      <c r="H29" s="37"/>
      <c r="N29" s="13"/>
      <c r="X29">
        <f t="shared" si="9"/>
        <v>230</v>
      </c>
      <c r="Y29" s="55">
        <f t="shared" si="4"/>
        <v>2359.4726307639903</v>
      </c>
      <c r="Z29" s="55">
        <f t="shared" si="5"/>
        <v>14.164905100481395</v>
      </c>
      <c r="AA29" s="55">
        <f t="shared" si="6"/>
        <v>97.539174483835907</v>
      </c>
      <c r="AB29" s="55">
        <f t="shared" si="7"/>
        <v>99.647591280206782</v>
      </c>
      <c r="AC29" s="214">
        <f t="shared" si="0"/>
        <v>97.539174483835907</v>
      </c>
      <c r="AD29" s="214">
        <f t="shared" si="1"/>
        <v>99.647591280206782</v>
      </c>
      <c r="AG29" s="29">
        <f t="shared" si="10"/>
        <v>5.3687674811387481E+28</v>
      </c>
      <c r="AI29" s="26"/>
      <c r="AJ29" s="54">
        <f t="shared" si="2"/>
        <v>4.7327058110213389E-6</v>
      </c>
      <c r="AQ29" s="38">
        <f t="shared" si="8"/>
        <v>5.1910239823730095E-2</v>
      </c>
      <c r="AR29" s="38">
        <f t="shared" si="3"/>
        <v>4.9348545016948173E-2</v>
      </c>
      <c r="AS29" s="54">
        <f t="shared" si="11"/>
        <v>1.9631565305916178E-10</v>
      </c>
      <c r="AT29" s="28"/>
      <c r="AU29" s="28"/>
    </row>
    <row r="30" spans="2:47" x14ac:dyDescent="0.25">
      <c r="B30" s="96" t="s">
        <v>46</v>
      </c>
      <c r="C30" s="97" t="s">
        <v>53</v>
      </c>
      <c r="F30" s="58" t="s">
        <v>12</v>
      </c>
      <c r="G30" s="59" t="s">
        <v>13</v>
      </c>
      <c r="N30" s="13"/>
      <c r="X30">
        <f t="shared" si="9"/>
        <v>240</v>
      </c>
      <c r="Y30" s="55">
        <f t="shared" si="4"/>
        <v>2356.9945154662728</v>
      </c>
      <c r="Z30" s="55">
        <f t="shared" si="5"/>
        <v>14.162764795682687</v>
      </c>
      <c r="AA30" s="55">
        <f t="shared" si="6"/>
        <v>97.436730693107592</v>
      </c>
      <c r="AB30" s="55">
        <f t="shared" si="7"/>
        <v>99.632534616128652</v>
      </c>
      <c r="AC30" s="214">
        <f t="shared" si="0"/>
        <v>97.436730693107592</v>
      </c>
      <c r="AD30" s="214">
        <f t="shared" si="1"/>
        <v>99.632534616128652</v>
      </c>
      <c r="AG30" s="29">
        <f t="shared" si="10"/>
        <v>5.3629755449463114E+28</v>
      </c>
      <c r="AI30" s="26"/>
      <c r="AJ30" s="54">
        <f t="shared" si="2"/>
        <v>4.7293994247853694E-6</v>
      </c>
      <c r="AQ30" s="38">
        <f t="shared" si="8"/>
        <v>5.1907392079680904E-2</v>
      </c>
      <c r="AR30" s="38">
        <f t="shared" si="3"/>
        <v>4.9345971394931479E-2</v>
      </c>
      <c r="AS30" s="54">
        <f t="shared" si="11"/>
        <v>1.9640061467379245E-10</v>
      </c>
      <c r="AT30" s="28"/>
      <c r="AU30" s="28"/>
    </row>
    <row r="31" spans="2:47" ht="15.75" thickBot="1" x14ac:dyDescent="0.3">
      <c r="B31" s="67" t="s">
        <v>52</v>
      </c>
      <c r="C31" s="98" t="s">
        <v>54</v>
      </c>
      <c r="D31" s="98"/>
      <c r="E31" s="36"/>
      <c r="F31" s="60">
        <v>1.1000000000000001E+29</v>
      </c>
      <c r="G31" s="61">
        <v>5.5000000000000003E+28</v>
      </c>
      <c r="L31" s="27"/>
      <c r="M31" s="40"/>
      <c r="N31" s="13"/>
      <c r="O31" s="19"/>
      <c r="R31" s="35"/>
      <c r="S31" s="35"/>
      <c r="X31">
        <f t="shared" si="9"/>
        <v>250</v>
      </c>
      <c r="Y31" s="55">
        <f t="shared" si="4"/>
        <v>2354.5249716977637</v>
      </c>
      <c r="Z31" s="55">
        <f t="shared" si="5"/>
        <v>14.16062741201058</v>
      </c>
      <c r="AA31" s="55">
        <f t="shared" si="6"/>
        <v>97.334641244223391</v>
      </c>
      <c r="AB31" s="55">
        <f t="shared" si="7"/>
        <v>99.617498501657266</v>
      </c>
      <c r="AC31" s="214">
        <f t="shared" si="0"/>
        <v>97.334641244223391</v>
      </c>
      <c r="AD31" s="214">
        <f t="shared" si="1"/>
        <v>99.617498501657266</v>
      </c>
      <c r="AG31" s="29">
        <f t="shared" si="10"/>
        <v>5.3571978044473802E+28</v>
      </c>
      <c r="AI31" s="26"/>
      <c r="AJ31" s="54">
        <f t="shared" si="2"/>
        <v>4.726112154421848E-6</v>
      </c>
      <c r="AQ31" s="38">
        <f t="shared" si="8"/>
        <v>5.1904548251282573E-2</v>
      </c>
      <c r="AR31" s="38">
        <f t="shared" si="3"/>
        <v>4.9343401297741549E-2</v>
      </c>
      <c r="AS31" s="54">
        <f t="shared" si="11"/>
        <v>1.9648600677637866E-10</v>
      </c>
      <c r="AT31" s="28"/>
      <c r="AU31" s="28"/>
    </row>
    <row r="32" spans="2:47" x14ac:dyDescent="0.25">
      <c r="D32" s="98"/>
      <c r="E32" s="18"/>
      <c r="H32" s="19"/>
      <c r="I32" s="34"/>
      <c r="N32" s="13"/>
      <c r="X32">
        <f t="shared" si="9"/>
        <v>260</v>
      </c>
      <c r="Y32" s="55">
        <f t="shared" si="4"/>
        <v>2352.0639323659466</v>
      </c>
      <c r="Z32" s="55">
        <f t="shared" si="5"/>
        <v>14.158492923782696</v>
      </c>
      <c r="AA32" s="55">
        <f t="shared" si="6"/>
        <v>97.232903363619116</v>
      </c>
      <c r="AB32" s="55">
        <f t="shared" si="7"/>
        <v>99.602482756121674</v>
      </c>
      <c r="AC32" s="214">
        <f t="shared" si="0"/>
        <v>97.232903363619116</v>
      </c>
      <c r="AD32" s="214">
        <f t="shared" si="1"/>
        <v>99.602482756121674</v>
      </c>
      <c r="AG32" s="29">
        <f t="shared" si="10"/>
        <v>5.3514341572470675E+28</v>
      </c>
      <c r="AI32" s="26"/>
      <c r="AJ32" s="54">
        <f t="shared" si="2"/>
        <v>4.7228439088130741E-6</v>
      </c>
      <c r="AQ32" s="38">
        <f t="shared" si="8"/>
        <v>5.1901708304192537E-2</v>
      </c>
      <c r="AR32" s="38">
        <f t="shared" si="3"/>
        <v>4.9340834694398483E-2</v>
      </c>
      <c r="AS32" s="54">
        <f t="shared" si="11"/>
        <v>1.9657183032107807E-10</v>
      </c>
      <c r="AT32" s="28"/>
      <c r="AU32" s="28"/>
    </row>
    <row r="33" spans="1:47" x14ac:dyDescent="0.25">
      <c r="E33" s="27"/>
      <c r="P33" s="36"/>
      <c r="Q33" s="13"/>
      <c r="R33" s="13"/>
      <c r="S33" s="13"/>
      <c r="X33">
        <f t="shared" si="9"/>
        <v>270</v>
      </c>
      <c r="Y33" s="55">
        <f t="shared" si="4"/>
        <v>2349.6113310415112</v>
      </c>
      <c r="Z33" s="55">
        <f t="shared" si="5"/>
        <v>14.15636130547902</v>
      </c>
      <c r="AA33" s="55">
        <f t="shared" si="6"/>
        <v>97.131514305147221</v>
      </c>
      <c r="AB33" s="55">
        <f t="shared" si="7"/>
        <v>99.587487199993106</v>
      </c>
      <c r="AC33" s="214">
        <f t="shared" si="0"/>
        <v>97.131514305147221</v>
      </c>
      <c r="AD33" s="214">
        <f t="shared" si="1"/>
        <v>99.587487199993106</v>
      </c>
      <c r="AG33" s="29">
        <f t="shared" si="10"/>
        <v>5.3456845017812438E+28</v>
      </c>
      <c r="AI33" s="26"/>
      <c r="AJ33" s="54">
        <f t="shared" si="2"/>
        <v>4.7195945976848671E-6</v>
      </c>
      <c r="AQ33" s="38">
        <f t="shared" si="8"/>
        <v>5.1898872204286559E-2</v>
      </c>
      <c r="AR33" s="38">
        <f t="shared" si="3"/>
        <v>4.9338271554118955E-2</v>
      </c>
      <c r="AS33" s="54">
        <f t="shared" si="11"/>
        <v>1.9665808626832916E-10</v>
      </c>
      <c r="AT33" s="28"/>
      <c r="AU33" s="28"/>
    </row>
    <row r="34" spans="1:47" x14ac:dyDescent="0.25">
      <c r="E34" s="27"/>
      <c r="J34" s="26"/>
      <c r="P34" s="36"/>
      <c r="Q34" s="13"/>
      <c r="R34" s="13"/>
      <c r="S34" s="13"/>
      <c r="X34">
        <f t="shared" si="9"/>
        <v>280</v>
      </c>
      <c r="Y34" s="55">
        <f t="shared" si="4"/>
        <v>2347.1671019497671</v>
      </c>
      <c r="Z34" s="55">
        <f t="shared" si="5"/>
        <v>14.154232531740044</v>
      </c>
      <c r="AA34" s="55">
        <f t="shared" si="6"/>
        <v>97.030471349721665</v>
      </c>
      <c r="AB34" s="55">
        <f t="shared" si="7"/>
        <v>99.572511654871931</v>
      </c>
      <c r="AC34" s="214">
        <f t="shared" si="0"/>
        <v>97.030471349721665</v>
      </c>
      <c r="AD34" s="214">
        <f t="shared" si="1"/>
        <v>99.572511654871931</v>
      </c>
      <c r="AG34" s="29">
        <f t="shared" si="10"/>
        <v>5.339948737307122E+28</v>
      </c>
      <c r="AI34" s="26"/>
      <c r="AJ34" s="54">
        <f t="shared" si="2"/>
        <v>4.7163641315983219E-6</v>
      </c>
      <c r="AQ34" s="38">
        <f t="shared" si="8"/>
        <v>5.1896039917656137E-2</v>
      </c>
      <c r="AR34" s="38">
        <f t="shared" si="3"/>
        <v>4.933571184631385E-2</v>
      </c>
      <c r="AS34" s="54">
        <f t="shared" si="11"/>
        <v>1.9674477558490544E-10</v>
      </c>
      <c r="AT34" s="28"/>
      <c r="AU34" s="28"/>
    </row>
    <row r="35" spans="1:47" x14ac:dyDescent="0.25">
      <c r="E35" s="27"/>
      <c r="P35" s="36"/>
      <c r="Q35" s="13"/>
      <c r="R35" s="13"/>
      <c r="S35" s="13"/>
      <c r="X35">
        <f t="shared" si="9"/>
        <v>290</v>
      </c>
      <c r="Y35" s="55">
        <f t="shared" si="4"/>
        <v>2344.7311799621834</v>
      </c>
      <c r="Z35" s="55">
        <f t="shared" si="5"/>
        <v>14.152106577364886</v>
      </c>
      <c r="AA35" s="55">
        <f t="shared" si="6"/>
        <v>96.929771804968311</v>
      </c>
      <c r="AB35" s="55">
        <f t="shared" si="7"/>
        <v>99.557555943474412</v>
      </c>
      <c r="AC35" s="214">
        <f t="shared" si="0"/>
        <v>96.929771804968311</v>
      </c>
      <c r="AD35" s="214">
        <f t="shared" si="1"/>
        <v>99.557555943474412</v>
      </c>
      <c r="AG35" s="29">
        <f t="shared" si="10"/>
        <v>5.3342267638940026E+28</v>
      </c>
      <c r="AI35" s="26"/>
      <c r="AJ35" s="54">
        <f t="shared" si="2"/>
        <v>4.7131524219416932E-6</v>
      </c>
      <c r="AQ35" s="38">
        <f t="shared" si="8"/>
        <v>5.189321141060603E-2</v>
      </c>
      <c r="AR35" s="38">
        <f t="shared" si="3"/>
        <v>4.9333155540586079E-2</v>
      </c>
      <c r="AS35" s="54">
        <f t="shared" si="11"/>
        <v>1.9683189924396935E-10</v>
      </c>
      <c r="AT35" s="28"/>
      <c r="AU35" s="28"/>
    </row>
    <row r="36" spans="1:47" x14ac:dyDescent="0.25">
      <c r="E36" s="19"/>
      <c r="P36" s="36"/>
      <c r="Q36" s="13"/>
      <c r="R36" s="13"/>
      <c r="S36" s="13"/>
      <c r="X36">
        <f t="shared" si="9"/>
        <v>300</v>
      </c>
      <c r="Y36" s="55">
        <f t="shared" si="4"/>
        <v>2342.3035005880583</v>
      </c>
      <c r="Z36" s="55">
        <f t="shared" si="5"/>
        <v>14.149983417309448</v>
      </c>
      <c r="AA36" s="55">
        <f t="shared" si="6"/>
        <v>96.829413004880465</v>
      </c>
      <c r="AB36" s="55">
        <f t="shared" si="7"/>
        <v>99.542619889619743</v>
      </c>
      <c r="AC36" s="214">
        <f t="shared" si="0"/>
        <v>96.829413004880465</v>
      </c>
      <c r="AD36" s="214">
        <f t="shared" si="1"/>
        <v>99.542619889619743</v>
      </c>
      <c r="AG36" s="29">
        <f t="shared" si="10"/>
        <v>5.3285184824141237E+28</v>
      </c>
      <c r="AI36" s="26"/>
      <c r="AJ36" s="54">
        <f t="shared" si="2"/>
        <v>4.7099593809223675E-6</v>
      </c>
      <c r="AQ36" s="38">
        <f t="shared" si="8"/>
        <v>5.1890386649651753E-2</v>
      </c>
      <c r="AR36" s="38">
        <f t="shared" si="3"/>
        <v>4.9330602606728301E-2</v>
      </c>
      <c r="AS36" s="54">
        <f t="shared" si="11"/>
        <v>1.9691945822512614E-10</v>
      </c>
      <c r="AT36" s="28"/>
      <c r="AU36" s="28"/>
    </row>
    <row r="37" spans="1:47" ht="15.75" customHeight="1" x14ac:dyDescent="0.3">
      <c r="E37" s="19"/>
      <c r="F37" s="33"/>
      <c r="P37" s="36"/>
      <c r="Q37" s="13"/>
      <c r="R37" s="13"/>
      <c r="S37" s="13"/>
      <c r="X37">
        <f t="shared" si="9"/>
        <v>310</v>
      </c>
      <c r="Y37" s="55">
        <f t="shared" si="4"/>
        <v>2339.8839999663401</v>
      </c>
      <c r="Z37" s="55">
        <f t="shared" si="5"/>
        <v>14.147863026684615</v>
      </c>
      <c r="AA37" s="55">
        <f t="shared" si="6"/>
        <v>96.729392309480787</v>
      </c>
      <c r="AB37" s="55">
        <f t="shared" si="7"/>
        <v>99.52770331821749</v>
      </c>
      <c r="AC37" s="214">
        <f t="shared" si="0"/>
        <v>96.729392309480787</v>
      </c>
      <c r="AD37" s="214">
        <f t="shared" si="1"/>
        <v>99.52770331821749</v>
      </c>
      <c r="AG37" s="29">
        <f t="shared" si="10"/>
        <v>5.322823794533626E+28</v>
      </c>
      <c r="AI37" s="26"/>
      <c r="AJ37" s="54">
        <f t="shared" si="2"/>
        <v>4.7067849215589463E-6</v>
      </c>
      <c r="AQ37" s="38">
        <f t="shared" si="8"/>
        <v>5.1887565601517145E-2</v>
      </c>
      <c r="AR37" s="38">
        <f t="shared" si="3"/>
        <v>4.9328053014720707E-2</v>
      </c>
      <c r="AS37" s="54">
        <f t="shared" si="11"/>
        <v>1.9700745351447793E-10</v>
      </c>
      <c r="AT37" s="28"/>
      <c r="AU37" s="28"/>
    </row>
    <row r="38" spans="1:47" x14ac:dyDescent="0.25">
      <c r="Q38" s="26"/>
      <c r="X38">
        <f t="shared" si="9"/>
        <v>320</v>
      </c>
      <c r="Y38" s="55">
        <f t="shared" si="4"/>
        <v>2337.4726148575223</v>
      </c>
      <c r="Z38" s="55">
        <f t="shared" si="5"/>
        <v>14.14574538075443</v>
      </c>
      <c r="AA38" s="55">
        <f t="shared" si="6"/>
        <v>96.629707104486258</v>
      </c>
      <c r="AB38" s="55">
        <f t="shared" si="7"/>
        <v>99.512806055254529</v>
      </c>
      <c r="AC38" s="214">
        <f t="shared" si="0"/>
        <v>96.629707104486258</v>
      </c>
      <c r="AD38" s="214">
        <f t="shared" si="1"/>
        <v>99.512806055254529</v>
      </c>
      <c r="AG38" s="29">
        <f t="shared" si="10"/>
        <v>5.3171426027036953E+28</v>
      </c>
      <c r="AI38" s="26"/>
      <c r="AJ38" s="54">
        <f t="shared" si="2"/>
        <v>4.703628957673459E-6</v>
      </c>
      <c r="AQ38" s="38">
        <f t="shared" si="8"/>
        <v>5.1884748233131994E-2</v>
      </c>
      <c r="AR38" s="38">
        <f t="shared" si="3"/>
        <v>4.9325506734728929E-2</v>
      </c>
      <c r="AS38" s="54">
        <f t="shared" si="11"/>
        <v>1.9709588610467669E-10</v>
      </c>
      <c r="AT38" s="28"/>
      <c r="AU38" s="28"/>
    </row>
    <row r="39" spans="1:47" x14ac:dyDescent="0.25">
      <c r="X39">
        <f t="shared" si="9"/>
        <v>330</v>
      </c>
      <c r="Y39" s="55">
        <f t="shared" si="4"/>
        <v>2335.0692826357108</v>
      </c>
      <c r="Z39" s="55">
        <f t="shared" si="5"/>
        <v>14.14363045493433</v>
      </c>
      <c r="AA39" s="55">
        <f t="shared" si="6"/>
        <v>96.530354800980191</v>
      </c>
      <c r="AB39" s="55">
        <f t="shared" si="7"/>
        <v>99.49792792778284</v>
      </c>
      <c r="AC39" s="214">
        <f t="shared" si="0"/>
        <v>96.530354800980191</v>
      </c>
      <c r="AD39" s="214">
        <f t="shared" si="1"/>
        <v>99.49792792778284</v>
      </c>
      <c r="AG39" s="29">
        <f t="shared" si="10"/>
        <v>5.3114748101516883E+28</v>
      </c>
      <c r="AI39" s="26"/>
      <c r="AJ39" s="54">
        <f t="shared" si="2"/>
        <v>4.7004914038836074E-6</v>
      </c>
      <c r="AQ39" s="38">
        <f t="shared" si="8"/>
        <v>5.1881934511629563E-2</v>
      </c>
      <c r="AR39" s="38">
        <f t="shared" si="3"/>
        <v>4.9322963737101773E-2</v>
      </c>
      <c r="AS39" s="54">
        <f t="shared" si="11"/>
        <v>1.9718475699497936E-10</v>
      </c>
      <c r="AT39" s="28"/>
      <c r="AU39" s="28"/>
    </row>
    <row r="40" spans="1:47" x14ac:dyDescent="0.25">
      <c r="A40" s="16"/>
      <c r="B40" s="21"/>
      <c r="C40" s="21"/>
      <c r="X40">
        <f t="shared" si="9"/>
        <v>340</v>
      </c>
      <c r="Y40" s="55">
        <f t="shared" si="4"/>
        <v>2332.673941280792</v>
      </c>
      <c r="Z40" s="55">
        <f t="shared" si="5"/>
        <v>14.141518224789383</v>
      </c>
      <c r="AA40" s="55">
        <f t="shared" si="6"/>
        <v>96.431332835088554</v>
      </c>
      <c r="AB40" s="55">
        <f t="shared" si="7"/>
        <v>99.483068763907028</v>
      </c>
      <c r="AC40" s="214">
        <f t="shared" si="0"/>
        <v>96.431332835088554</v>
      </c>
      <c r="AD40" s="214">
        <f t="shared" si="1"/>
        <v>99.483068763907028</v>
      </c>
      <c r="AG40" s="29">
        <f t="shared" si="10"/>
        <v>5.3058203208724991E+28</v>
      </c>
      <c r="AI40" s="26"/>
      <c r="AJ40" s="54">
        <f t="shared" si="2"/>
        <v>4.6973721755951784E-6</v>
      </c>
      <c r="AQ40" s="38">
        <f t="shared" si="8"/>
        <v>5.1879124404344286E-2</v>
      </c>
      <c r="AR40" s="38">
        <f t="shared" si="3"/>
        <v>4.9320423992369154E-2</v>
      </c>
      <c r="AS40" s="54">
        <f t="shared" si="11"/>
        <v>1.9727406719130104E-10</v>
      </c>
      <c r="AT40" s="28"/>
      <c r="AU40" s="28"/>
    </row>
    <row r="41" spans="1:47" x14ac:dyDescent="0.25">
      <c r="A41" s="16"/>
      <c r="B41" s="21"/>
      <c r="C41" s="21"/>
      <c r="X41">
        <f t="shared" si="9"/>
        <v>350</v>
      </c>
      <c r="Y41" s="55">
        <f t="shared" si="4"/>
        <v>2330.2865293707127</v>
      </c>
      <c r="Z41" s="55">
        <f t="shared" si="5"/>
        <v>14.13940866603255</v>
      </c>
      <c r="AA41" s="55">
        <f t="shared" si="6"/>
        <v>96.332638667660717</v>
      </c>
      <c r="AB41" s="55">
        <f t="shared" si="7"/>
        <v>99.468228392772076</v>
      </c>
      <c r="AC41" s="214">
        <f t="shared" si="0"/>
        <v>96.332638667660717</v>
      </c>
      <c r="AD41" s="214">
        <f t="shared" si="1"/>
        <v>99.468228392772076</v>
      </c>
      <c r="AG41" s="29">
        <f t="shared" si="10"/>
        <v>5.3001790396199821E+28</v>
      </c>
      <c r="AI41" s="26"/>
      <c r="AJ41" s="54">
        <f t="shared" si="2"/>
        <v>4.694271188994527E-6</v>
      </c>
      <c r="AQ41" s="38">
        <f t="shared" si="8"/>
        <v>5.1876317878809391E-2</v>
      </c>
      <c r="AR41" s="38">
        <f t="shared" si="3"/>
        <v>4.9317887471239996E-2</v>
      </c>
      <c r="AS41" s="54">
        <f t="shared" si="11"/>
        <v>1.9736381770626899E-10</v>
      </c>
      <c r="AT41" s="28"/>
      <c r="AU41" s="28"/>
    </row>
    <row r="42" spans="1:47" x14ac:dyDescent="0.25">
      <c r="X42">
        <f t="shared" si="9"/>
        <v>360</v>
      </c>
      <c r="Y42" s="55">
        <f t="shared" si="4"/>
        <v>2327.9069860739114</v>
      </c>
      <c r="Z42" s="55">
        <f t="shared" si="5"/>
        <v>14.13730175452298</v>
      </c>
      <c r="AA42" s="55">
        <f t="shared" si="6"/>
        <v>96.234269783956663</v>
      </c>
      <c r="AB42" s="55">
        <f t="shared" si="7"/>
        <v>99.453406644551393</v>
      </c>
      <c r="AC42" s="214">
        <f t="shared" si="0"/>
        <v>96.234269783956663</v>
      </c>
      <c r="AD42" s="214">
        <f t="shared" si="1"/>
        <v>99.453406644551393</v>
      </c>
      <c r="AG42" s="29">
        <f t="shared" si="10"/>
        <v>5.2945508718984663E+28</v>
      </c>
      <c r="AI42" s="26"/>
      <c r="AJ42" s="54">
        <f t="shared" si="2"/>
        <v>4.6911883610411452E-6</v>
      </c>
      <c r="AQ42" s="38">
        <f t="shared" si="8"/>
        <v>5.1873514902754644E-2</v>
      </c>
      <c r="AR42" s="38">
        <f t="shared" si="3"/>
        <v>4.9315354144600101E-2</v>
      </c>
      <c r="AS42" s="54">
        <f t="shared" si="11"/>
        <v>1.974540095592769E-10</v>
      </c>
      <c r="AT42" s="28"/>
      <c r="AU42" s="28"/>
    </row>
    <row r="43" spans="1:47" x14ac:dyDescent="0.25">
      <c r="X43">
        <f t="shared" si="9"/>
        <v>370</v>
      </c>
      <c r="Y43" s="55">
        <f t="shared" si="4"/>
        <v>2325.5352511418</v>
      </c>
      <c r="Z43" s="55">
        <f t="shared" si="5"/>
        <v>14.135197466264284</v>
      </c>
      <c r="AA43" s="55">
        <f t="shared" si="6"/>
        <v>96.136223693336092</v>
      </c>
      <c r="AB43" s="55">
        <f t="shared" si="7"/>
        <v>99.438603350434633</v>
      </c>
      <c r="AC43" s="214">
        <f t="shared" si="0"/>
        <v>96.136223693336092</v>
      </c>
      <c r="AD43" s="214">
        <f t="shared" si="1"/>
        <v>99.438603350434633</v>
      </c>
      <c r="AG43" s="29">
        <f t="shared" si="10"/>
        <v>5.2889357239544619E+28</v>
      </c>
      <c r="AI43" s="26"/>
      <c r="AJ43" s="54">
        <f t="shared" si="2"/>
        <v>4.688123609460368E-6</v>
      </c>
      <c r="AQ43" s="38">
        <f t="shared" si="8"/>
        <v>5.1870715444104022E-2</v>
      </c>
      <c r="AR43" s="38">
        <f t="shared" si="3"/>
        <v>4.9312823983510175E-2</v>
      </c>
      <c r="AS43" s="54">
        <f t="shared" si="11"/>
        <v>1.9754464377653797E-10</v>
      </c>
      <c r="AT43" s="28"/>
      <c r="AU43" s="28"/>
    </row>
    <row r="44" spans="1:47" x14ac:dyDescent="0.25">
      <c r="X44">
        <f t="shared" si="9"/>
        <v>380</v>
      </c>
      <c r="Y44" s="55">
        <f t="shared" si="4"/>
        <v>2323.1712649014221</v>
      </c>
      <c r="Z44" s="55">
        <f t="shared" si="5"/>
        <v>14.133095777402872</v>
      </c>
      <c r="AA44" s="55">
        <f t="shared" si="6"/>
        <v>96.038497928955024</v>
      </c>
      <c r="AB44" s="55">
        <f t="shared" si="7"/>
        <v>99.423818342616059</v>
      </c>
      <c r="AC44" s="214">
        <f t="shared" si="0"/>
        <v>96.038497928955024</v>
      </c>
      <c r="AD44" s="214">
        <f t="shared" si="1"/>
        <v>99.423818342616059</v>
      </c>
      <c r="AG44" s="29">
        <f t="shared" si="10"/>
        <v>5.2833335027683271E+28</v>
      </c>
      <c r="AI44" s="26"/>
      <c r="AJ44" s="54">
        <f t="shared" si="2"/>
        <v>4.6850768527361018E-6</v>
      </c>
      <c r="AQ44" s="38">
        <f t="shared" si="8"/>
        <v>5.1867919470973488E-2</v>
      </c>
      <c r="AR44" s="38">
        <f t="shared" si="3"/>
        <v>4.931029695920372E-2</v>
      </c>
      <c r="AS44" s="54">
        <f t="shared" si="11"/>
        <v>1.976357213911403E-10</v>
      </c>
      <c r="AT44" s="28"/>
      <c r="AU44" s="28"/>
    </row>
    <row r="45" spans="1:47" x14ac:dyDescent="0.25">
      <c r="X45">
        <f t="shared" si="9"/>
        <v>390</v>
      </c>
      <c r="Y45" s="55">
        <f t="shared" si="4"/>
        <v>2320.8149682482072</v>
      </c>
      <c r="Z45" s="55">
        <f t="shared" si="5"/>
        <v>14.130996664226309</v>
      </c>
      <c r="AA45" s="55">
        <f t="shared" si="6"/>
        <v>95.94109004746619</v>
      </c>
      <c r="AB45" s="55">
        <f t="shared" si="7"/>
        <v>99.40905145428286</v>
      </c>
      <c r="AC45" s="214">
        <f t="shared" si="0"/>
        <v>95.94109004746619</v>
      </c>
      <c r="AD45" s="214">
        <f t="shared" si="1"/>
        <v>99.40905145428286</v>
      </c>
      <c r="AG45" s="29">
        <f t="shared" si="10"/>
        <v>5.27774411604618E+28</v>
      </c>
      <c r="AI45" s="26"/>
      <c r="AJ45" s="54">
        <f t="shared" si="2"/>
        <v>4.6820480101037062E-6</v>
      </c>
      <c r="AQ45" s="38">
        <f t="shared" si="8"/>
        <v>5.1865126951668686E-2</v>
      </c>
      <c r="AR45" s="38">
        <f t="shared" si="3"/>
        <v>4.9307773043085007E-2</v>
      </c>
      <c r="AS45" s="54">
        <f t="shared" si="11"/>
        <v>1.9772724344310012E-10</v>
      </c>
      <c r="AT45" s="28"/>
      <c r="AU45" s="28"/>
    </row>
    <row r="46" spans="1:47" x14ac:dyDescent="0.25">
      <c r="X46">
        <f t="shared" si="9"/>
        <v>400</v>
      </c>
      <c r="Y46" s="55">
        <f t="shared" si="4"/>
        <v>2318.4663026387911</v>
      </c>
      <c r="Z46" s="55">
        <f t="shared" si="5"/>
        <v>14.128900103161639</v>
      </c>
      <c r="AA46" s="55">
        <f t="shared" si="6"/>
        <v>95.843997628722249</v>
      </c>
      <c r="AB46" s="55">
        <f t="shared" si="7"/>
        <v>99.394302519603514</v>
      </c>
      <c r="AC46" s="214">
        <f t="shared" si="0"/>
        <v>95.843997628722249</v>
      </c>
      <c r="AD46" s="214">
        <f t="shared" si="1"/>
        <v>99.394302519603514</v>
      </c>
      <c r="AG46" s="29">
        <f t="shared" si="10"/>
        <v>5.2721674722118827E+28</v>
      </c>
      <c r="AI46" s="26"/>
      <c r="AJ46" s="54">
        <f t="shared" si="2"/>
        <v>4.6790370015429823E-6</v>
      </c>
      <c r="AQ46" s="38">
        <f t="shared" si="8"/>
        <v>5.1862337854682861E-2</v>
      </c>
      <c r="AR46" s="38">
        <f t="shared" si="3"/>
        <v>4.9305252206727233E-2</v>
      </c>
      <c r="AS46" s="54">
        <f t="shared" si="11"/>
        <v>1.9781921097941547E-10</v>
      </c>
      <c r="AT46" s="28"/>
      <c r="AU46" s="28"/>
    </row>
    <row r="47" spans="1:47" x14ac:dyDescent="0.25">
      <c r="X47">
        <f t="shared" si="9"/>
        <v>410</v>
      </c>
      <c r="Y47" s="55">
        <f t="shared" si="4"/>
        <v>2316.1252100839961</v>
      </c>
      <c r="Z47" s="55">
        <f t="shared" si="5"/>
        <v>14.126806070773778</v>
      </c>
      <c r="AA47" s="55">
        <f t="shared" si="6"/>
        <v>95.747218275485579</v>
      </c>
      <c r="AB47" s="55">
        <f t="shared" si="7"/>
        <v>99.379571373716345</v>
      </c>
      <c r="AC47" s="214">
        <f t="shared" si="0"/>
        <v>95.747218275485579</v>
      </c>
      <c r="AD47" s="214">
        <f t="shared" si="1"/>
        <v>99.379571373716345</v>
      </c>
      <c r="AG47" s="29">
        <f t="shared" si="10"/>
        <v>5.2666034803990308E+28</v>
      </c>
      <c r="AI47" s="26"/>
      <c r="AJ47" s="54">
        <f t="shared" si="2"/>
        <v>4.6760437477711458E-6</v>
      </c>
      <c r="AQ47" s="38">
        <f t="shared" si="8"/>
        <v>5.1859552148694546E-2</v>
      </c>
      <c r="AR47" s="38">
        <f t="shared" si="3"/>
        <v>4.9302734421870317E-2</v>
      </c>
      <c r="AS47" s="54">
        <f t="shared" si="11"/>
        <v>1.9791162505412167E-10</v>
      </c>
      <c r="AT47" s="28"/>
      <c r="AU47" s="28"/>
    </row>
    <row r="48" spans="1:47" x14ac:dyDescent="0.25">
      <c r="X48">
        <f t="shared" si="9"/>
        <v>420</v>
      </c>
      <c r="Y48" s="55">
        <f t="shared" si="4"/>
        <v>2313.7916331419028</v>
      </c>
      <c r="Z48" s="55">
        <f t="shared" si="5"/>
        <v>14.124714543763922</v>
      </c>
      <c r="AA48" s="55">
        <f t="shared" si="6"/>
        <v>95.650749613141912</v>
      </c>
      <c r="AB48" s="55">
        <f t="shared" si="7"/>
        <v>99.364857852718401</v>
      </c>
      <c r="AC48" s="214">
        <f t="shared" si="0"/>
        <v>95.650749613141912</v>
      </c>
      <c r="AD48" s="214">
        <f t="shared" si="1"/>
        <v>99.364857852718401</v>
      </c>
      <c r="AG48" s="29">
        <f t="shared" si="10"/>
        <v>5.2610520504431635E+28</v>
      </c>
      <c r="AI48" s="26"/>
      <c r="AJ48" s="54">
        <f t="shared" si="2"/>
        <v>4.6730681702360238E-6</v>
      </c>
      <c r="AQ48" s="38">
        <f t="shared" si="8"/>
        <v>5.1856769802565518E-2</v>
      </c>
      <c r="AR48" s="38">
        <f t="shared" si="3"/>
        <v>4.9300219660419239E-2</v>
      </c>
      <c r="AS48" s="54">
        <f t="shared" si="11"/>
        <v>1.9800448672834487E-10</v>
      </c>
      <c r="AT48" s="28"/>
      <c r="AU48" s="28"/>
    </row>
    <row r="49" spans="2:47" x14ac:dyDescent="0.25">
      <c r="W49" s="15"/>
      <c r="X49">
        <f t="shared" si="9"/>
        <v>430</v>
      </c>
      <c r="Y49" s="55">
        <f t="shared" si="4"/>
        <v>2311.4655149109981</v>
      </c>
      <c r="Z49" s="55">
        <f t="shared" si="5"/>
        <v>14.122625498967938</v>
      </c>
      <c r="AA49" s="55">
        <f t="shared" si="6"/>
        <v>95.554589289417038</v>
      </c>
      <c r="AB49" s="55">
        <f t="shared" si="7"/>
        <v>99.350161793654166</v>
      </c>
      <c r="AC49" s="214">
        <f t="shared" si="0"/>
        <v>95.554589289417038</v>
      </c>
      <c r="AD49" s="214">
        <f t="shared" si="1"/>
        <v>99.350161793654166</v>
      </c>
      <c r="AG49" s="29">
        <f t="shared" si="10"/>
        <v>5.2555130928740458E+28</v>
      </c>
      <c r="AI49" s="26"/>
      <c r="AJ49" s="54">
        <f t="shared" si="2"/>
        <v>4.6701101911092535E-6</v>
      </c>
      <c r="AQ49" s="38">
        <f t="shared" si="8"/>
        <v>5.1853990785338581E-2</v>
      </c>
      <c r="AR49" s="38">
        <f t="shared" si="3"/>
        <v>4.9297707894441878E-2</v>
      </c>
      <c r="AS49" s="54">
        <f t="shared" si="11"/>
        <v>1.9809779707035593E-10</v>
      </c>
      <c r="AT49" s="28"/>
      <c r="AU49" s="28"/>
    </row>
    <row r="50" spans="2:47" x14ac:dyDescent="0.25">
      <c r="W50" s="15"/>
      <c r="X50">
        <f t="shared" si="9"/>
        <v>440</v>
      </c>
      <c r="Y50" s="55">
        <f t="shared" si="4"/>
        <v>2309.1467990234555</v>
      </c>
      <c r="Z50" s="55">
        <f t="shared" si="5"/>
        <v>14.120538913354807</v>
      </c>
      <c r="AA50" s="55">
        <f t="shared" si="6"/>
        <v>95.458734974099031</v>
      </c>
      <c r="AB50" s="55">
        <f t="shared" si="7"/>
        <v>99.335483034504449</v>
      </c>
      <c r="AC50" s="214">
        <f t="shared" si="0"/>
        <v>95.458734974099031</v>
      </c>
      <c r="AD50" s="214">
        <f t="shared" si="1"/>
        <v>99.335483034504449</v>
      </c>
      <c r="AG50" s="29">
        <f t="shared" si="10"/>
        <v>5.2499865189079706E+28</v>
      </c>
      <c r="AI50" s="26"/>
      <c r="AJ50" s="54">
        <f t="shared" si="2"/>
        <v>4.6671697332795736E-6</v>
      </c>
      <c r="AQ50" s="38">
        <f t="shared" si="8"/>
        <v>5.1851215066235481E-2</v>
      </c>
      <c r="AR50" s="38">
        <f t="shared" si="3"/>
        <v>4.9295199096167211E-2</v>
      </c>
      <c r="AS50" s="54">
        <f t="shared" si="11"/>
        <v>1.9819155715562582E-10</v>
      </c>
      <c r="AT50" s="28"/>
      <c r="AU50" s="28"/>
    </row>
    <row r="51" spans="2:47" x14ac:dyDescent="0.25">
      <c r="X51">
        <f t="shared" si="9"/>
        <v>450</v>
      </c>
      <c r="Y51" s="55">
        <f t="shared" si="4"/>
        <v>2306.835429638496</v>
      </c>
      <c r="Z51" s="55">
        <f t="shared" si="5"/>
        <v>14.11845476402506</v>
      </c>
      <c r="AA51" s="55">
        <f t="shared" si="6"/>
        <v>95.363184358763775</v>
      </c>
      <c r="AB51" s="55">
        <f t="shared" si="7"/>
        <v>99.320821414175583</v>
      </c>
      <c r="AC51" s="214">
        <f t="shared" si="0"/>
        <v>95.363184358763775</v>
      </c>
      <c r="AD51" s="214">
        <f t="shared" si="1"/>
        <v>99.320821414175583</v>
      </c>
      <c r="AG51" s="29">
        <f t="shared" si="10"/>
        <v>5.2444722404402549E+28</v>
      </c>
      <c r="AI51" s="26"/>
      <c r="AJ51" s="54">
        <f t="shared" si="2"/>
        <v>4.6642467203462444E-6</v>
      </c>
      <c r="AQ51" s="38">
        <f t="shared" si="8"/>
        <v>5.184844261465487E-2</v>
      </c>
      <c r="AR51" s="38">
        <f t="shared" si="3"/>
        <v>4.9292693237983499E-2</v>
      </c>
      <c r="AS51" s="54">
        <f t="shared" si="11"/>
        <v>1.982857680668796E-10</v>
      </c>
      <c r="AT51" s="28"/>
      <c r="AU51" s="28"/>
    </row>
    <row r="52" spans="2:47" x14ac:dyDescent="0.25">
      <c r="B52" s="22"/>
      <c r="X52">
        <f t="shared" si="9"/>
        <v>460</v>
      </c>
      <c r="Y52" s="55">
        <f t="shared" si="4"/>
        <v>2304.5313514358677</v>
      </c>
      <c r="Z52" s="55">
        <f t="shared" si="5"/>
        <v>14.11637302820926</v>
      </c>
      <c r="AA52" s="55">
        <f t="shared" si="6"/>
        <v>95.267935156505487</v>
      </c>
      <c r="AB52" s="55">
        <f t="shared" si="7"/>
        <v>99.306176772488641</v>
      </c>
      <c r="AC52" s="214">
        <f t="shared" si="0"/>
        <v>95.267935156505487</v>
      </c>
      <c r="AD52" s="214">
        <f t="shared" si="1"/>
        <v>99.306176772488641</v>
      </c>
      <c r="AG52" s="29">
        <f t="shared" si="10"/>
        <v>5.2389701700377533E+28</v>
      </c>
      <c r="AI52" s="26"/>
      <c r="AJ52" s="54">
        <f t="shared" si="2"/>
        <v>4.6613410766124862E-6</v>
      </c>
      <c r="AQ52" s="38">
        <f t="shared" si="8"/>
        <v>5.1845673400170135E-2</v>
      </c>
      <c r="AR52" s="38">
        <f t="shared" si="3"/>
        <v>4.9290190292436246E-2</v>
      </c>
      <c r="AS52" s="54">
        <f t="shared" si="11"/>
        <v>1.9838043089415148E-10</v>
      </c>
      <c r="AT52" s="28"/>
      <c r="AU52" s="28"/>
    </row>
    <row r="53" spans="2:47" x14ac:dyDescent="0.25">
      <c r="X53">
        <f t="shared" si="9"/>
        <v>470</v>
      </c>
      <c r="Y53" s="55">
        <f t="shared" si="4"/>
        <v>2302.2345096093918</v>
      </c>
      <c r="Z53" s="55">
        <f t="shared" si="5"/>
        <v>14.114293683266467</v>
      </c>
      <c r="AA53" s="55">
        <f t="shared" si="6"/>
        <v>95.172985101669767</v>
      </c>
      <c r="AB53" s="55">
        <f t="shared" si="7"/>
        <v>99.291548950168604</v>
      </c>
      <c r="AC53" s="214">
        <f t="shared" si="0"/>
        <v>95.172985101669767</v>
      </c>
      <c r="AD53" s="214">
        <f t="shared" si="1"/>
        <v>99.291548950168604</v>
      </c>
      <c r="AG53" s="29">
        <f t="shared" si="10"/>
        <v>5.2334802209315471E+28</v>
      </c>
      <c r="AI53" s="26"/>
      <c r="AJ53" s="54">
        <f t="shared" si="2"/>
        <v>4.6584527270790863E-6</v>
      </c>
      <c r="AQ53" s="38">
        <f t="shared" si="8"/>
        <v>5.1842907392527497E-2</v>
      </c>
      <c r="AR53" s="38">
        <f t="shared" si="3"/>
        <v>4.9287690232226594E-2</v>
      </c>
      <c r="AS53" s="54">
        <f t="shared" si="11"/>
        <v>1.9847554673483882E-10</v>
      </c>
      <c r="AT53" s="28"/>
      <c r="AU53" s="28"/>
    </row>
    <row r="54" spans="2:47" x14ac:dyDescent="0.25">
      <c r="X54">
        <f t="shared" si="9"/>
        <v>480</v>
      </c>
      <c r="Y54" s="55">
        <f t="shared" si="4"/>
        <v>2299.9448498606343</v>
      </c>
      <c r="Z54" s="55">
        <f t="shared" si="5"/>
        <v>14.11221670668275</v>
      </c>
      <c r="AA54" s="55">
        <f t="shared" si="6"/>
        <v>95.078331949592169</v>
      </c>
      <c r="AB54" s="55">
        <f t="shared" si="7"/>
        <v>99.276937788833976</v>
      </c>
      <c r="AC54" s="214">
        <f t="shared" si="0"/>
        <v>95.078331949592169</v>
      </c>
      <c r="AD54" s="214">
        <f t="shared" si="1"/>
        <v>99.276937788833976</v>
      </c>
      <c r="AG54" s="29">
        <f t="shared" si="10"/>
        <v>5.2280023070096244E+28</v>
      </c>
      <c r="AI54" s="26"/>
      <c r="AJ54" s="54">
        <f t="shared" si="2"/>
        <v>4.6555815974379906E-6</v>
      </c>
      <c r="AQ54" s="38">
        <f t="shared" si="8"/>
        <v>5.1840144561643868E-2</v>
      </c>
      <c r="AR54" s="38">
        <f t="shared" si="3"/>
        <v>4.9285193030209298E-2</v>
      </c>
      <c r="AS54" s="54">
        <f t="shared" si="11"/>
        <v>1.9857111669375797E-10</v>
      </c>
      <c r="AT54" s="28"/>
      <c r="AU54" s="28"/>
    </row>
    <row r="55" spans="2:47" x14ac:dyDescent="0.25">
      <c r="X55">
        <f t="shared" si="9"/>
        <v>490</v>
      </c>
      <c r="Y55" s="55">
        <f t="shared" si="4"/>
        <v>2297.6623183926536</v>
      </c>
      <c r="Z55" s="55">
        <f t="shared" si="5"/>
        <v>14.110142076069694</v>
      </c>
      <c r="AA55" s="55">
        <f t="shared" si="6"/>
        <v>94.983973476339543</v>
      </c>
      <c r="AB55" s="55">
        <f t="shared" si="7"/>
        <v>99.262343130986238</v>
      </c>
      <c r="AC55" s="214">
        <f t="shared" si="0"/>
        <v>94.983973476339543</v>
      </c>
      <c r="AD55" s="214">
        <f t="shared" si="1"/>
        <v>99.262343130986238</v>
      </c>
      <c r="AG55" s="29">
        <f t="shared" si="10"/>
        <v>5.2225363428097481E+28</v>
      </c>
      <c r="AI55" s="26"/>
      <c r="AJ55" s="54">
        <f t="shared" si="2"/>
        <v>4.6527276140660575E-6</v>
      </c>
      <c r="AQ55" s="38">
        <f t="shared" si="8"/>
        <v>5.1837384877604933E-2</v>
      </c>
      <c r="AR55" s="38">
        <f t="shared" si="3"/>
        <v>4.9282698659391048E-2</v>
      </c>
      <c r="AS55" s="54">
        <f t="shared" si="11"/>
        <v>1.9866714188319831E-10</v>
      </c>
      <c r="AT55" s="28"/>
      <c r="AU55" s="28"/>
    </row>
    <row r="56" spans="2:47" x14ac:dyDescent="0.25">
      <c r="W56" s="45"/>
      <c r="X56" s="45">
        <f t="shared" si="9"/>
        <v>500</v>
      </c>
      <c r="Y56" s="55">
        <f t="shared" si="4"/>
        <v>2295.3868619038171</v>
      </c>
      <c r="Z56" s="55">
        <f t="shared" si="5"/>
        <v>14.108069769162917</v>
      </c>
      <c r="AA56" s="55">
        <f t="shared" si="6"/>
        <v>94.889907478454617</v>
      </c>
      <c r="AB56" s="55">
        <f t="shared" si="7"/>
        <v>99.247764819999418</v>
      </c>
      <c r="AC56" s="214">
        <f t="shared" si="0"/>
        <v>94.889907478454617</v>
      </c>
      <c r="AD56" s="214">
        <f t="shared" si="1"/>
        <v>99.247764819999418</v>
      </c>
      <c r="AG56" s="29">
        <f t="shared" si="10"/>
        <v>5.2170822435123578E+28</v>
      </c>
      <c r="AI56" s="26"/>
      <c r="AJ56" s="54">
        <f t="shared" si="2"/>
        <v>4.6498907040188561E-6</v>
      </c>
      <c r="AQ56" s="38">
        <f t="shared" si="8"/>
        <v>5.1834628310663149E-2</v>
      </c>
      <c r="AR56" s="38">
        <f t="shared" si="3"/>
        <v>4.9280207092928685E-2</v>
      </c>
      <c r="AS56" s="54">
        <f t="shared" si="11"/>
        <v>1.9876362342297774E-10</v>
      </c>
      <c r="AT56" s="28"/>
      <c r="AU56" s="28"/>
    </row>
    <row r="57" spans="2:47" x14ac:dyDescent="0.25">
      <c r="X57">
        <f t="shared" si="9"/>
        <v>510</v>
      </c>
      <c r="Y57" s="55">
        <f t="shared" si="4"/>
        <v>2293.1184275817714</v>
      </c>
      <c r="Z57" s="55">
        <f t="shared" si="5"/>
        <v>14.105999763820648</v>
      </c>
      <c r="AA57" s="55">
        <f t="shared" si="6"/>
        <v>94.796131772706545</v>
      </c>
      <c r="AB57" s="55">
        <f t="shared" si="7"/>
        <v>99.233202700110084</v>
      </c>
      <c r="AC57" s="214">
        <f t="shared" si="0"/>
        <v>94.796131772706545</v>
      </c>
      <c r="AD57" s="214">
        <f t="shared" si="1"/>
        <v>99.233202700110084</v>
      </c>
      <c r="AG57" s="29">
        <f t="shared" si="10"/>
        <v>5.2116399249335118E+28</v>
      </c>
      <c r="AI57" s="26"/>
      <c r="AJ57" s="54">
        <f t="shared" si="2"/>
        <v>4.6470707950245004E-6</v>
      </c>
      <c r="AQ57" s="38">
        <f t="shared" si="8"/>
        <v>5.1831874831235761E-2</v>
      </c>
      <c r="AR57" s="38">
        <f t="shared" si="3"/>
        <v>4.9277718304127333E-2</v>
      </c>
      <c r="AS57" s="54">
        <f t="shared" si="11"/>
        <v>1.988605624404988E-10</v>
      </c>
      <c r="AT57" s="28"/>
      <c r="AU57" s="28"/>
    </row>
    <row r="58" spans="2:47" x14ac:dyDescent="0.25">
      <c r="X58">
        <f t="shared" si="9"/>
        <v>520</v>
      </c>
      <c r="Y58" s="55">
        <f t="shared" si="4"/>
        <v>2290.8569630974312</v>
      </c>
      <c r="Z58" s="55">
        <f t="shared" si="5"/>
        <v>14.103932038022263</v>
      </c>
      <c r="AA58" s="55">
        <f t="shared" si="6"/>
        <v>94.702644195842552</v>
      </c>
      <c r="AB58" s="55">
        <f t="shared" si="7"/>
        <v>99.21865661640706</v>
      </c>
      <c r="AC58" s="214">
        <f t="shared" si="0"/>
        <v>94.702644195842552</v>
      </c>
      <c r="AD58" s="214">
        <f t="shared" si="1"/>
        <v>99.21865661640706</v>
      </c>
      <c r="AG58" s="29">
        <f t="shared" si="10"/>
        <v>5.2062093035180688E+28</v>
      </c>
      <c r="AI58" s="26"/>
      <c r="AJ58" s="54">
        <f t="shared" si="2"/>
        <v>4.6442678154776736E-6</v>
      </c>
      <c r="AQ58" s="38">
        <f t="shared" si="8"/>
        <v>5.182912440990297E-2</v>
      </c>
      <c r="AR58" s="38">
        <f t="shared" si="3"/>
        <v>4.9275232266438845E-2</v>
      </c>
      <c r="AS58" s="54">
        <f t="shared" si="11"/>
        <v>1.9895796007080238E-10</v>
      </c>
      <c r="AT58" s="28"/>
      <c r="AU58" s="28"/>
    </row>
    <row r="59" spans="2:47" x14ac:dyDescent="0.25">
      <c r="X59">
        <f t="shared" si="9"/>
        <v>530</v>
      </c>
      <c r="Y59" s="55">
        <f t="shared" si="4"/>
        <v>2288.6024165990943</v>
      </c>
      <c r="Z59" s="55">
        <f t="shared" si="5"/>
        <v>14.101866569866864</v>
      </c>
      <c r="AA59" s="55">
        <f t="shared" si="6"/>
        <v>94.609442604344537</v>
      </c>
      <c r="AB59" s="55">
        <f t="shared" si="7"/>
        <v>99.204126414821417</v>
      </c>
      <c r="AC59" s="214">
        <f t="shared" si="0"/>
        <v>94.609442604344537</v>
      </c>
      <c r="AD59" s="214">
        <f t="shared" si="1"/>
        <v>99.204126414821417</v>
      </c>
      <c r="AG59" s="29">
        <f t="shared" si="10"/>
        <v>5.2007902963327826E+28</v>
      </c>
      <c r="AI59" s="26"/>
      <c r="AJ59" s="54">
        <f t="shared" si="2"/>
        <v>4.6414816944336006E-6</v>
      </c>
      <c r="AQ59" s="38">
        <f t="shared" si="8"/>
        <v>5.1826377017405896E-2</v>
      </c>
      <c r="AR59" s="38">
        <f t="shared" si="3"/>
        <v>4.9272748953459893E-2</v>
      </c>
      <c r="AS59" s="54">
        <f t="shared" si="11"/>
        <v>1.990558174566247E-10</v>
      </c>
      <c r="AT59" s="28"/>
      <c r="AU59" s="28"/>
    </row>
    <row r="60" spans="2:47" x14ac:dyDescent="0.25">
      <c r="X60">
        <f t="shared" si="9"/>
        <v>540</v>
      </c>
      <c r="Y60" s="55">
        <f t="shared" si="4"/>
        <v>2286.354736706633</v>
      </c>
      <c r="Z60" s="55">
        <f t="shared" si="5"/>
        <v>14.099803337571888</v>
      </c>
      <c r="AA60" s="55">
        <f t="shared" si="6"/>
        <v>94.516524874189045</v>
      </c>
      <c r="AB60" s="55">
        <f t="shared" si="7"/>
        <v>99.189611942116699</v>
      </c>
      <c r="AC60" s="214">
        <f t="shared" si="0"/>
        <v>94.516524874189045</v>
      </c>
      <c r="AD60" s="214">
        <f t="shared" si="1"/>
        <v>99.189611942116699</v>
      </c>
      <c r="AG60" s="29">
        <f t="shared" si="10"/>
        <v>5.1953828210595856E+28</v>
      </c>
      <c r="AI60" s="26"/>
      <c r="AJ60" s="54">
        <f t="shared" si="2"/>
        <v>4.6387123616021782E-6</v>
      </c>
      <c r="AQ60" s="38">
        <f t="shared" si="8"/>
        <v>5.1823632624644768E-2</v>
      </c>
      <c r="AR60" s="38">
        <f t="shared" si="3"/>
        <v>4.9270268338930369E-2</v>
      </c>
      <c r="AS60" s="54">
        <f t="shared" si="11"/>
        <v>1.991541357484524E-10</v>
      </c>
      <c r="AT60" s="28"/>
      <c r="AU60" s="28"/>
    </row>
    <row r="61" spans="2:47" x14ac:dyDescent="0.25">
      <c r="X61">
        <f t="shared" si="9"/>
        <v>550</v>
      </c>
      <c r="Y61" s="55">
        <f t="shared" si="4"/>
        <v>2284.1138725057754</v>
      </c>
      <c r="Z61" s="55">
        <f t="shared" si="5"/>
        <v>14.097742319471703</v>
      </c>
      <c r="AA61" s="55">
        <f t="shared" si="6"/>
        <v>94.423888900610805</v>
      </c>
      <c r="AB61" s="55">
        <f t="shared" si="7"/>
        <v>99.175113045879016</v>
      </c>
      <c r="AC61" s="214">
        <f t="shared" si="0"/>
        <v>94.423888900610805</v>
      </c>
      <c r="AD61" s="214">
        <f t="shared" si="1"/>
        <v>99.175113045879016</v>
      </c>
      <c r="AG61" s="29">
        <f t="shared" si="10"/>
        <v>5.1899867959889229E+28</v>
      </c>
      <c r="AI61" s="26"/>
      <c r="AJ61" s="54">
        <f t="shared" si="2"/>
        <v>4.6359597473421581E-6</v>
      </c>
      <c r="AQ61" s="38">
        <f t="shared" si="8"/>
        <v>5.1820891202677043E-2</v>
      </c>
      <c r="AR61" s="38">
        <f t="shared" si="3"/>
        <v>4.9267790396731716E-2</v>
      </c>
      <c r="AS61" s="54">
        <f t="shared" si="11"/>
        <v>1.9925291610457849E-10</v>
      </c>
      <c r="AT61" s="28"/>
      <c r="AU61" s="28"/>
    </row>
    <row r="62" spans="2:47" x14ac:dyDescent="0.25">
      <c r="X62">
        <f t="shared" si="9"/>
        <v>560</v>
      </c>
      <c r="Y62" s="55">
        <f t="shared" si="4"/>
        <v>2281.8797735424441</v>
      </c>
      <c r="Z62" s="55">
        <f t="shared" si="5"/>
        <v>14.095683494016228</v>
      </c>
      <c r="AA62" s="55">
        <f t="shared" si="6"/>
        <v>94.331532597868716</v>
      </c>
      <c r="AB62" s="55">
        <f t="shared" si="7"/>
        <v>99.160629574507411</v>
      </c>
      <c r="AC62" s="214">
        <f t="shared" si="0"/>
        <v>94.331532597868716</v>
      </c>
      <c r="AD62" s="214">
        <f t="shared" si="1"/>
        <v>99.160629574507411</v>
      </c>
      <c r="AG62" s="29">
        <f t="shared" si="10"/>
        <v>5.1846021400131854E+28</v>
      </c>
      <c r="AI62" s="26"/>
      <c r="AJ62" s="54">
        <f t="shared" si="2"/>
        <v>4.6332237826553986E-6</v>
      </c>
      <c r="AQ62" s="38">
        <f t="shared" si="8"/>
        <v>5.1818152722715526E-2</v>
      </c>
      <c r="AR62" s="38">
        <f t="shared" si="3"/>
        <v>4.9265315100885158E-2</v>
      </c>
      <c r="AS62" s="54">
        <f t="shared" si="11"/>
        <v>1.9935215969115813E-10</v>
      </c>
      <c r="AT62" s="28"/>
      <c r="AU62" s="28"/>
    </row>
    <row r="63" spans="2:47" x14ac:dyDescent="0.25">
      <c r="X63">
        <f t="shared" si="9"/>
        <v>570</v>
      </c>
      <c r="Y63" s="55">
        <f t="shared" si="4"/>
        <v>2279.6523898172022</v>
      </c>
      <c r="Z63" s="55">
        <f t="shared" si="5"/>
        <v>14.093626839769572</v>
      </c>
      <c r="AA63" s="55">
        <f t="shared" si="6"/>
        <v>94.239453899016226</v>
      </c>
      <c r="AB63" s="55">
        <f t="shared" si="7"/>
        <v>99.146161377204166</v>
      </c>
      <c r="AC63" s="214">
        <f t="shared" si="0"/>
        <v>94.239453899016226</v>
      </c>
      <c r="AD63" s="214">
        <f t="shared" si="1"/>
        <v>99.146161377204166</v>
      </c>
      <c r="AG63" s="29">
        <f t="shared" si="10"/>
        <v>5.1792287726201741E+28</v>
      </c>
      <c r="AI63" s="26"/>
      <c r="AJ63" s="54">
        <f t="shared" si="2"/>
        <v>4.6305043991811816E-6</v>
      </c>
      <c r="AQ63" s="38">
        <f t="shared" si="8"/>
        <v>5.1815417156126579E-2</v>
      </c>
      <c r="AR63" s="38">
        <f t="shared" si="3"/>
        <v>4.9262842425550173E-2</v>
      </c>
      <c r="AS63" s="54">
        <f t="shared" si="11"/>
        <v>1.9945186768226544E-10</v>
      </c>
      <c r="AT63" s="28"/>
      <c r="AU63" s="28"/>
    </row>
    <row r="64" spans="2:47" x14ac:dyDescent="0.25">
      <c r="X64">
        <f t="shared" si="9"/>
        <v>580</v>
      </c>
      <c r="Y64" s="55">
        <f t="shared" si="4"/>
        <v>2277.4316717797738</v>
      </c>
      <c r="Z64" s="55">
        <f t="shared" si="5"/>
        <v>14.091572335408681</v>
      </c>
      <c r="AA64" s="55">
        <f t="shared" si="6"/>
        <v>94.147650755674817</v>
      </c>
      <c r="AB64" s="55">
        <f t="shared" si="7"/>
        <v>99.131708303965411</v>
      </c>
      <c r="AC64" s="214">
        <f t="shared" si="0"/>
        <v>94.147650755674817</v>
      </c>
      <c r="AD64" s="214">
        <f t="shared" si="1"/>
        <v>99.131708303965411</v>
      </c>
      <c r="AG64" s="29">
        <f t="shared" si="10"/>
        <v>5.1738666138866843E+28</v>
      </c>
      <c r="AI64" s="26"/>
      <c r="AJ64" s="54">
        <f t="shared" si="2"/>
        <v>4.6278015291906018E-6</v>
      </c>
      <c r="AQ64" s="38">
        <f t="shared" si="8"/>
        <v>5.1812684474428286E-2</v>
      </c>
      <c r="AR64" s="38">
        <f t="shared" si="3"/>
        <v>4.9260372345022771E-2</v>
      </c>
      <c r="AS64" s="54">
        <f t="shared" si="11"/>
        <v>1.9955204125994971E-10</v>
      </c>
      <c r="AT64" s="28"/>
      <c r="AU64" s="28"/>
    </row>
    <row r="65" spans="24:47" x14ac:dyDescent="0.25">
      <c r="X65">
        <f t="shared" si="9"/>
        <v>590</v>
      </c>
      <c r="Y65" s="55">
        <f t="shared" si="4"/>
        <v>2275.2175703236435</v>
      </c>
      <c r="Z65" s="55">
        <f t="shared" si="5"/>
        <v>14.089519959722022</v>
      </c>
      <c r="AA65" s="55">
        <f t="shared" si="6"/>
        <v>94.056121137810806</v>
      </c>
      <c r="AB65" s="55">
        <f t="shared" si="7"/>
        <v>99.117270205571742</v>
      </c>
      <c r="AC65" s="214">
        <f t="shared" si="0"/>
        <v>94.056121137810806</v>
      </c>
      <c r="AD65" s="214">
        <f t="shared" si="1"/>
        <v>99.117270205571742</v>
      </c>
      <c r="AG65" s="29">
        <f t="shared" si="10"/>
        <v>5.1685155844721804E+28</v>
      </c>
      <c r="AI65" s="26"/>
      <c r="AJ65" s="54">
        <f t="shared" si="2"/>
        <v>4.6251151055810545E-6</v>
      </c>
      <c r="AQ65" s="38">
        <f t="shared" si="8"/>
        <v>5.1809954649288649E-2</v>
      </c>
      <c r="AR65" s="38">
        <f t="shared" si="3"/>
        <v>4.9257904833733913E-2</v>
      </c>
      <c r="AS65" s="54">
        <f t="shared" si="11"/>
        <v>1.9965268161429174E-10</v>
      </c>
      <c r="AT65" s="28"/>
      <c r="AU65" s="28"/>
    </row>
    <row r="66" spans="24:47" x14ac:dyDescent="0.25">
      <c r="X66">
        <f t="shared" si="9"/>
        <v>600</v>
      </c>
      <c r="Y66" s="55">
        <f t="shared" si="4"/>
        <v>2273.0100367807113</v>
      </c>
      <c r="Z66" s="55">
        <f t="shared" si="5"/>
        <v>14.087469691608236</v>
      </c>
      <c r="AA66" s="55">
        <f t="shared" si="6"/>
        <v>93.96486303351432</v>
      </c>
      <c r="AB66" s="55">
        <f t="shared" si="7"/>
        <v>99.102846933578874</v>
      </c>
      <c r="AC66" s="214">
        <f t="shared" si="0"/>
        <v>93.96486303351432</v>
      </c>
      <c r="AD66" s="214">
        <f t="shared" si="1"/>
        <v>99.102846933578874</v>
      </c>
      <c r="AG66" s="29">
        <f t="shared" si="10"/>
        <v>5.1631756056125312E+28</v>
      </c>
      <c r="AI66" s="26"/>
      <c r="AJ66" s="54">
        <f t="shared" si="2"/>
        <v>4.6224450618707641E-6</v>
      </c>
      <c r="AQ66" s="38">
        <f t="shared" si="8"/>
        <v>5.1807227652523838E-2</v>
      </c>
      <c r="AR66" s="38">
        <f t="shared" si="3"/>
        <v>4.9255439866247933E-2</v>
      </c>
      <c r="AS66" s="54">
        <f t="shared" si="11"/>
        <v>1.9975378994346043E-10</v>
      </c>
      <c r="AT66" s="28"/>
      <c r="AU66" s="28"/>
    </row>
    <row r="67" spans="24:47" x14ac:dyDescent="0.25">
      <c r="X67">
        <f t="shared" si="9"/>
        <v>610</v>
      </c>
      <c r="Y67" s="55">
        <f t="shared" si="4"/>
        <v>2270.8090229160489</v>
      </c>
      <c r="Z67" s="55">
        <f t="shared" si="5"/>
        <v>14.085421510074838</v>
      </c>
      <c r="AA67" s="55">
        <f t="shared" si="6"/>
        <v>93.873874448782516</v>
      </c>
      <c r="AB67" s="55">
        <f t="shared" si="7"/>
        <v>99.0884383403084</v>
      </c>
      <c r="AC67" s="214">
        <f t="shared" si="0"/>
        <v>93.873874448782516</v>
      </c>
      <c r="AD67" s="214">
        <f t="shared" si="1"/>
        <v>99.0884383403084</v>
      </c>
      <c r="AG67" s="29">
        <f t="shared" si="10"/>
        <v>5.1578465991137779E+28</v>
      </c>
      <c r="AI67" s="26"/>
      <c r="AJ67" s="54">
        <f t="shared" si="2"/>
        <v>4.6197913321933748E-6</v>
      </c>
      <c r="AQ67" s="38">
        <f t="shared" si="8"/>
        <v>5.1804503456096433E-2</v>
      </c>
      <c r="AR67" s="38">
        <f t="shared" si="3"/>
        <v>4.9252977417260903E-2</v>
      </c>
      <c r="AS67" s="54">
        <f t="shared" si="11"/>
        <v>1.9985536745377065E-10</v>
      </c>
      <c r="AT67" s="28"/>
      <c r="AU67" s="28"/>
    </row>
    <row r="68" spans="24:47" x14ac:dyDescent="0.25">
      <c r="X68">
        <f t="shared" si="9"/>
        <v>620</v>
      </c>
      <c r="Y68" s="55">
        <f t="shared" si="4"/>
        <v>2268.6144809227317</v>
      </c>
      <c r="Z68" s="55">
        <f t="shared" si="5"/>
        <v>14.08337539423694</v>
      </c>
      <c r="AA68" s="55">
        <f t="shared" si="6"/>
        <v>93.783153407305988</v>
      </c>
      <c r="AB68" s="55">
        <f t="shared" si="7"/>
        <v>99.074044278838841</v>
      </c>
      <c r="AC68" s="214">
        <f t="shared" si="0"/>
        <v>93.783153407305988</v>
      </c>
      <c r="AD68" s="214">
        <f t="shared" si="1"/>
        <v>99.074044278838841</v>
      </c>
      <c r="AG68" s="29">
        <f t="shared" si="10"/>
        <v>5.1525284873460368E+28</v>
      </c>
      <c r="AI68" s="26"/>
      <c r="AJ68" s="54">
        <f t="shared" si="2"/>
        <v>4.6171538512926262E-6</v>
      </c>
      <c r="AQ68" s="38">
        <f t="shared" si="8"/>
        <v>5.1801782032113684E-2</v>
      </c>
      <c r="AR68" s="38">
        <f t="shared" si="3"/>
        <v>4.9250517461599114E-2</v>
      </c>
      <c r="AS68" s="54">
        <f t="shared" si="11"/>
        <v>1.9995741535973983E-10</v>
      </c>
      <c r="AT68" s="28"/>
      <c r="AU68" s="28"/>
    </row>
    <row r="69" spans="24:47" x14ac:dyDescent="0.25">
      <c r="X69">
        <f t="shared" si="9"/>
        <v>630</v>
      </c>
      <c r="Y69" s="55">
        <f t="shared" si="4"/>
        <v>2266.4263634167214</v>
      </c>
      <c r="Z69" s="55">
        <f t="shared" si="5"/>
        <v>14.081331323315949</v>
      </c>
      <c r="AA69" s="55">
        <f t="shared" si="6"/>
        <v>93.692697950257184</v>
      </c>
      <c r="AB69" s="55">
        <f t="shared" si="7"/>
        <v>99.059664602996477</v>
      </c>
      <c r="AC69" s="214">
        <f t="shared" si="0"/>
        <v>93.692697950257184</v>
      </c>
      <c r="AD69" s="214">
        <f t="shared" si="1"/>
        <v>99.059664602996477</v>
      </c>
      <c r="AG69" s="29">
        <f t="shared" si="10"/>
        <v>5.1472211932374746E+28</v>
      </c>
      <c r="AI69" s="26"/>
      <c r="AJ69" s="54">
        <f t="shared" si="2"/>
        <v>4.6145325545171015E-6</v>
      </c>
      <c r="AQ69" s="38">
        <f t="shared" si="8"/>
        <v>5.1799063352825747E-2</v>
      </c>
      <c r="AR69" s="38">
        <f t="shared" si="3"/>
        <v>4.9248059974217488E-2</v>
      </c>
      <c r="AS69" s="54">
        <f t="shared" si="11"/>
        <v>2.0005993488414513E-10</v>
      </c>
      <c r="AT69" s="28"/>
      <c r="AU69" s="28"/>
    </row>
    <row r="70" spans="24:47" x14ac:dyDescent="0.25">
      <c r="X70">
        <f t="shared" si="9"/>
        <v>640</v>
      </c>
      <c r="Y70" s="55">
        <f t="shared" si="4"/>
        <v>2264.24462343183</v>
      </c>
      <c r="Z70" s="55">
        <f t="shared" si="5"/>
        <v>14.079289276638306</v>
      </c>
      <c r="AA70" s="55">
        <f t="shared" si="6"/>
        <v>93.602506136082269</v>
      </c>
      <c r="AB70" s="55">
        <f t="shared" si="7"/>
        <v>99.045299167346499</v>
      </c>
      <c r="AC70" s="214">
        <f t="shared" ref="AC70:AC133" si="12">IF(OR(C$5&gt;40, C$5&lt;0, C$4&gt;80,C$4&lt;10), 0, AA70)</f>
        <v>93.602506136082269</v>
      </c>
      <c r="AD70" s="214">
        <f t="shared" ref="AD70:AD133" si="13">IF(OR(C$5&gt;40, C$5&lt;0, C$4&gt;80,C$4&lt;10), 0, AB70)</f>
        <v>99.045299167346499</v>
      </c>
      <c r="AG70" s="29">
        <f t="shared" si="10"/>
        <v>5.1419246402683105E+28</v>
      </c>
      <c r="AI70" s="26"/>
      <c r="AJ70" s="54">
        <f t="shared" ref="AJ70:AJ133" si="14">AG70*AR70*AS70*EXP(-AF$6/(0.008314*AK$6))</f>
        <v>4.6119273778150282E-6</v>
      </c>
      <c r="AQ70" s="38">
        <f t="shared" si="8"/>
        <v>5.1796347390624088E-2</v>
      </c>
      <c r="AR70" s="38">
        <f t="shared" ref="AR70:AR133" si="15">AQ70/(AQ70+1)</f>
        <v>4.9245604930198118E-2</v>
      </c>
      <c r="AS70" s="54">
        <f t="shared" si="11"/>
        <v>2.0016292725808159E-10</v>
      </c>
      <c r="AT70" s="28"/>
      <c r="AU70" s="28"/>
    </row>
    <row r="71" spans="24:47" x14ac:dyDescent="0.25">
      <c r="X71">
        <f t="shared" si="9"/>
        <v>650</v>
      </c>
      <c r="Y71" s="55">
        <f t="shared" ref="Y71:Y134" si="16">IF(U$6/(((U$6/AE$6)-1)*(1-EXP(-AJ71*X71))+1)&gt;Y70,Y70,(U$6/(((U$6/AE$6)-1)*(1-EXP(-AJ71*X71))+1)))</f>
        <v>2262.0692144147702</v>
      </c>
      <c r="Z71" s="55">
        <f t="shared" ref="Z71:Z134" si="17">-1.9856*(T$6/Y71 - 1)+14.215</f>
        <v>14.077249233634237</v>
      </c>
      <c r="AA71" s="55">
        <f t="shared" ref="AA71:AA134" si="18">100*Y71/2419</f>
        <v>93.512576040296409</v>
      </c>
      <c r="AB71" s="55">
        <f t="shared" ref="AB71:AB134" si="19">100*Z71/14.215</f>
        <v>99.030947827184235</v>
      </c>
      <c r="AC71" s="214">
        <f t="shared" si="12"/>
        <v>93.512576040296409</v>
      </c>
      <c r="AD71" s="214">
        <f t="shared" si="13"/>
        <v>99.030947827184235</v>
      </c>
      <c r="AG71" s="29">
        <f t="shared" si="10"/>
        <v>5.1366387524649009E+28</v>
      </c>
      <c r="AI71" s="26"/>
      <c r="AJ71" s="54">
        <f t="shared" si="14"/>
        <v>4.609338257729122E-6</v>
      </c>
      <c r="AQ71" s="38">
        <f t="shared" ref="AQ71:AQ134" si="20">AP$6*(((AQ$3-AQ$2*((T$6/Y70)-1))/AQ$3))</f>
        <v>5.179363411803968E-2</v>
      </c>
      <c r="AR71" s="38">
        <f t="shared" si="15"/>
        <v>4.9243152304748627E-2</v>
      </c>
      <c r="AS71" s="54">
        <f t="shared" si="11"/>
        <v>2.0026639372102005E-10</v>
      </c>
      <c r="AT71" s="28"/>
      <c r="AU71" s="28"/>
    </row>
    <row r="72" spans="24:47" x14ac:dyDescent="0.25">
      <c r="X72">
        <f t="shared" ref="X72:X135" si="21">X71+10</f>
        <v>660</v>
      </c>
      <c r="Y72" s="55">
        <f t="shared" si="16"/>
        <v>2259.9000902202506</v>
      </c>
      <c r="Z72" s="55">
        <f t="shared" si="17"/>
        <v>14.075211173836502</v>
      </c>
      <c r="AA72" s="55">
        <f t="shared" si="18"/>
        <v>93.422905755281135</v>
      </c>
      <c r="AB72" s="55">
        <f t="shared" si="19"/>
        <v>99.016610438526214</v>
      </c>
      <c r="AC72" s="214">
        <f t="shared" si="12"/>
        <v>93.422905755281135</v>
      </c>
      <c r="AD72" s="214">
        <f t="shared" si="13"/>
        <v>99.016610438526214</v>
      </c>
      <c r="AG72" s="29">
        <f t="shared" ref="AG72:AG135" si="22">AH$6-AI$6*EXP((T$6-Y71)/T$6)</f>
        <v>5.1313634543939478E+28</v>
      </c>
      <c r="AI72" s="26"/>
      <c r="AJ72" s="54">
        <f t="shared" si="14"/>
        <v>4.6067651313915498E-6</v>
      </c>
      <c r="AQ72" s="38">
        <f t="shared" si="20"/>
        <v>5.1790923507741414E-2</v>
      </c>
      <c r="AR72" s="38">
        <f t="shared" si="15"/>
        <v>4.924070207320079E-2</v>
      </c>
      <c r="AS72" s="54">
        <f t="shared" ref="AS72:AS135" si="23">AS$1+AS$2*EXP(-$Y71/AS$3)</f>
        <v>2.0037033552086474E-10</v>
      </c>
      <c r="AT72" s="28"/>
      <c r="AU72" s="28"/>
    </row>
    <row r="73" spans="24:47" x14ac:dyDescent="0.25">
      <c r="X73">
        <f t="shared" si="21"/>
        <v>670</v>
      </c>
      <c r="Y73" s="55">
        <f t="shared" si="16"/>
        <v>2257.7372051061534</v>
      </c>
      <c r="Z73" s="55">
        <f t="shared" si="17"/>
        <v>14.073175076879167</v>
      </c>
      <c r="AA73" s="55">
        <f t="shared" si="18"/>
        <v>93.333493390084882</v>
      </c>
      <c r="AB73" s="55">
        <f t="shared" si="19"/>
        <v>99.002286858101783</v>
      </c>
      <c r="AC73" s="214">
        <f t="shared" si="12"/>
        <v>93.333493390084882</v>
      </c>
      <c r="AD73" s="214">
        <f t="shared" si="13"/>
        <v>99.002286858101783</v>
      </c>
      <c r="AG73" s="29">
        <f t="shared" si="22"/>
        <v>5.1260986711566989E+28</v>
      </c>
      <c r="AI73" s="26"/>
      <c r="AJ73" s="54">
        <f t="shared" si="14"/>
        <v>4.6042079365189041E-6</v>
      </c>
      <c r="AQ73" s="38">
        <f t="shared" si="20"/>
        <v>5.1788215532534432E-2</v>
      </c>
      <c r="AR73" s="38">
        <f t="shared" si="15"/>
        <v>4.9238254211008976E-2</v>
      </c>
      <c r="AS73" s="54">
        <f t="shared" si="23"/>
        <v>2.0047475391401217E-10</v>
      </c>
      <c r="AT73" s="28"/>
      <c r="AU73" s="28"/>
    </row>
    <row r="74" spans="24:47" x14ac:dyDescent="0.25">
      <c r="X74">
        <f t="shared" si="21"/>
        <v>680</v>
      </c>
      <c r="Y74" s="55">
        <f t="shared" si="16"/>
        <v>2255.5805137287857</v>
      </c>
      <c r="Z74" s="55">
        <f t="shared" si="17"/>
        <v>14.071140922496397</v>
      </c>
      <c r="AA74" s="55">
        <f t="shared" si="18"/>
        <v>93.244337070226777</v>
      </c>
      <c r="AB74" s="55">
        <f t="shared" si="19"/>
        <v>98.987976943344336</v>
      </c>
      <c r="AC74" s="214">
        <f t="shared" si="12"/>
        <v>93.244337070226777</v>
      </c>
      <c r="AD74" s="214">
        <f t="shared" si="13"/>
        <v>98.987976943344336</v>
      </c>
      <c r="AG74" s="29">
        <f t="shared" si="22"/>
        <v>5.1208443283832635E+28</v>
      </c>
      <c r="AI74" s="26"/>
      <c r="AJ74" s="54">
        <f t="shared" si="14"/>
        <v>4.601666611407259E-6</v>
      </c>
      <c r="AQ74" s="38">
        <f t="shared" si="20"/>
        <v>5.1785510165358435E-2</v>
      </c>
      <c r="AR74" s="38">
        <f t="shared" si="15"/>
        <v>4.9235808693748676E-2</v>
      </c>
      <c r="AS74" s="54">
        <f t="shared" si="23"/>
        <v>2.0057965016540961E-10</v>
      </c>
      <c r="AT74" s="28"/>
      <c r="AU74" s="28"/>
    </row>
    <row r="75" spans="24:47" x14ac:dyDescent="0.25">
      <c r="X75">
        <f t="shared" si="21"/>
        <v>690</v>
      </c>
      <c r="Y75" s="55">
        <f t="shared" si="16"/>
        <v>2253.4299711381773</v>
      </c>
      <c r="Z75" s="55">
        <f t="shared" si="17"/>
        <v>14.069108690521238</v>
      </c>
      <c r="AA75" s="55">
        <f t="shared" si="18"/>
        <v>93.155434937502164</v>
      </c>
      <c r="AB75" s="55">
        <f t="shared" si="19"/>
        <v>98.973680552382973</v>
      </c>
      <c r="AC75" s="214">
        <f t="shared" si="12"/>
        <v>93.155434937502164</v>
      </c>
      <c r="AD75" s="214">
        <f t="shared" si="13"/>
        <v>98.973680552382973</v>
      </c>
      <c r="AG75" s="29">
        <f t="shared" si="22"/>
        <v>5.1156003522270057E+28</v>
      </c>
      <c r="AI75" s="26"/>
      <c r="AJ75" s="54">
        <f t="shared" si="14"/>
        <v>4.5991410949273011E-6</v>
      </c>
      <c r="AQ75" s="38">
        <f t="shared" si="20"/>
        <v>5.1782807379286186E-2</v>
      </c>
      <c r="AR75" s="38">
        <f t="shared" si="15"/>
        <v>4.9233365497115086E-2</v>
      </c>
      <c r="AS75" s="54">
        <f t="shared" si="23"/>
        <v>2.0068502554861355E-10</v>
      </c>
      <c r="AT75" s="28"/>
      <c r="AU75" s="28"/>
    </row>
    <row r="76" spans="24:47" x14ac:dyDescent="0.25">
      <c r="X76">
        <f t="shared" si="21"/>
        <v>700</v>
      </c>
      <c r="Y76" s="55">
        <f t="shared" si="16"/>
        <v>2251.2855327734605</v>
      </c>
      <c r="Z76" s="55">
        <f t="shared" si="17"/>
        <v>14.06707836088443</v>
      </c>
      <c r="AA76" s="55">
        <f t="shared" si="18"/>
        <v>93.06678514979167</v>
      </c>
      <c r="AB76" s="55">
        <f t="shared" si="19"/>
        <v>98.959397544033976</v>
      </c>
      <c r="AC76" s="214">
        <f t="shared" si="12"/>
        <v>93.06678514979167</v>
      </c>
      <c r="AD76" s="214">
        <f t="shared" si="13"/>
        <v>98.959397544033976</v>
      </c>
      <c r="AG76" s="29">
        <f t="shared" si="22"/>
        <v>5.1103666693589575E+28</v>
      </c>
      <c r="AI76" s="26"/>
      <c r="AJ76" s="54">
        <f t="shared" si="14"/>
        <v>4.596631326519496E-6</v>
      </c>
      <c r="AQ76" s="38">
        <f t="shared" si="20"/>
        <v>5.1780107147521785E-2</v>
      </c>
      <c r="AR76" s="38">
        <f t="shared" si="15"/>
        <v>4.9230924596921626E-2</v>
      </c>
      <c r="AS76" s="54">
        <f t="shared" si="23"/>
        <v>2.007908813458493E-10</v>
      </c>
      <c r="AT76" s="28"/>
      <c r="AU76" s="28"/>
    </row>
    <row r="77" spans="24:47" x14ac:dyDescent="0.25">
      <c r="X77">
        <f t="shared" si="21"/>
        <v>710</v>
      </c>
      <c r="Y77" s="55">
        <f t="shared" si="16"/>
        <v>2249.1471544583069</v>
      </c>
      <c r="Z77" s="55">
        <f t="shared" si="17"/>
        <v>14.065049913613228</v>
      </c>
      <c r="AA77" s="55">
        <f t="shared" si="18"/>
        <v>92.978385880872551</v>
      </c>
      <c r="AB77" s="55">
        <f t="shared" si="19"/>
        <v>98.945127777792663</v>
      </c>
      <c r="AC77" s="214">
        <f t="shared" si="12"/>
        <v>92.978385880872551</v>
      </c>
      <c r="AD77" s="214">
        <f t="shared" si="13"/>
        <v>98.945127777792663</v>
      </c>
      <c r="AG77" s="29">
        <f t="shared" si="22"/>
        <v>5.1051432069623401E+28</v>
      </c>
      <c r="AI77" s="26"/>
      <c r="AJ77" s="54">
        <f t="shared" si="14"/>
        <v>4.5941372461893326E-6</v>
      </c>
      <c r="AQ77" s="38">
        <f t="shared" si="20"/>
        <v>5.1777409443399168E-2</v>
      </c>
      <c r="AR77" s="38">
        <f t="shared" si="15"/>
        <v>4.9228485969098526E-2</v>
      </c>
      <c r="AS77" s="54">
        <f t="shared" si="23"/>
        <v>2.0089721884807016E-10</v>
      </c>
      <c r="AT77" s="28"/>
      <c r="AU77" s="28"/>
    </row>
    <row r="78" spans="24:47" x14ac:dyDescent="0.25">
      <c r="X78">
        <f t="shared" si="21"/>
        <v>720</v>
      </c>
      <c r="Y78" s="55">
        <f t="shared" si="16"/>
        <v>2247.0147923964187</v>
      </c>
      <c r="Z78" s="55">
        <f t="shared" si="17"/>
        <v>14.063023328830216</v>
      </c>
      <c r="AA78" s="55">
        <f t="shared" si="18"/>
        <v>92.890235320232264</v>
      </c>
      <c r="AB78" s="55">
        <f t="shared" si="19"/>
        <v>98.930871113824949</v>
      </c>
      <c r="AC78" s="214">
        <f t="shared" si="12"/>
        <v>92.890235320232264</v>
      </c>
      <c r="AD78" s="214">
        <f t="shared" si="13"/>
        <v>98.930871113824949</v>
      </c>
      <c r="AG78" s="29">
        <f t="shared" si="22"/>
        <v>5.0999298927271223E+28</v>
      </c>
      <c r="AI78" s="26"/>
      <c r="AJ78" s="54">
        <f t="shared" si="14"/>
        <v>4.5916587945026148E-6</v>
      </c>
      <c r="AQ78" s="38">
        <f t="shared" si="20"/>
        <v>5.1774714240380486E-2</v>
      </c>
      <c r="AR78" s="38">
        <f t="shared" si="15"/>
        <v>4.9226049589691422E-2</v>
      </c>
      <c r="AS78" s="54">
        <f t="shared" si="23"/>
        <v>2.0100403935501704E-10</v>
      </c>
      <c r="AT78" s="28"/>
      <c r="AU78" s="28"/>
    </row>
    <row r="79" spans="24:47" x14ac:dyDescent="0.25">
      <c r="X79">
        <f t="shared" si="21"/>
        <v>730</v>
      </c>
      <c r="Y79" s="55">
        <f t="shared" si="16"/>
        <v>2244.888403167105</v>
      </c>
      <c r="Z79" s="55">
        <f t="shared" si="17"/>
        <v>14.060998586752172</v>
      </c>
      <c r="AA79" s="55">
        <f t="shared" si="18"/>
        <v>92.8023316728857</v>
      </c>
      <c r="AB79" s="55">
        <f t="shared" si="19"/>
        <v>98.916627412959343</v>
      </c>
      <c r="AC79" s="214">
        <f t="shared" si="12"/>
        <v>92.8023316728857</v>
      </c>
      <c r="AD79" s="214">
        <f t="shared" si="13"/>
        <v>98.916627412959343</v>
      </c>
      <c r="AG79" s="29">
        <f t="shared" si="22"/>
        <v>5.0947266548446411E+28</v>
      </c>
      <c r="AI79" s="26"/>
      <c r="AJ79" s="54">
        <f t="shared" si="14"/>
        <v>4.5891959125808076E-6</v>
      </c>
      <c r="AQ79" s="38">
        <f t="shared" si="20"/>
        <v>5.1772021512054581E-2</v>
      </c>
      <c r="AR79" s="38">
        <f t="shared" si="15"/>
        <v>4.9223615434859917E-2</v>
      </c>
      <c r="AS79" s="54">
        <f t="shared" si="23"/>
        <v>2.0111134417527889E-10</v>
      </c>
      <c r="AT79" s="28"/>
      <c r="AU79" s="28"/>
    </row>
    <row r="80" spans="24:47" x14ac:dyDescent="0.25">
      <c r="X80">
        <f t="shared" si="21"/>
        <v>740</v>
      </c>
      <c r="Y80" s="55">
        <f t="shared" si="16"/>
        <v>2242.7679437208985</v>
      </c>
      <c r="Z80" s="55">
        <f t="shared" si="17"/>
        <v>14.058975667688903</v>
      </c>
      <c r="AA80" s="55">
        <f t="shared" si="18"/>
        <v>92.714673159193822</v>
      </c>
      <c r="AB80" s="55">
        <f t="shared" si="19"/>
        <v>98.902396536678879</v>
      </c>
      <c r="AC80" s="214">
        <f t="shared" si="12"/>
        <v>92.714673159193822</v>
      </c>
      <c r="AD80" s="214">
        <f t="shared" si="13"/>
        <v>98.902396536678879</v>
      </c>
      <c r="AG80" s="29">
        <f t="shared" si="22"/>
        <v>5.0895334220023264E+28</v>
      </c>
      <c r="AI80" s="26"/>
      <c r="AJ80" s="54">
        <f t="shared" si="14"/>
        <v>4.5867485420964649E-6</v>
      </c>
      <c r="AQ80" s="38">
        <f t="shared" si="20"/>
        <v>5.1769331232135417E-2</v>
      </c>
      <c r="AR80" s="38">
        <f t="shared" si="15"/>
        <v>4.9221183480876222E-2</v>
      </c>
      <c r="AS80" s="54">
        <f t="shared" si="23"/>
        <v>2.0121913462635226E-10</v>
      </c>
      <c r="AT80" s="28"/>
      <c r="AU80" s="28"/>
    </row>
    <row r="81" spans="24:47" x14ac:dyDescent="0.25">
      <c r="X81">
        <f t="shared" si="21"/>
        <v>750</v>
      </c>
      <c r="Y81" s="55">
        <f t="shared" si="16"/>
        <v>2240.6533713752456</v>
      </c>
      <c r="Z81" s="55">
        <f t="shared" si="17"/>
        <v>14.05695455204213</v>
      </c>
      <c r="AA81" s="55">
        <f t="shared" si="18"/>
        <v>92.627258014685637</v>
      </c>
      <c r="AB81" s="55">
        <f t="shared" si="19"/>
        <v>98.888178347113126</v>
      </c>
      <c r="AC81" s="214">
        <f t="shared" si="12"/>
        <v>92.627258014685637</v>
      </c>
      <c r="AD81" s="214">
        <f t="shared" si="13"/>
        <v>98.888178347113126</v>
      </c>
      <c r="AG81" s="29">
        <f t="shared" si="22"/>
        <v>5.0843501233784361E+28</v>
      </c>
      <c r="AI81" s="26"/>
      <c r="AJ81" s="54">
        <f t="shared" si="14"/>
        <v>4.5843166252686966E-6</v>
      </c>
      <c r="AQ81" s="38">
        <f t="shared" si="20"/>
        <v>5.1766643374460589E-2</v>
      </c>
      <c r="AR81" s="38">
        <f t="shared" si="15"/>
        <v>4.9218753704123798E-2</v>
      </c>
      <c r="AS81" s="54">
        <f t="shared" si="23"/>
        <v>2.0132741203470219E-10</v>
      </c>
      <c r="AT81" s="28"/>
      <c r="AU81" s="28"/>
    </row>
    <row r="82" spans="24:47" x14ac:dyDescent="0.25">
      <c r="X82">
        <f t="shared" si="21"/>
        <v>760</v>
      </c>
      <c r="Y82" s="55">
        <f t="shared" si="16"/>
        <v>2238.5446438102272</v>
      </c>
      <c r="Z82" s="55">
        <f t="shared" si="17"/>
        <v>14.054935220304326</v>
      </c>
      <c r="AA82" s="55">
        <f t="shared" si="18"/>
        <v>92.540084489881238</v>
      </c>
      <c r="AB82" s="55">
        <f t="shared" si="19"/>
        <v>98.873972707030077</v>
      </c>
      <c r="AC82" s="214">
        <f t="shared" si="12"/>
        <v>92.540084489881238</v>
      </c>
      <c r="AD82" s="214">
        <f t="shared" si="13"/>
        <v>98.873972707030077</v>
      </c>
      <c r="AG82" s="29">
        <f t="shared" si="22"/>
        <v>5.0791766886368981E+28</v>
      </c>
      <c r="AI82" s="26"/>
      <c r="AJ82" s="54">
        <f t="shared" si="14"/>
        <v>4.5819001048586937E-6</v>
      </c>
      <c r="AQ82" s="38">
        <f t="shared" si="20"/>
        <v>5.1763957912989836E-2</v>
      </c>
      <c r="AR82" s="38">
        <f t="shared" si="15"/>
        <v>4.9216326081096003E-2</v>
      </c>
      <c r="AS82" s="54">
        <f t="shared" si="23"/>
        <v>2.0143617773582264E-10</v>
      </c>
      <c r="AT82" s="28"/>
      <c r="AU82" s="28"/>
    </row>
    <row r="83" spans="24:47" x14ac:dyDescent="0.25">
      <c r="X83">
        <f t="shared" si="21"/>
        <v>770</v>
      </c>
      <c r="Y83" s="55">
        <f t="shared" si="16"/>
        <v>2236.441719064394</v>
      </c>
      <c r="Z83" s="55">
        <f t="shared" si="17"/>
        <v>14.052917653057651</v>
      </c>
      <c r="AA83" s="55">
        <f t="shared" si="18"/>
        <v>92.453150850119627</v>
      </c>
      <c r="AB83" s="55">
        <f t="shared" si="19"/>
        <v>98.859779479828717</v>
      </c>
      <c r="AC83" s="214">
        <f t="shared" si="12"/>
        <v>92.453150850119627</v>
      </c>
      <c r="AD83" s="214">
        <f t="shared" si="13"/>
        <v>98.859779479828717</v>
      </c>
      <c r="AG83" s="29">
        <f t="shared" si="22"/>
        <v>5.0740130479221288E+28</v>
      </c>
      <c r="AI83" s="26"/>
      <c r="AJ83" s="54">
        <f t="shared" si="14"/>
        <v>4.5794989241652797E-6</v>
      </c>
      <c r="AQ83" s="38">
        <f t="shared" si="20"/>
        <v>5.1761274821803427E-2</v>
      </c>
      <c r="AR83" s="38">
        <f t="shared" si="15"/>
        <v>4.9213900588394616E-2</v>
      </c>
      <c r="AS83" s="54">
        <f t="shared" si="23"/>
        <v>2.0154543307429869E-10</v>
      </c>
      <c r="AT83" s="28"/>
      <c r="AU83" s="28"/>
    </row>
    <row r="84" spans="24:47" x14ac:dyDescent="0.25">
      <c r="X84">
        <f t="shared" si="21"/>
        <v>780</v>
      </c>
      <c r="Y84" s="55">
        <f t="shared" si="16"/>
        <v>2234.3445555305857</v>
      </c>
      <c r="Z84" s="55">
        <f t="shared" si="17"/>
        <v>14.050901830972796</v>
      </c>
      <c r="AA84" s="55">
        <f t="shared" si="18"/>
        <v>92.366455375385925</v>
      </c>
      <c r="AB84" s="55">
        <f t="shared" si="19"/>
        <v>98.845598529530747</v>
      </c>
      <c r="AC84" s="214">
        <f t="shared" si="12"/>
        <v>92.366455375385925</v>
      </c>
      <c r="AD84" s="214">
        <f t="shared" si="13"/>
        <v>98.845598529530747</v>
      </c>
      <c r="AG84" s="29">
        <f t="shared" si="22"/>
        <v>5.0688591318540633E+28</v>
      </c>
      <c r="AI84" s="26"/>
      <c r="AJ84" s="54">
        <f t="shared" si="14"/>
        <v>4.5771130270206029E-6</v>
      </c>
      <c r="AQ84" s="38">
        <f t="shared" si="20"/>
        <v>5.1758594075100847E-2</v>
      </c>
      <c r="AR84" s="38">
        <f t="shared" si="15"/>
        <v>4.9211477202728733E-2</v>
      </c>
      <c r="AS84" s="54">
        <f t="shared" si="23"/>
        <v>2.0165517940386633E-10</v>
      </c>
      <c r="AT84" s="28"/>
      <c r="AU84" s="28"/>
    </row>
    <row r="85" spans="24:47" x14ac:dyDescent="0.25">
      <c r="X85">
        <f t="shared" si="21"/>
        <v>790</v>
      </c>
      <c r="Y85" s="55">
        <f t="shared" si="16"/>
        <v>2232.2531119518685</v>
      </c>
      <c r="Z85" s="55">
        <f t="shared" si="17"/>
        <v>14.048887734807931</v>
      </c>
      <c r="AA85" s="55">
        <f t="shared" si="18"/>
        <v>92.279996360143386</v>
      </c>
      <c r="AB85" s="55">
        <f t="shared" si="19"/>
        <v>98.831429720773343</v>
      </c>
      <c r="AC85" s="214">
        <f t="shared" si="12"/>
        <v>92.279996360143386</v>
      </c>
      <c r="AD85" s="214">
        <f t="shared" si="13"/>
        <v>98.831429720773343</v>
      </c>
      <c r="AG85" s="29">
        <f t="shared" si="22"/>
        <v>5.0637148715230487E+28</v>
      </c>
      <c r="AI85" s="26"/>
      <c r="AJ85" s="54">
        <f t="shared" si="14"/>
        <v>4.5747423577857601E-6</v>
      </c>
      <c r="AQ85" s="38">
        <f t="shared" si="20"/>
        <v>5.1755915647199197E-2</v>
      </c>
      <c r="AR85" s="38">
        <f t="shared" si="15"/>
        <v>4.9209055900913221E-2</v>
      </c>
      <c r="AS85" s="54">
        <f t="shared" si="23"/>
        <v>2.01765418087476E-10</v>
      </c>
      <c r="AT85" s="28"/>
      <c r="AU85" s="28"/>
    </row>
    <row r="86" spans="24:47" x14ac:dyDescent="0.25">
      <c r="X86">
        <f t="shared" si="21"/>
        <v>800</v>
      </c>
      <c r="Y86" s="55">
        <f t="shared" si="16"/>
        <v>2230.1673474175082</v>
      </c>
      <c r="Z86" s="55">
        <f t="shared" si="17"/>
        <v>14.04687534540761</v>
      </c>
      <c r="AA86" s="55">
        <f t="shared" si="18"/>
        <v>92.193772113166929</v>
      </c>
      <c r="AB86" s="55">
        <f t="shared" si="19"/>
        <v>98.817272918801336</v>
      </c>
      <c r="AC86" s="214">
        <f t="shared" si="12"/>
        <v>92.193772113166929</v>
      </c>
      <c r="AD86" s="214">
        <f t="shared" si="13"/>
        <v>98.817272918801336</v>
      </c>
      <c r="AG86" s="29">
        <f t="shared" si="22"/>
        <v>5.0585801984849595E+28</v>
      </c>
      <c r="AI86" s="26"/>
      <c r="AJ86" s="54">
        <f t="shared" si="14"/>
        <v>4.5723868613465815E-6</v>
      </c>
      <c r="AQ86" s="38">
        <f t="shared" si="20"/>
        <v>5.1753239512531794E-2</v>
      </c>
      <c r="AR86" s="38">
        <f t="shared" si="15"/>
        <v>4.9206636659867548E-2</v>
      </c>
      <c r="AS86" s="54">
        <f t="shared" si="23"/>
        <v>2.0187615049735355E-10</v>
      </c>
      <c r="AT86" s="28"/>
      <c r="AU86" s="28"/>
    </row>
    <row r="87" spans="24:47" x14ac:dyDescent="0.25">
      <c r="X87">
        <f t="shared" si="21"/>
        <v>810</v>
      </c>
      <c r="Y87" s="55">
        <f t="shared" si="16"/>
        <v>2228.0872213589623</v>
      </c>
      <c r="Z87" s="55">
        <f t="shared" si="17"/>
        <v>14.044864643701679</v>
      </c>
      <c r="AA87" s="55">
        <f t="shared" si="18"/>
        <v>92.107780957377528</v>
      </c>
      <c r="AB87" s="55">
        <f t="shared" si="19"/>
        <v>98.803127989459568</v>
      </c>
      <c r="AC87" s="214">
        <f t="shared" si="12"/>
        <v>92.107780957377528</v>
      </c>
      <c r="AD87" s="214">
        <f t="shared" si="13"/>
        <v>98.803127989459568</v>
      </c>
      <c r="AG87" s="29">
        <f t="shared" si="22"/>
        <v>5.0534550447563198E+28</v>
      </c>
      <c r="AI87" s="26"/>
      <c r="AJ87" s="54">
        <f t="shared" si="14"/>
        <v>4.5700464831094176E-6</v>
      </c>
      <c r="AQ87" s="38">
        <f t="shared" si="20"/>
        <v>5.1750565645646764E-2</v>
      </c>
      <c r="AR87" s="38">
        <f t="shared" si="15"/>
        <v>4.9204219456614427E-2</v>
      </c>
      <c r="AS87" s="54">
        <f t="shared" si="23"/>
        <v>2.0198737801506243E-10</v>
      </c>
      <c r="AT87" s="28"/>
      <c r="AU87" s="28"/>
    </row>
    <row r="88" spans="24:47" x14ac:dyDescent="0.25">
      <c r="X88">
        <f t="shared" si="21"/>
        <v>820</v>
      </c>
      <c r="Y88" s="55">
        <f t="shared" si="16"/>
        <v>2226.0126935460025</v>
      </c>
      <c r="Z88" s="55">
        <f t="shared" si="17"/>
        <v>14.042855610704253</v>
      </c>
      <c r="AA88" s="55">
        <f t="shared" si="18"/>
        <v>92.022021229681798</v>
      </c>
      <c r="AB88" s="55">
        <f t="shared" si="19"/>
        <v>98.788994799185744</v>
      </c>
      <c r="AC88" s="214">
        <f t="shared" si="12"/>
        <v>92.022021229681798</v>
      </c>
      <c r="AD88" s="214">
        <f t="shared" si="13"/>
        <v>98.788994799185744</v>
      </c>
      <c r="AG88" s="29">
        <f t="shared" si="22"/>
        <v>5.0483393428093853E+28</v>
      </c>
      <c r="AI88" s="26"/>
      <c r="AJ88" s="54">
        <f t="shared" si="14"/>
        <v>4.5677211689969612E-6</v>
      </c>
      <c r="AQ88" s="38">
        <f t="shared" si="20"/>
        <v>5.1747894021205533E-2</v>
      </c>
      <c r="AR88" s="38">
        <f t="shared" si="15"/>
        <v>4.9201804268278561E-2</v>
      </c>
      <c r="AS88" s="54">
        <f t="shared" si="23"/>
        <v>2.0209910203156799E-10</v>
      </c>
      <c r="AT88" s="28"/>
      <c r="AU88" s="28"/>
    </row>
    <row r="89" spans="24:47" x14ac:dyDescent="0.25">
      <c r="X89">
        <f t="shared" si="21"/>
        <v>830</v>
      </c>
      <c r="Y89" s="55">
        <f t="shared" si="16"/>
        <v>2223.9437240827924</v>
      </c>
      <c r="Z89" s="55">
        <f t="shared" si="17"/>
        <v>14.040848227512617</v>
      </c>
      <c r="AA89" s="55">
        <f t="shared" si="18"/>
        <v>91.936491280809946</v>
      </c>
      <c r="AB89" s="55">
        <f t="shared" si="19"/>
        <v>98.774873215002586</v>
      </c>
      <c r="AC89" s="214">
        <f t="shared" si="12"/>
        <v>91.936491280809946</v>
      </c>
      <c r="AD89" s="214">
        <f t="shared" si="13"/>
        <v>98.774873215002586</v>
      </c>
      <c r="AG89" s="29">
        <f t="shared" si="22"/>
        <v>5.0432330255674877E+28</v>
      </c>
      <c r="AI89" s="26"/>
      <c r="AJ89" s="54">
        <f t="shared" si="14"/>
        <v>4.5654108654441903E-6</v>
      </c>
      <c r="AQ89" s="38">
        <f t="shared" si="20"/>
        <v>5.1745224613981518E-2</v>
      </c>
      <c r="AR89" s="38">
        <f t="shared" si="15"/>
        <v>4.919939107208534E-2</v>
      </c>
      <c r="AS89" s="54">
        <f t="shared" si="23"/>
        <v>2.0221132394729829E-10</v>
      </c>
      <c r="AT89" s="28"/>
      <c r="AU89" s="28"/>
    </row>
    <row r="90" spans="24:47" x14ac:dyDescent="0.25">
      <c r="X90">
        <f t="shared" si="21"/>
        <v>840</v>
      </c>
      <c r="Y90" s="55">
        <f t="shared" si="16"/>
        <v>2221.880273404106</v>
      </c>
      <c r="Z90" s="55">
        <f t="shared" si="17"/>
        <v>14.03884247530622</v>
      </c>
      <c r="AA90" s="55">
        <f t="shared" si="18"/>
        <v>91.851189475159401</v>
      </c>
      <c r="AB90" s="55">
        <f t="shared" si="19"/>
        <v>98.760763104510858</v>
      </c>
      <c r="AC90" s="214">
        <f t="shared" si="12"/>
        <v>91.851189475159401</v>
      </c>
      <c r="AD90" s="214">
        <f t="shared" si="13"/>
        <v>98.760763104510858</v>
      </c>
      <c r="AG90" s="29">
        <f t="shared" si="22"/>
        <v>5.0381360264001688E+28</v>
      </c>
      <c r="AI90" s="26"/>
      <c r="AJ90" s="54">
        <f t="shared" si="14"/>
        <v>4.5631155193942511E-6</v>
      </c>
      <c r="AQ90" s="38">
        <f t="shared" si="20"/>
        <v>5.1742557398858614E-2</v>
      </c>
      <c r="AR90" s="38">
        <f t="shared" si="15"/>
        <v>4.9196979845359604E-2</v>
      </c>
      <c r="AS90" s="54">
        <f t="shared" si="23"/>
        <v>2.0232404517221012E-10</v>
      </c>
      <c r="AT90" s="28"/>
      <c r="AU90" s="28"/>
    </row>
    <row r="91" spans="24:47" x14ac:dyDescent="0.25">
      <c r="X91">
        <f t="shared" si="21"/>
        <v>850</v>
      </c>
      <c r="Y91" s="55">
        <f t="shared" si="16"/>
        <v>2219.822302271557</v>
      </c>
      <c r="Z91" s="55">
        <f t="shared" si="17"/>
        <v>14.03683833534563</v>
      </c>
      <c r="AA91" s="55">
        <f t="shared" si="18"/>
        <v>91.766114190638987</v>
      </c>
      <c r="AB91" s="55">
        <f t="shared" si="19"/>
        <v>98.746664335882031</v>
      </c>
      <c r="AC91" s="214">
        <f t="shared" si="12"/>
        <v>91.766114190638987</v>
      </c>
      <c r="AD91" s="214">
        <f t="shared" si="13"/>
        <v>98.746664335882031</v>
      </c>
      <c r="AG91" s="29">
        <f t="shared" si="22"/>
        <v>5.0330482791186141E+28</v>
      </c>
      <c r="AI91" s="26"/>
      <c r="AJ91" s="54">
        <f t="shared" si="14"/>
        <v>4.5608350782945142E-6</v>
      </c>
      <c r="AQ91" s="38">
        <f t="shared" si="20"/>
        <v>5.1739892350829937E-2</v>
      </c>
      <c r="AR91" s="38">
        <f t="shared" si="15"/>
        <v>4.9194570565524398E-2</v>
      </c>
      <c r="AS91" s="54">
        <f t="shared" si="23"/>
        <v>2.0243726712585091E-10</v>
      </c>
      <c r="AT91" s="28"/>
      <c r="AU91" s="28"/>
    </row>
    <row r="92" spans="24:47" x14ac:dyDescent="0.25">
      <c r="X92">
        <f t="shared" si="21"/>
        <v>860</v>
      </c>
      <c r="Y92" s="55">
        <f t="shared" si="16"/>
        <v>2217.7697717698534</v>
      </c>
      <c r="Z92" s="55">
        <f t="shared" si="17"/>
        <v>14.034835788971497</v>
      </c>
      <c r="AA92" s="55">
        <f t="shared" si="18"/>
        <v>91.681263818513983</v>
      </c>
      <c r="AB92" s="55">
        <f t="shared" si="19"/>
        <v>98.732576777850852</v>
      </c>
      <c r="AC92" s="214">
        <f t="shared" si="12"/>
        <v>91.681263818513983</v>
      </c>
      <c r="AD92" s="214">
        <f t="shared" si="13"/>
        <v>98.732576777850852</v>
      </c>
      <c r="AG92" s="29">
        <f t="shared" si="22"/>
        <v>5.0279697179710194E+28</v>
      </c>
      <c r="AI92" s="26"/>
      <c r="AJ92" s="54">
        <f t="shared" si="14"/>
        <v>4.5585694900926035E-6</v>
      </c>
      <c r="AQ92" s="38">
        <f t="shared" si="20"/>
        <v>5.1737229444996334E-2</v>
      </c>
      <c r="AR92" s="38">
        <f t="shared" si="15"/>
        <v>4.9192163210099706E-2</v>
      </c>
      <c r="AS92" s="54">
        <f t="shared" si="23"/>
        <v>2.0255099123742309E-10</v>
      </c>
      <c r="AT92" s="28"/>
      <c r="AU92" s="28"/>
    </row>
    <row r="93" spans="24:47" x14ac:dyDescent="0.25">
      <c r="X93">
        <f t="shared" si="21"/>
        <v>870</v>
      </c>
      <c r="Y93" s="55">
        <f t="shared" si="16"/>
        <v>2215.7226433031587</v>
      </c>
      <c r="Z93" s="55">
        <f t="shared" si="17"/>
        <v>14.032834817603558</v>
      </c>
      <c r="AA93" s="55">
        <f t="shared" si="18"/>
        <v>91.59663676325583</v>
      </c>
      <c r="AB93" s="55">
        <f t="shared" si="19"/>
        <v>98.718500299708452</v>
      </c>
      <c r="AC93" s="214">
        <f t="shared" si="12"/>
        <v>91.59663676325583</v>
      </c>
      <c r="AD93" s="214">
        <f t="shared" si="13"/>
        <v>98.718500299708452</v>
      </c>
      <c r="AG93" s="29">
        <f t="shared" si="22"/>
        <v>5.022900277637956E+28</v>
      </c>
      <c r="AI93" s="26"/>
      <c r="AJ93" s="54">
        <f t="shared" si="14"/>
        <v>4.5563187032324602E-6</v>
      </c>
      <c r="AQ93" s="38">
        <f t="shared" si="20"/>
        <v>5.1734568656565082E-2</v>
      </c>
      <c r="AR93" s="38">
        <f t="shared" si="15"/>
        <v>4.9189757756701216E-2</v>
      </c>
      <c r="AS93" s="54">
        <f t="shared" si="23"/>
        <v>2.0266521894584999E-10</v>
      </c>
      <c r="AT93" s="28"/>
      <c r="AU93" s="28"/>
    </row>
    <row r="94" spans="24:47" x14ac:dyDescent="0.25">
      <c r="X94">
        <f t="shared" si="21"/>
        <v>880</v>
      </c>
      <c r="Y94" s="55">
        <f t="shared" si="16"/>
        <v>2213.6808785914559</v>
      </c>
      <c r="Z94" s="55">
        <f t="shared" si="17"/>
        <v>14.030835402739617</v>
      </c>
      <c r="AA94" s="55">
        <f t="shared" si="18"/>
        <v>91.512231442391737</v>
      </c>
      <c r="AB94" s="55">
        <f t="shared" si="19"/>
        <v>98.704434771295226</v>
      </c>
      <c r="AC94" s="214">
        <f t="shared" si="12"/>
        <v>91.512231442391737</v>
      </c>
      <c r="AD94" s="214">
        <f t="shared" si="13"/>
        <v>98.704434771295226</v>
      </c>
      <c r="AG94" s="29">
        <f t="shared" si="22"/>
        <v>5.0178398932279319E+28</v>
      </c>
      <c r="AI94" s="26"/>
      <c r="AJ94" s="54">
        <f t="shared" si="14"/>
        <v>4.5540826666505329E-6</v>
      </c>
      <c r="AQ94" s="38">
        <f t="shared" si="20"/>
        <v>5.1731909960848546E-2</v>
      </c>
      <c r="AR94" s="38">
        <f t="shared" si="15"/>
        <v>4.9187354183039191E-2</v>
      </c>
      <c r="AS94" s="54">
        <f t="shared" si="23"/>
        <v>2.0277995169983926E-10</v>
      </c>
      <c r="AT94" s="28"/>
      <c r="AU94" s="28"/>
    </row>
    <row r="95" spans="24:47" x14ac:dyDescent="0.25">
      <c r="X95">
        <f t="shared" si="21"/>
        <v>890</v>
      </c>
      <c r="Y95" s="55">
        <f t="shared" si="16"/>
        <v>2211.6444396669781</v>
      </c>
      <c r="Z95" s="55">
        <f t="shared" si="17"/>
        <v>14.028837525954559</v>
      </c>
      <c r="AA95" s="55">
        <f t="shared" si="18"/>
        <v>91.428046286357102</v>
      </c>
      <c r="AB95" s="55">
        <f t="shared" si="19"/>
        <v>98.690380062993739</v>
      </c>
      <c r="AC95" s="214">
        <f t="shared" si="12"/>
        <v>91.428046286357102</v>
      </c>
      <c r="AD95" s="214">
        <f t="shared" si="13"/>
        <v>98.690380062993739</v>
      </c>
      <c r="AG95" s="29">
        <f t="shared" si="22"/>
        <v>5.0127885002728853E+28</v>
      </c>
      <c r="AI95" s="26"/>
      <c r="AJ95" s="54">
        <f t="shared" si="14"/>
        <v>4.5518613297719395E-6</v>
      </c>
      <c r="AQ95" s="38">
        <f t="shared" si="20"/>
        <v>5.1729253333262816E-2</v>
      </c>
      <c r="AR95" s="38">
        <f t="shared" si="15"/>
        <v>4.9184952466917176E-2</v>
      </c>
      <c r="AS95" s="54">
        <f t="shared" si="23"/>
        <v>2.0289519095794894E-10</v>
      </c>
      <c r="AT95" s="28"/>
      <c r="AU95" s="28"/>
    </row>
    <row r="96" spans="24:47" x14ac:dyDescent="0.25">
      <c r="X96">
        <f t="shared" si="21"/>
        <v>900</v>
      </c>
      <c r="Y96" s="55">
        <f t="shared" si="16"/>
        <v>2209.6132888706888</v>
      </c>
      <c r="Z96" s="55">
        <f t="shared" si="17"/>
        <v>14.026841168899356</v>
      </c>
      <c r="AA96" s="55">
        <f t="shared" si="18"/>
        <v>91.344079738350104</v>
      </c>
      <c r="AB96" s="55">
        <f t="shared" si="19"/>
        <v>98.676336045721825</v>
      </c>
      <c r="AC96" s="214">
        <f t="shared" si="12"/>
        <v>91.344079738350104</v>
      </c>
      <c r="AD96" s="214">
        <f t="shared" si="13"/>
        <v>98.676336045721825</v>
      </c>
      <c r="AG96" s="29">
        <f t="shared" si="22"/>
        <v>5.0077460347237771E+28</v>
      </c>
      <c r="AI96" s="26"/>
      <c r="AJ96" s="54">
        <f t="shared" si="14"/>
        <v>4.5496546425067047E-6</v>
      </c>
      <c r="AQ96" s="38">
        <f t="shared" si="20"/>
        <v>5.1726598749326377E-2</v>
      </c>
      <c r="AR96" s="38">
        <f t="shared" si="15"/>
        <v>4.9182552586230777E-2</v>
      </c>
      <c r="AS96" s="54">
        <f t="shared" si="23"/>
        <v>2.0301093818865319E-10</v>
      </c>
      <c r="AT96" s="28"/>
      <c r="AU96" s="28"/>
    </row>
    <row r="97" spans="24:47" x14ac:dyDescent="0.25">
      <c r="X97">
        <f t="shared" si="21"/>
        <v>910</v>
      </c>
      <c r="Y97" s="55">
        <f t="shared" si="16"/>
        <v>2207.5873888488045</v>
      </c>
      <c r="Z97" s="55">
        <f t="shared" si="17"/>
        <v>14.024846313300095</v>
      </c>
      <c r="AA97" s="55">
        <f t="shared" si="18"/>
        <v>91.260330254187863</v>
      </c>
      <c r="AB97" s="55">
        <f t="shared" si="19"/>
        <v>98.662302590925748</v>
      </c>
      <c r="AC97" s="214">
        <f t="shared" si="12"/>
        <v>91.260330254187863</v>
      </c>
      <c r="AD97" s="214">
        <f t="shared" si="13"/>
        <v>98.662302590925748</v>
      </c>
      <c r="AG97" s="29">
        <f t="shared" si="22"/>
        <v>5.0027124329462356E+28</v>
      </c>
      <c r="AI97" s="26"/>
      <c r="AJ97" s="54">
        <f t="shared" si="14"/>
        <v>4.547462555246057E-6</v>
      </c>
      <c r="AQ97" s="38">
        <f t="shared" si="20"/>
        <v>5.1723946184658844E-2</v>
      </c>
      <c r="AR97" s="38">
        <f t="shared" si="15"/>
        <v>4.918015451896661E-2</v>
      </c>
      <c r="AS97" s="54">
        <f t="shared" si="23"/>
        <v>2.0312719487040783E-10</v>
      </c>
      <c r="AT97" s="28"/>
      <c r="AU97" s="28"/>
    </row>
    <row r="98" spans="24:47" x14ac:dyDescent="0.25">
      <c r="X98">
        <f t="shared" si="21"/>
        <v>920</v>
      </c>
      <c r="Y98" s="55">
        <f t="shared" si="16"/>
        <v>2205.5667025493435</v>
      </c>
      <c r="Z98" s="55">
        <f t="shared" si="17"/>
        <v>14.022852940957</v>
      </c>
      <c r="AA98" s="55">
        <f t="shared" si="18"/>
        <v>91.176796302163851</v>
      </c>
      <c r="AB98" s="55">
        <f t="shared" si="19"/>
        <v>98.648279570573337</v>
      </c>
      <c r="AC98" s="214">
        <f t="shared" si="12"/>
        <v>91.176796302163851</v>
      </c>
      <c r="AD98" s="214">
        <f t="shared" si="13"/>
        <v>98.648279570573337</v>
      </c>
      <c r="AG98" s="29">
        <f t="shared" si="22"/>
        <v>4.997687631716246E+28</v>
      </c>
      <c r="AI98" s="26"/>
      <c r="AJ98" s="54">
        <f t="shared" si="14"/>
        <v>4.5452850188587593E-6</v>
      </c>
      <c r="AQ98" s="38">
        <f t="shared" si="20"/>
        <v>5.1721295614979616E-2</v>
      </c>
      <c r="AR98" s="38">
        <f t="shared" si="15"/>
        <v>4.9177758243201024E-2</v>
      </c>
      <c r="AS98" s="54">
        <f t="shared" si="23"/>
        <v>2.0324396249171696E-10</v>
      </c>
      <c r="AT98" s="28"/>
      <c r="AU98" s="28"/>
    </row>
    <row r="99" spans="24:47" x14ac:dyDescent="0.25">
      <c r="X99">
        <f t="shared" si="21"/>
        <v>930</v>
      </c>
      <c r="Y99" s="55">
        <f t="shared" si="16"/>
        <v>2203.5511932187546</v>
      </c>
      <c r="Z99" s="55">
        <f t="shared" si="17"/>
        <v>14.020861033743467</v>
      </c>
      <c r="AA99" s="55">
        <f t="shared" si="18"/>
        <v>91.093476362908419</v>
      </c>
      <c r="AB99" s="55">
        <f t="shared" si="19"/>
        <v>98.634266857147153</v>
      </c>
      <c r="AC99" s="214">
        <f t="shared" si="12"/>
        <v>91.093476362908419</v>
      </c>
      <c r="AD99" s="214">
        <f t="shared" si="13"/>
        <v>98.634266857147153</v>
      </c>
      <c r="AG99" s="29">
        <f t="shared" si="22"/>
        <v>4.9926715682158337E+28</v>
      </c>
      <c r="AI99" s="26"/>
      <c r="AJ99" s="54">
        <f t="shared" si="14"/>
        <v>4.5431219846874569E-6</v>
      </c>
      <c r="AQ99" s="38">
        <f t="shared" si="20"/>
        <v>5.1718647016106602E-2</v>
      </c>
      <c r="AR99" s="38">
        <f t="shared" si="15"/>
        <v>4.917536373709893E-2</v>
      </c>
      <c r="AS99" s="54">
        <f t="shared" si="23"/>
        <v>2.0336124255120081E-10</v>
      </c>
      <c r="AT99" s="28"/>
      <c r="AU99" s="28"/>
    </row>
    <row r="100" spans="24:47" x14ac:dyDescent="0.25">
      <c r="X100">
        <f t="shared" si="21"/>
        <v>940</v>
      </c>
      <c r="Y100" s="55">
        <f t="shared" si="16"/>
        <v>2201.5408243985821</v>
      </c>
      <c r="Z100" s="55">
        <f t="shared" si="17"/>
        <v>14.018870573605133</v>
      </c>
      <c r="AA100" s="55">
        <f t="shared" si="18"/>
        <v>91.010368929251015</v>
      </c>
      <c r="AB100" s="55">
        <f t="shared" si="19"/>
        <v>98.62026432363794</v>
      </c>
      <c r="AC100" s="214">
        <f t="shared" si="12"/>
        <v>91.010368929251015</v>
      </c>
      <c r="AD100" s="214">
        <f t="shared" si="13"/>
        <v>98.62026432363794</v>
      </c>
      <c r="AG100" s="29">
        <f t="shared" si="22"/>
        <v>4.9876641800288856E+28</v>
      </c>
      <c r="AI100" s="26"/>
      <c r="AJ100" s="54">
        <f t="shared" si="14"/>
        <v>4.5409734045451249E-6</v>
      </c>
      <c r="AQ100" s="38">
        <f t="shared" si="20"/>
        <v>5.1716000363954955E-2</v>
      </c>
      <c r="AR100" s="38">
        <f t="shared" si="15"/>
        <v>4.9172970978912753E-2</v>
      </c>
      <c r="AS100" s="54">
        <f t="shared" si="23"/>
        <v>2.034790365576621E-10</v>
      </c>
      <c r="AT100" s="28"/>
      <c r="AU100" s="28"/>
    </row>
    <row r="101" spans="24:47" x14ac:dyDescent="0.25">
      <c r="X101">
        <f t="shared" si="21"/>
        <v>950</v>
      </c>
      <c r="Y101" s="55">
        <f t="shared" si="16"/>
        <v>2199.5355599221348</v>
      </c>
      <c r="Z101" s="55">
        <f t="shared" si="17"/>
        <v>14.016881542558904</v>
      </c>
      <c r="AA101" s="55">
        <f t="shared" si="18"/>
        <v>90.927472506082466</v>
      </c>
      <c r="AB101" s="55">
        <f t="shared" si="19"/>
        <v>98.60627184353784</v>
      </c>
      <c r="AC101" s="214">
        <f t="shared" si="12"/>
        <v>90.927472506082466</v>
      </c>
      <c r="AD101" s="214">
        <f t="shared" si="13"/>
        <v>98.60627184353784</v>
      </c>
      <c r="AG101" s="29">
        <f t="shared" si="22"/>
        <v>4.9826654051369938E+28</v>
      </c>
      <c r="AI101" s="26"/>
      <c r="AJ101" s="54">
        <f t="shared" si="14"/>
        <v>4.538839230711527E-6</v>
      </c>
      <c r="AQ101" s="38">
        <f t="shared" si="20"/>
        <v>5.1713355634535774E-2</v>
      </c>
      <c r="AR101" s="38">
        <f t="shared" si="15"/>
        <v>4.9170579946981166E-2</v>
      </c>
      <c r="AS101" s="54">
        <f t="shared" si="23"/>
        <v>2.0359734603015325E-10</v>
      </c>
      <c r="AT101" s="28"/>
      <c r="AU101" s="28"/>
    </row>
    <row r="102" spans="24:47" x14ac:dyDescent="0.25">
      <c r="X102">
        <f t="shared" si="21"/>
        <v>960</v>
      </c>
      <c r="Y102" s="55">
        <f t="shared" si="16"/>
        <v>2197.535363911255</v>
      </c>
      <c r="Z102" s="55">
        <f t="shared" si="17"/>
        <v>14.014893922692035</v>
      </c>
      <c r="AA102" s="55">
        <f t="shared" si="18"/>
        <v>90.844785610221365</v>
      </c>
      <c r="AB102" s="55">
        <f t="shared" si="19"/>
        <v>98.592289290833875</v>
      </c>
      <c r="AC102" s="214">
        <f t="shared" si="12"/>
        <v>90.844785610221365</v>
      </c>
      <c r="AD102" s="214">
        <f t="shared" si="13"/>
        <v>98.592289290833875</v>
      </c>
      <c r="AG102" s="29">
        <f t="shared" si="22"/>
        <v>4.9776751819152546E+28</v>
      </c>
      <c r="AI102" s="26"/>
      <c r="AJ102" s="54">
        <f t="shared" si="14"/>
        <v>4.5367194159297033E-6</v>
      </c>
      <c r="AQ102" s="38">
        <f t="shared" si="20"/>
        <v>5.1710712803954895E-2</v>
      </c>
      <c r="AR102" s="38">
        <f t="shared" si="15"/>
        <v>4.9168190619728026E-2</v>
      </c>
      <c r="AS102" s="54">
        <f t="shared" si="23"/>
        <v>2.0371617249804631E-10</v>
      </c>
      <c r="AT102" s="28"/>
      <c r="AU102" s="28"/>
    </row>
    <row r="103" spans="24:47" x14ac:dyDescent="0.25">
      <c r="X103">
        <f t="shared" si="21"/>
        <v>970</v>
      </c>
      <c r="Y103" s="55">
        <f t="shared" si="16"/>
        <v>2195.5402007730909</v>
      </c>
      <c r="Z103" s="55">
        <f t="shared" si="17"/>
        <v>14.012907696161193</v>
      </c>
      <c r="AA103" s="55">
        <f t="shared" si="18"/>
        <v>90.76230677028073</v>
      </c>
      <c r="AB103" s="55">
        <f t="shared" si="19"/>
        <v>98.578316540001353</v>
      </c>
      <c r="AC103" s="214">
        <f t="shared" si="12"/>
        <v>90.76230677028073</v>
      </c>
      <c r="AD103" s="214">
        <f t="shared" si="13"/>
        <v>98.578316540001353</v>
      </c>
      <c r="AG103" s="29">
        <f t="shared" si="22"/>
        <v>4.9726934491282469E+28</v>
      </c>
      <c r="AI103" s="26"/>
      <c r="AJ103" s="54">
        <f t="shared" si="14"/>
        <v>4.5346139134025386E-6</v>
      </c>
      <c r="AQ103" s="38">
        <f t="shared" si="20"/>
        <v>5.1708071848411592E-2</v>
      </c>
      <c r="AR103" s="38">
        <f t="shared" si="15"/>
        <v>4.9165802975661255E-2</v>
      </c>
      <c r="AS103" s="54">
        <f t="shared" si="23"/>
        <v>2.0383551750110003E-10</v>
      </c>
      <c r="AT103" s="28"/>
      <c r="AU103" s="28"/>
    </row>
    <row r="104" spans="24:47" x14ac:dyDescent="0.25">
      <c r="X104">
        <f t="shared" si="21"/>
        <v>980</v>
      </c>
      <c r="Y104" s="55">
        <f t="shared" si="16"/>
        <v>2193.5500351969395</v>
      </c>
      <c r="Z104" s="55">
        <f t="shared" si="17"/>
        <v>14.010922845191555</v>
      </c>
      <c r="AA104" s="55">
        <f t="shared" si="18"/>
        <v>90.680034526537383</v>
      </c>
      <c r="AB104" s="55">
        <f t="shared" si="19"/>
        <v>98.564353465997584</v>
      </c>
      <c r="AC104" s="214">
        <f t="shared" si="12"/>
        <v>90.680034526537383</v>
      </c>
      <c r="AD104" s="214">
        <f t="shared" si="13"/>
        <v>98.564353465997584</v>
      </c>
      <c r="AG104" s="29">
        <f t="shared" si="22"/>
        <v>4.9677201459259634E+28</v>
      </c>
      <c r="AI104" s="26"/>
      <c r="AJ104" s="54">
        <f t="shared" si="14"/>
        <v>4.5325226767893448E-6</v>
      </c>
      <c r="AQ104" s="38">
        <f t="shared" si="20"/>
        <v>5.1705432744197394E-2</v>
      </c>
      <c r="AR104" s="38">
        <f t="shared" si="15"/>
        <v>4.9163416993371678E-2</v>
      </c>
      <c r="AS104" s="54">
        <f t="shared" si="23"/>
        <v>2.0395538258952963E-10</v>
      </c>
      <c r="AT104" s="28"/>
      <c r="AU104" s="28"/>
    </row>
    <row r="105" spans="24:47" x14ac:dyDescent="0.25">
      <c r="X105">
        <f t="shared" si="21"/>
        <v>990</v>
      </c>
      <c r="Y105" s="55">
        <f t="shared" si="16"/>
        <v>2191.5648321510789</v>
      </c>
      <c r="Z105" s="55">
        <f t="shared" si="17"/>
        <v>14.008939352075856</v>
      </c>
      <c r="AA105" s="55">
        <f t="shared" si="18"/>
        <v>90.59796743080112</v>
      </c>
      <c r="AB105" s="55">
        <f t="shared" si="19"/>
        <v>98.550399944255062</v>
      </c>
      <c r="AC105" s="214">
        <f t="shared" si="12"/>
        <v>90.59796743080112</v>
      </c>
      <c r="AD105" s="214">
        <f t="shared" si="13"/>
        <v>98.550399944255062</v>
      </c>
      <c r="AG105" s="29">
        <f t="shared" si="22"/>
        <v>4.9627552118398543E+28</v>
      </c>
      <c r="AI105" s="26"/>
      <c r="AJ105" s="54">
        <f t="shared" si="14"/>
        <v>4.5304456602025153E-6</v>
      </c>
      <c r="AQ105" s="38">
        <f t="shared" si="20"/>
        <v>5.1702795467694844E-2</v>
      </c>
      <c r="AR105" s="38">
        <f t="shared" si="15"/>
        <v>4.9161032651532023E-2</v>
      </c>
      <c r="AS105" s="54">
        <f t="shared" si="23"/>
        <v>2.0407576932407521E-10</v>
      </c>
    </row>
    <row r="106" spans="24:47" x14ac:dyDescent="0.25">
      <c r="X106">
        <f t="shared" si="21"/>
        <v>1000</v>
      </c>
      <c r="Y106" s="55">
        <f t="shared" si="16"/>
        <v>2189.5845568797158</v>
      </c>
      <c r="Z106" s="55">
        <f t="shared" si="17"/>
        <v>14.006957199173533</v>
      </c>
      <c r="AA106" s="55">
        <f t="shared" si="18"/>
        <v>90.516104046288376</v>
      </c>
      <c r="AB106" s="55">
        <f t="shared" si="19"/>
        <v>98.536455850675566</v>
      </c>
      <c r="AC106" s="214">
        <f t="shared" si="12"/>
        <v>90.516104046288376</v>
      </c>
      <c r="AD106" s="214">
        <f t="shared" si="13"/>
        <v>98.536455850675566</v>
      </c>
      <c r="AG106" s="29">
        <f t="shared" si="22"/>
        <v>4.9577985867787954E+28</v>
      </c>
      <c r="AI106" s="26"/>
      <c r="AJ106" s="54">
        <f t="shared" si="14"/>
        <v>4.528382818204156E-6</v>
      </c>
      <c r="AQ106" s="38">
        <f t="shared" si="20"/>
        <v>5.1700159995376263E-2</v>
      </c>
      <c r="AR106" s="38">
        <f t="shared" si="15"/>
        <v>4.915864992889566E-2</v>
      </c>
      <c r="AS106" s="54">
        <f t="shared" si="23"/>
        <v>2.0419667927607386E-10</v>
      </c>
    </row>
    <row r="107" spans="24:47" x14ac:dyDescent="0.25">
      <c r="X107">
        <f t="shared" si="21"/>
        <v>1010</v>
      </c>
      <c r="Y107" s="55">
        <f t="shared" si="16"/>
        <v>2187.6091748998988</v>
      </c>
      <c r="Z107" s="55">
        <f t="shared" si="17"/>
        <v>14.004976368909778</v>
      </c>
      <c r="AA107" s="55">
        <f t="shared" si="18"/>
        <v>90.434442947494787</v>
      </c>
      <c r="AB107" s="55">
        <f t="shared" si="19"/>
        <v>98.522521061623493</v>
      </c>
      <c r="AC107" s="214">
        <f t="shared" si="12"/>
        <v>90.434442947494787</v>
      </c>
      <c r="AD107" s="214">
        <f t="shared" si="13"/>
        <v>98.522521061623493</v>
      </c>
      <c r="AG107" s="29">
        <f t="shared" si="22"/>
        <v>4.9528502110252719E+28</v>
      </c>
      <c r="AI107" s="26"/>
      <c r="AJ107" s="54">
        <f t="shared" si="14"/>
        <v>4.5263341058028523E-6</v>
      </c>
      <c r="AQ107" s="38">
        <f t="shared" si="20"/>
        <v>5.1697526303802581E-2</v>
      </c>
      <c r="AR107" s="38">
        <f t="shared" si="15"/>
        <v>4.9156268804295709E-2</v>
      </c>
      <c r="AS107" s="54">
        <f t="shared" si="23"/>
        <v>2.0431811402752757E-10</v>
      </c>
    </row>
    <row r="108" spans="24:47" x14ac:dyDescent="0.25">
      <c r="X108">
        <f t="shared" si="21"/>
        <v>1020</v>
      </c>
      <c r="Y108" s="55">
        <f t="shared" si="16"/>
        <v>2185.6386519985367</v>
      </c>
      <c r="Z108" s="55">
        <f t="shared" si="17"/>
        <v>14.002996843774698</v>
      </c>
      <c r="AA108" s="55">
        <f t="shared" si="18"/>
        <v>90.352982720071793</v>
      </c>
      <c r="AB108" s="55">
        <f t="shared" si="19"/>
        <v>98.508595453919781</v>
      </c>
      <c r="AC108" s="214">
        <f t="shared" si="12"/>
        <v>90.352982720071793</v>
      </c>
      <c r="AD108" s="214">
        <f t="shared" si="13"/>
        <v>98.508595453919781</v>
      </c>
      <c r="AG108" s="29">
        <f t="shared" si="22"/>
        <v>4.9479100252314313E+28</v>
      </c>
      <c r="AI108" s="26"/>
      <c r="AJ108" s="54">
        <f t="shared" si="14"/>
        <v>4.5242994784503861E-6</v>
      </c>
      <c r="AQ108" s="38">
        <f t="shared" si="20"/>
        <v>5.1694894369622109E-2</v>
      </c>
      <c r="AR108" s="38">
        <f t="shared" si="15"/>
        <v>4.915388925664381E-2</v>
      </c>
      <c r="AS108" s="54">
        <f t="shared" si="23"/>
        <v>2.0444007517117623E-10</v>
      </c>
    </row>
    <row r="109" spans="24:47" x14ac:dyDescent="0.25">
      <c r="X109">
        <f t="shared" si="21"/>
        <v>1030</v>
      </c>
      <c r="Y109" s="55">
        <f t="shared" si="16"/>
        <v>2183.6729542293938</v>
      </c>
      <c r="Z109" s="55">
        <f t="shared" si="17"/>
        <v>14.001018606322386</v>
      </c>
      <c r="AA109" s="55">
        <f t="shared" si="18"/>
        <v>90.271721960702507</v>
      </c>
      <c r="AB109" s="55">
        <f t="shared" si="19"/>
        <v>98.494678904835638</v>
      </c>
      <c r="AC109" s="214">
        <f t="shared" si="12"/>
        <v>90.271721960702507</v>
      </c>
      <c r="AD109" s="214">
        <f t="shared" si="13"/>
        <v>98.494678904835638</v>
      </c>
      <c r="AG109" s="29">
        <f t="shared" si="22"/>
        <v>4.9429779704153398E+28</v>
      </c>
      <c r="AI109" s="26"/>
      <c r="AJ109" s="54">
        <f t="shared" si="14"/>
        <v>4.5222788920385645E-6</v>
      </c>
      <c r="AQ109" s="38">
        <f t="shared" si="20"/>
        <v>5.1692264169569402E-2</v>
      </c>
      <c r="AR109" s="38">
        <f t="shared" si="15"/>
        <v>4.9151511264929122E-2</v>
      </c>
      <c r="AS109" s="54">
        <f t="shared" si="23"/>
        <v>2.0456256431056679E-10</v>
      </c>
    </row>
    <row r="110" spans="24:47" x14ac:dyDescent="0.25">
      <c r="X110">
        <f t="shared" si="21"/>
        <v>1040</v>
      </c>
      <c r="Y110" s="55">
        <f t="shared" si="16"/>
        <v>2181.7120479101709</v>
      </c>
      <c r="Z110" s="55">
        <f t="shared" si="17"/>
        <v>13.999041639170082</v>
      </c>
      <c r="AA110" s="55">
        <f t="shared" si="18"/>
        <v>90.190659276981023</v>
      </c>
      <c r="AB110" s="55">
        <f t="shared" si="19"/>
        <v>98.480771292086402</v>
      </c>
      <c r="AC110" s="214">
        <f t="shared" si="12"/>
        <v>90.190659276981023</v>
      </c>
      <c r="AD110" s="214">
        <f t="shared" si="13"/>
        <v>98.480771292086402</v>
      </c>
      <c r="AG110" s="29">
        <f t="shared" si="22"/>
        <v>4.9380539879571202E+28</v>
      </c>
      <c r="AI110" s="26"/>
      <c r="AJ110" s="54">
        <f t="shared" si="14"/>
        <v>4.5202723028960281E-6</v>
      </c>
      <c r="AQ110" s="38">
        <f t="shared" si="20"/>
        <v>5.1689635680464058E-2</v>
      </c>
      <c r="AR110" s="38">
        <f t="shared" si="15"/>
        <v>4.9149134808217289E-2</v>
      </c>
      <c r="AS110" s="54">
        <f t="shared" si="23"/>
        <v>2.046855830601272E-10</v>
      </c>
    </row>
    <row r="111" spans="24:47" x14ac:dyDescent="0.25">
      <c r="X111">
        <f t="shared" si="21"/>
        <v>1050</v>
      </c>
      <c r="Y111" s="55">
        <f t="shared" si="16"/>
        <v>2179.7558996196012</v>
      </c>
      <c r="Z111" s="55">
        <f t="shared" si="17"/>
        <v>13.99706592499728</v>
      </c>
      <c r="AA111" s="55">
        <f t="shared" si="18"/>
        <v>90.10979328729232</v>
      </c>
      <c r="AB111" s="55">
        <f t="shared" si="19"/>
        <v>98.466872493825392</v>
      </c>
      <c r="AC111" s="214">
        <f t="shared" si="12"/>
        <v>90.10979328729232</v>
      </c>
      <c r="AD111" s="214">
        <f t="shared" si="13"/>
        <v>98.466872493825392</v>
      </c>
      <c r="AG111" s="29">
        <f t="shared" si="22"/>
        <v>4.9331380195952644E+28</v>
      </c>
      <c r="AI111" s="26"/>
      <c r="AJ111" s="54">
        <f t="shared" si="14"/>
        <v>4.5182796677851458E-6</v>
      </c>
      <c r="AQ111" s="38">
        <f t="shared" si="20"/>
        <v>5.1687008879209531E-2</v>
      </c>
      <c r="AR111" s="38">
        <f t="shared" si="15"/>
        <v>4.9146759865649328E-2</v>
      </c>
      <c r="AS111" s="54">
        <f t="shared" si="23"/>
        <v>2.0480913304523719E-10</v>
      </c>
    </row>
    <row r="112" spans="24:47" x14ac:dyDescent="0.25">
      <c r="X112">
        <f t="shared" si="21"/>
        <v>1060</v>
      </c>
      <c r="Y112" s="55">
        <f t="shared" si="16"/>
        <v>2177.8044761945675</v>
      </c>
      <c r="Z112" s="55">
        <f t="shared" si="17"/>
        <v>13.995091446544864</v>
      </c>
      <c r="AA112" s="55">
        <f t="shared" si="18"/>
        <v>90.029122620693158</v>
      </c>
      <c r="AB112" s="55">
        <f t="shared" si="19"/>
        <v>98.452982388637807</v>
      </c>
      <c r="AC112" s="214">
        <f t="shared" si="12"/>
        <v>90.029122620693158</v>
      </c>
      <c r="AD112" s="214">
        <f t="shared" si="13"/>
        <v>98.452982388637807</v>
      </c>
      <c r="AG112" s="29">
        <f t="shared" si="22"/>
        <v>4.9282300074229124E+28</v>
      </c>
      <c r="AI112" s="26"/>
      <c r="AJ112" s="54">
        <f t="shared" si="14"/>
        <v>4.5163009438989264E-6</v>
      </c>
      <c r="AQ112" s="38">
        <f t="shared" si="20"/>
        <v>5.1684383742792044E-2</v>
      </c>
      <c r="AR112" s="38">
        <f t="shared" si="15"/>
        <v>4.9144386416440665E-2</v>
      </c>
      <c r="AS112" s="54">
        <f t="shared" si="23"/>
        <v>2.0493321590230157E-10</v>
      </c>
    </row>
    <row r="113" spans="24:45" x14ac:dyDescent="0.25">
      <c r="X113">
        <f t="shared" si="21"/>
        <v>1070</v>
      </c>
      <c r="Y113" s="55">
        <f t="shared" si="16"/>
        <v>2175.8577447273246</v>
      </c>
      <c r="Z113" s="55">
        <f t="shared" si="17"/>
        <v>13.993118186614296</v>
      </c>
      <c r="AA113" s="55">
        <f t="shared" si="18"/>
        <v>89.948645916797219</v>
      </c>
      <c r="AB113" s="55">
        <f t="shared" si="19"/>
        <v>98.439100855534974</v>
      </c>
      <c r="AC113" s="214">
        <f t="shared" si="12"/>
        <v>89.948645916797219</v>
      </c>
      <c r="AD113" s="214">
        <f t="shared" si="13"/>
        <v>98.439100855534974</v>
      </c>
      <c r="AG113" s="29">
        <f t="shared" si="22"/>
        <v>4.9233298938841453E+28</v>
      </c>
      <c r="AI113" s="26"/>
      <c r="AJ113" s="54">
        <f t="shared" si="14"/>
        <v>4.5143360888579459E-6</v>
      </c>
      <c r="AQ113" s="38">
        <f t="shared" si="20"/>
        <v>5.1681760248279356E-2</v>
      </c>
      <c r="AR113" s="38">
        <f t="shared" si="15"/>
        <v>4.9142014439879998E-2</v>
      </c>
      <c r="AS113" s="54">
        <f t="shared" si="23"/>
        <v>2.0505783327882467E-10</v>
      </c>
    </row>
    <row r="114" spans="24:45" x14ac:dyDescent="0.25">
      <c r="X114">
        <f t="shared" si="21"/>
        <v>1080</v>
      </c>
      <c r="Y114" s="55">
        <f t="shared" si="16"/>
        <v>2173.9156725626412</v>
      </c>
      <c r="Z114" s="55">
        <f t="shared" si="17"/>
        <v>13.991146128066704</v>
      </c>
      <c r="AA114" s="55">
        <f t="shared" si="18"/>
        <v>89.868361825656933</v>
      </c>
      <c r="AB114" s="55">
        <f t="shared" si="19"/>
        <v>98.425227773947981</v>
      </c>
      <c r="AC114" s="214">
        <f t="shared" si="12"/>
        <v>89.868361825656933</v>
      </c>
      <c r="AD114" s="214">
        <f t="shared" si="13"/>
        <v>98.425227773947981</v>
      </c>
      <c r="AG114" s="29">
        <f t="shared" si="22"/>
        <v>4.9184376217704805E+28</v>
      </c>
      <c r="AI114" s="26"/>
      <c r="AJ114" s="54">
        <f t="shared" si="14"/>
        <v>4.5123850607073867E-6</v>
      </c>
      <c r="AQ114" s="38">
        <f t="shared" si="20"/>
        <v>5.167913837281974E-2</v>
      </c>
      <c r="AR114" s="38">
        <f t="shared" si="15"/>
        <v>4.91396439153284E-2</v>
      </c>
      <c r="AS114" s="54">
        <f t="shared" si="23"/>
        <v>2.0518298683348087E-10</v>
      </c>
    </row>
    <row r="115" spans="24:45" x14ac:dyDescent="0.25">
      <c r="X115">
        <f t="shared" si="21"/>
        <v>1090</v>
      </c>
      <c r="Y115" s="55">
        <f t="shared" si="16"/>
        <v>2171.9782272951002</v>
      </c>
      <c r="Z115" s="55">
        <f t="shared" si="17"/>
        <v>13.989175253822097</v>
      </c>
      <c r="AA115" s="55">
        <f t="shared" si="18"/>
        <v>89.788269007651934</v>
      </c>
      <c r="AB115" s="55">
        <f t="shared" si="19"/>
        <v>98.411363023722103</v>
      </c>
      <c r="AC115" s="214">
        <f t="shared" si="12"/>
        <v>89.788269007651934</v>
      </c>
      <c r="AD115" s="214">
        <f t="shared" si="13"/>
        <v>98.411363023722103</v>
      </c>
      <c r="AG115" s="29">
        <f t="shared" si="22"/>
        <v>4.9135531342171292E+28</v>
      </c>
      <c r="AI115" s="26"/>
      <c r="AJ115" s="54">
        <f t="shared" si="14"/>
        <v>4.5104478179140055E-6</v>
      </c>
      <c r="AQ115" s="38">
        <f t="shared" si="20"/>
        <v>5.1676518093640711E-2</v>
      </c>
      <c r="AR115" s="38">
        <f t="shared" si="15"/>
        <v>4.9137274822218156E-2</v>
      </c>
      <c r="AS115" s="54">
        <f t="shared" si="23"/>
        <v>2.0530867823619327E-10</v>
      </c>
    </row>
    <row r="116" spans="24:45" x14ac:dyDescent="0.25">
      <c r="X116">
        <f t="shared" si="21"/>
        <v>1100</v>
      </c>
      <c r="Y116" s="55">
        <f t="shared" si="16"/>
        <v>2170.045376766348</v>
      </c>
      <c r="Z116" s="55">
        <f t="shared" si="17"/>
        <v>13.987205546858496</v>
      </c>
      <c r="AA116" s="55">
        <f t="shared" si="18"/>
        <v>89.708366133375279</v>
      </c>
      <c r="AB116" s="55">
        <f t="shared" si="19"/>
        <v>98.397506485110767</v>
      </c>
      <c r="AC116" s="214">
        <f t="shared" si="12"/>
        <v>89.708366133375279</v>
      </c>
      <c r="AD116" s="214">
        <f t="shared" si="13"/>
        <v>98.397506485110767</v>
      </c>
      <c r="AG116" s="29">
        <f t="shared" si="22"/>
        <v>4.9086763746995824E+28</v>
      </c>
      <c r="AI116" s="26"/>
      <c r="AJ116" s="54">
        <f t="shared" si="14"/>
        <v>4.50852431936325E-6</v>
      </c>
      <c r="AQ116" s="38">
        <f t="shared" si="20"/>
        <v>5.1673899388048054E-2</v>
      </c>
      <c r="AR116" s="38">
        <f t="shared" si="15"/>
        <v>4.9134907140051927E-2</v>
      </c>
      <c r="AS116" s="54">
        <f t="shared" si="23"/>
        <v>2.0543490916820482E-10</v>
      </c>
    </row>
    <row r="117" spans="24:45" x14ac:dyDescent="0.25">
      <c r="X117">
        <f t="shared" si="21"/>
        <v>1110</v>
      </c>
      <c r="Y117" s="55">
        <f t="shared" si="16"/>
        <v>2168.1170890624057</v>
      </c>
      <c r="Z117" s="55">
        <f t="shared" si="17"/>
        <v>13.985236990211119</v>
      </c>
      <c r="AA117" s="55">
        <f t="shared" si="18"/>
        <v>89.628651883522366</v>
      </c>
      <c r="AB117" s="55">
        <f t="shared" si="19"/>
        <v>98.383658038769752</v>
      </c>
      <c r="AC117" s="214">
        <f t="shared" si="12"/>
        <v>89.628651883522366</v>
      </c>
      <c r="AD117" s="214">
        <f t="shared" si="13"/>
        <v>98.383658038769752</v>
      </c>
      <c r="AG117" s="29">
        <f t="shared" si="22"/>
        <v>4.9038072870300302E+28</v>
      </c>
      <c r="AI117" s="26"/>
      <c r="AJ117" s="54">
        <f t="shared" si="14"/>
        <v>4.5066145243563264E-6</v>
      </c>
      <c r="AQ117" s="38">
        <f t="shared" si="20"/>
        <v>5.1671282233424619E-2</v>
      </c>
      <c r="AR117" s="38">
        <f t="shared" si="15"/>
        <v>4.9132540848401594E-2</v>
      </c>
      <c r="AS117" s="54">
        <f t="shared" si="23"/>
        <v>2.0556168132215546E-10</v>
      </c>
    </row>
    <row r="118" spans="24:45" x14ac:dyDescent="0.25">
      <c r="X118">
        <f t="shared" si="21"/>
        <v>1120</v>
      </c>
      <c r="Y118" s="55">
        <f t="shared" si="16"/>
        <v>2166.1933325110349</v>
      </c>
      <c r="Z118" s="55">
        <f t="shared" si="17"/>
        <v>13.983269566971567</v>
      </c>
      <c r="AA118" s="55">
        <f t="shared" si="18"/>
        <v>89.549124948781937</v>
      </c>
      <c r="AB118" s="55">
        <f t="shared" si="19"/>
        <v>98.369817565751433</v>
      </c>
      <c r="AC118" s="214">
        <f t="shared" si="12"/>
        <v>89.549124948781937</v>
      </c>
      <c r="AD118" s="214">
        <f t="shared" si="13"/>
        <v>98.369817565751433</v>
      </c>
      <c r="AG118" s="29">
        <f t="shared" si="22"/>
        <v>4.8989458153538881E+28</v>
      </c>
      <c r="AI118" s="26"/>
      <c r="AJ118" s="54">
        <f t="shared" si="14"/>
        <v>4.5047183926073405E-6</v>
      </c>
      <c r="AQ118" s="38">
        <f t="shared" si="20"/>
        <v>5.1668666607229262E-2</v>
      </c>
      <c r="AR118" s="38">
        <f t="shared" si="15"/>
        <v>4.9130175926907368E-2</v>
      </c>
      <c r="AS118" s="54">
        <f t="shared" si="23"/>
        <v>2.0568899640215821E-10</v>
      </c>
    </row>
    <row r="119" spans="24:45" x14ac:dyDescent="0.25">
      <c r="X119">
        <f t="shared" si="21"/>
        <v>1130</v>
      </c>
      <c r="Y119" s="55">
        <f t="shared" si="16"/>
        <v>2164.2740756790977</v>
      </c>
      <c r="Z119" s="55">
        <f t="shared" si="17"/>
        <v>13.981303260286994</v>
      </c>
      <c r="AA119" s="55">
        <f t="shared" si="18"/>
        <v>89.469784029727066</v>
      </c>
      <c r="AB119" s="55">
        <f t="shared" si="19"/>
        <v>98.355984947499095</v>
      </c>
      <c r="AC119" s="214">
        <f t="shared" si="12"/>
        <v>89.469784029727066</v>
      </c>
      <c r="AD119" s="214">
        <f t="shared" si="13"/>
        <v>98.355984947499095</v>
      </c>
      <c r="AG119" s="29">
        <f t="shared" si="22"/>
        <v>4.8940919041464091E+28</v>
      </c>
      <c r="AI119" s="26"/>
      <c r="AJ119" s="54">
        <f t="shared" si="14"/>
        <v>4.5028358842404816E-6</v>
      </c>
      <c r="AQ119" s="38">
        <f t="shared" si="20"/>
        <v>5.1666052486995753E-2</v>
      </c>
      <c r="AR119" s="38">
        <f t="shared" si="15"/>
        <v>4.9127812355276738E-2</v>
      </c>
      <c r="AS119" s="54">
        <f t="shared" si="23"/>
        <v>2.0581685612387411E-10</v>
      </c>
    </row>
    <row r="120" spans="24:45" x14ac:dyDescent="0.25">
      <c r="X120">
        <f t="shared" si="21"/>
        <v>1140</v>
      </c>
      <c r="Y120" s="55">
        <f t="shared" si="16"/>
        <v>2162.3592873699727</v>
      </c>
      <c r="Z120" s="55">
        <f t="shared" si="17"/>
        <v>13.97933805335931</v>
      </c>
      <c r="AA120" s="55">
        <f t="shared" si="18"/>
        <v>89.390627836708262</v>
      </c>
      <c r="AB120" s="55">
        <f t="shared" si="19"/>
        <v>98.342160065841085</v>
      </c>
      <c r="AC120" s="214">
        <f t="shared" si="12"/>
        <v>89.390627836708262</v>
      </c>
      <c r="AD120" s="214">
        <f t="shared" si="13"/>
        <v>98.342160065841085</v>
      </c>
      <c r="AG120" s="29">
        <f t="shared" si="22"/>
        <v>4.8892454982092419E+28</v>
      </c>
      <c r="AI120" s="26"/>
      <c r="AJ120" s="54">
        <f t="shared" si="14"/>
        <v>4.5009669597872255E-6</v>
      </c>
      <c r="AQ120" s="38">
        <f t="shared" si="20"/>
        <v>5.1663439850331665E-2</v>
      </c>
      <c r="AR120" s="38">
        <f t="shared" si="15"/>
        <v>4.9125450113283564E-2</v>
      </c>
      <c r="AS120" s="54">
        <f t="shared" si="23"/>
        <v>2.0594526221459047E-10</v>
      </c>
    </row>
    <row r="121" spans="24:45" x14ac:dyDescent="0.25">
      <c r="X121">
        <f t="shared" si="21"/>
        <v>1150</v>
      </c>
      <c r="Y121" s="55">
        <f t="shared" si="16"/>
        <v>2160.4489366209909</v>
      </c>
      <c r="Z121" s="55">
        <f t="shared" si="17"/>
        <v>13.977373929444358</v>
      </c>
      <c r="AA121" s="55">
        <f t="shared" si="18"/>
        <v>89.311655089747447</v>
      </c>
      <c r="AB121" s="55">
        <f t="shared" si="19"/>
        <v>98.32834280298529</v>
      </c>
      <c r="AC121" s="214">
        <f t="shared" si="12"/>
        <v>89.311655089747447</v>
      </c>
      <c r="AD121" s="214">
        <f t="shared" si="13"/>
        <v>98.32834280298529</v>
      </c>
      <c r="AG121" s="29">
        <f t="shared" si="22"/>
        <v>4.8844065426670657E+28</v>
      </c>
      <c r="AI121" s="26"/>
      <c r="AJ121" s="54">
        <f t="shared" si="14"/>
        <v>4.4991115801835613E-6</v>
      </c>
      <c r="AQ121" s="38">
        <f t="shared" si="20"/>
        <v>5.1660828674917336E-2</v>
      </c>
      <c r="AR121" s="38">
        <f t="shared" si="15"/>
        <v>4.9123089180767042E-2</v>
      </c>
      <c r="AS121" s="54">
        <f t="shared" si="23"/>
        <v>2.0607421641329808E-10</v>
      </c>
    </row>
    <row r="122" spans="24:45" x14ac:dyDescent="0.25">
      <c r="X122">
        <f t="shared" si="21"/>
        <v>1160</v>
      </c>
      <c r="Y122" s="55">
        <f t="shared" si="16"/>
        <v>2158.5429927009427</v>
      </c>
      <c r="Z122" s="55">
        <f t="shared" si="17"/>
        <v>13.975410871851158</v>
      </c>
      <c r="AA122" s="55">
        <f t="shared" si="18"/>
        <v>89.232864518434994</v>
      </c>
      <c r="AB122" s="55">
        <f t="shared" si="19"/>
        <v>98.314533041513599</v>
      </c>
      <c r="AC122" s="214">
        <f t="shared" si="12"/>
        <v>89.232864518434994</v>
      </c>
      <c r="AD122" s="214">
        <f t="shared" si="13"/>
        <v>98.314533041513599</v>
      </c>
      <c r="AG122" s="29">
        <f t="shared" si="22"/>
        <v>4.8795749829642545E+28</v>
      </c>
      <c r="AI122" s="26"/>
      <c r="AJ122" s="54">
        <f t="shared" si="14"/>
        <v>4.4972697067672765E-6</v>
      </c>
      <c r="AQ122" s="38">
        <f t="shared" si="20"/>
        <v>5.1658218938504773E-2</v>
      </c>
      <c r="AR122" s="38">
        <f t="shared" si="15"/>
        <v>4.9120729537630761E-2</v>
      </c>
      <c r="AS122" s="54">
        <f t="shared" si="23"/>
        <v>2.0620372047076981E-10</v>
      </c>
    </row>
    <row r="123" spans="24:45" x14ac:dyDescent="0.25">
      <c r="X123">
        <f t="shared" si="21"/>
        <v>1170</v>
      </c>
      <c r="Y123" s="55">
        <f t="shared" si="16"/>
        <v>2156.6414251075348</v>
      </c>
      <c r="Z123" s="55">
        <f t="shared" si="17"/>
        <v>13.973448863941067</v>
      </c>
      <c r="AA123" s="55">
        <f t="shared" si="18"/>
        <v>89.154254861824498</v>
      </c>
      <c r="AB123" s="55">
        <f t="shared" si="19"/>
        <v>98.300730664376132</v>
      </c>
      <c r="AC123" s="214">
        <f t="shared" si="12"/>
        <v>89.154254861824498</v>
      </c>
      <c r="AD123" s="214">
        <f t="shared" si="13"/>
        <v>98.300730664376132</v>
      </c>
      <c r="AG123" s="29">
        <f t="shared" si="22"/>
        <v>4.8747507648616507E+28</v>
      </c>
      <c r="AI123" s="26"/>
      <c r="AJ123" s="54">
        <f t="shared" si="14"/>
        <v>4.4954413012752857E-6</v>
      </c>
      <c r="AQ123" s="38">
        <f t="shared" si="20"/>
        <v>5.1655610618916603E-2</v>
      </c>
      <c r="AR123" s="38">
        <f t="shared" si="15"/>
        <v>4.9118371163841774E-2</v>
      </c>
      <c r="AS123" s="54">
        <f t="shared" si="23"/>
        <v>2.0633377614963703E-10</v>
      </c>
    </row>
    <row r="124" spans="24:45" x14ac:dyDescent="0.25">
      <c r="X124">
        <f t="shared" si="21"/>
        <v>1180</v>
      </c>
      <c r="Y124" s="55">
        <f t="shared" si="16"/>
        <v>2154.7442035649669</v>
      </c>
      <c r="Z124" s="55">
        <f t="shared" si="17"/>
        <v>13.97148788912703</v>
      </c>
      <c r="AA124" s="55">
        <f t="shared" si="18"/>
        <v>89.07582486833266</v>
      </c>
      <c r="AB124" s="55">
        <f t="shared" si="19"/>
        <v>98.286935554885886</v>
      </c>
      <c r="AC124" s="214">
        <f t="shared" si="12"/>
        <v>89.07582486833266</v>
      </c>
      <c r="AD124" s="214">
        <f t="shared" si="13"/>
        <v>98.286935554885886</v>
      </c>
      <c r="AG124" s="29">
        <f t="shared" si="22"/>
        <v>4.8699338344331876E+28</v>
      </c>
      <c r="AI124" s="26"/>
      <c r="AJ124" s="54">
        <f t="shared" si="14"/>
        <v>4.4936263258409345E-6</v>
      </c>
      <c r="AQ124" s="38">
        <f t="shared" si="20"/>
        <v>5.165300369404504E-2</v>
      </c>
      <c r="AR124" s="38">
        <f t="shared" si="15"/>
        <v>4.9116014039429612E-2</v>
      </c>
      <c r="AS124" s="54">
        <f t="shared" si="23"/>
        <v>2.0646438522447218E-10</v>
      </c>
    </row>
    <row r="125" spans="24:45" x14ac:dyDescent="0.25">
      <c r="X125">
        <f t="shared" si="21"/>
        <v>1190</v>
      </c>
      <c r="Y125" s="55">
        <f t="shared" si="16"/>
        <v>2152.8512980214887</v>
      </c>
      <c r="Z125" s="55">
        <f t="shared" si="17"/>
        <v>13.969527930872792</v>
      </c>
      <c r="AA125" s="55">
        <f t="shared" si="18"/>
        <v>88.997573295638233</v>
      </c>
      <c r="AB125" s="55">
        <f t="shared" si="19"/>
        <v>98.273147596713272</v>
      </c>
      <c r="AC125" s="214">
        <f t="shared" si="12"/>
        <v>88.997573295638233</v>
      </c>
      <c r="AD125" s="214">
        <f t="shared" si="13"/>
        <v>98.273147596713272</v>
      </c>
      <c r="AG125" s="29">
        <f t="shared" si="22"/>
        <v>4.8651241380627595E+28</v>
      </c>
      <c r="AI125" s="26"/>
      <c r="AJ125" s="54">
        <f t="shared" si="14"/>
        <v>4.4918247429914132E-6</v>
      </c>
      <c r="AQ125" s="38">
        <f t="shared" si="20"/>
        <v>5.1650398141850809E-2</v>
      </c>
      <c r="AR125" s="38">
        <f t="shared" si="15"/>
        <v>4.9113658144485386E-2</v>
      </c>
      <c r="AS125" s="54">
        <f t="shared" si="23"/>
        <v>2.0659554948186587E-10</v>
      </c>
    </row>
    <row r="126" spans="24:45" x14ac:dyDescent="0.25">
      <c r="X126">
        <f t="shared" si="21"/>
        <v>1200</v>
      </c>
      <c r="Y126" s="55">
        <f t="shared" si="16"/>
        <v>2150.9626786469794</v>
      </c>
      <c r="Z126" s="55">
        <f t="shared" si="17"/>
        <v>13.967568972692108</v>
      </c>
      <c r="AA126" s="55">
        <f t="shared" si="18"/>
        <v>88.919498910582035</v>
      </c>
      <c r="AB126" s="55">
        <f t="shared" si="19"/>
        <v>98.259366673880464</v>
      </c>
      <c r="AC126" s="214">
        <f t="shared" si="12"/>
        <v>88.919498910582035</v>
      </c>
      <c r="AD126" s="214">
        <f t="shared" si="13"/>
        <v>98.259366673880464</v>
      </c>
      <c r="AG126" s="29">
        <f t="shared" si="22"/>
        <v>4.8603216224410017E+28</v>
      </c>
      <c r="AI126" s="26"/>
      <c r="AJ126" s="54">
        <f t="shared" si="14"/>
        <v>4.4900365156451551E-6</v>
      </c>
      <c r="AQ126" s="38">
        <f t="shared" si="20"/>
        <v>5.1647793940362167E-2</v>
      </c>
      <c r="AR126" s="38">
        <f t="shared" si="15"/>
        <v>4.9111303459160836E-2</v>
      </c>
      <c r="AS126" s="54">
        <f t="shared" si="23"/>
        <v>2.0672727072050785E-10</v>
      </c>
    </row>
    <row r="127" spans="24:45" x14ac:dyDescent="0.25">
      <c r="X127">
        <f t="shared" si="21"/>
        <v>1210</v>
      </c>
      <c r="Y127" s="55">
        <f t="shared" si="16"/>
        <v>2149.0783158305944</v>
      </c>
      <c r="Z127" s="55">
        <f t="shared" si="17"/>
        <v>13.965610998147998</v>
      </c>
      <c r="AA127" s="55">
        <f t="shared" si="18"/>
        <v>88.841600489069634</v>
      </c>
      <c r="AB127" s="55">
        <f t="shared" si="19"/>
        <v>98.245592670756224</v>
      </c>
      <c r="AC127" s="214">
        <f t="shared" si="12"/>
        <v>88.841600489069634</v>
      </c>
      <c r="AD127" s="214">
        <f t="shared" si="13"/>
        <v>98.245592670756224</v>
      </c>
      <c r="AG127" s="29">
        <f t="shared" si="22"/>
        <v>4.855526234562086E+28</v>
      </c>
      <c r="AI127" s="26"/>
      <c r="AJ127" s="54">
        <f t="shared" si="14"/>
        <v>4.4882616071092571E-6</v>
      </c>
      <c r="AQ127" s="38">
        <f t="shared" si="20"/>
        <v>5.1645191067673776E-2</v>
      </c>
      <c r="AR127" s="38">
        <f t="shared" si="15"/>
        <v>4.9108949963667339E-2</v>
      </c>
      <c r="AS127" s="54">
        <f t="shared" si="23"/>
        <v>2.0685955075126927E-10</v>
      </c>
    </row>
    <row r="128" spans="24:45" x14ac:dyDescent="0.25">
      <c r="X128">
        <f t="shared" si="21"/>
        <v>1220</v>
      </c>
      <c r="Y128" s="55">
        <f t="shared" si="16"/>
        <v>2147.1981801784168</v>
      </c>
      <c r="Z128" s="55">
        <f t="shared" si="17"/>
        <v>13.963653990851981</v>
      </c>
      <c r="AA128" s="55">
        <f t="shared" si="18"/>
        <v>88.763876815974228</v>
      </c>
      <c r="AB128" s="55">
        <f t="shared" si="19"/>
        <v>98.231825472050517</v>
      </c>
      <c r="AC128" s="214">
        <f t="shared" si="12"/>
        <v>88.763876815974228</v>
      </c>
      <c r="AD128" s="214">
        <f t="shared" si="13"/>
        <v>98.231825472050517</v>
      </c>
      <c r="AG128" s="29">
        <f t="shared" si="22"/>
        <v>4.8507379217206426E+28</v>
      </c>
      <c r="AI128" s="26"/>
      <c r="AJ128" s="54">
        <f t="shared" si="14"/>
        <v>4.4864999810769868E-6</v>
      </c>
      <c r="AQ128" s="38">
        <f t="shared" si="20"/>
        <v>5.1642589501945793E-2</v>
      </c>
      <c r="AR128" s="38">
        <f t="shared" si="15"/>
        <v>4.9106597638275122E-2</v>
      </c>
      <c r="AS128" s="54">
        <f t="shared" si="23"/>
        <v>2.0699239139728282E-10</v>
      </c>
    </row>
    <row r="129" spans="24:45" x14ac:dyDescent="0.25">
      <c r="X129">
        <f t="shared" si="21"/>
        <v>1230</v>
      </c>
      <c r="Y129" s="55">
        <f t="shared" si="16"/>
        <v>2145.3222425111339</v>
      </c>
      <c r="Z129" s="55">
        <f t="shared" si="17"/>
        <v>13.961697934463301</v>
      </c>
      <c r="AA129" s="55">
        <f t="shared" si="18"/>
        <v>88.686326685040683</v>
      </c>
      <c r="AB129" s="55">
        <f t="shared" si="19"/>
        <v>98.218064962809009</v>
      </c>
      <c r="AC129" s="214">
        <f t="shared" si="12"/>
        <v>88.686326685040683</v>
      </c>
      <c r="AD129" s="214">
        <f t="shared" si="13"/>
        <v>98.218064962809009</v>
      </c>
      <c r="AG129" s="29">
        <f t="shared" si="22"/>
        <v>4.8459566315086505E+28</v>
      </c>
      <c r="AI129" s="26"/>
      <c r="AJ129" s="54">
        <f t="shared" si="14"/>
        <v>4.4847516016252678E-6</v>
      </c>
      <c r="AQ129" s="38">
        <f t="shared" si="20"/>
        <v>5.1639989221402789E-2</v>
      </c>
      <c r="AR129" s="38">
        <f t="shared" si="15"/>
        <v>4.910424646331224E-2</v>
      </c>
      <c r="AS129" s="54">
        <f t="shared" si="23"/>
        <v>2.0712579449402504E-10</v>
      </c>
    </row>
    <row r="130" spans="24:45" x14ac:dyDescent="0.25">
      <c r="X130">
        <f t="shared" si="21"/>
        <v>1240</v>
      </c>
      <c r="Y130" s="55">
        <f t="shared" si="16"/>
        <v>2143.4504738617484</v>
      </c>
      <c r="Z130" s="55">
        <f t="shared" si="17"/>
        <v>13.959742812688191</v>
      </c>
      <c r="AA130" s="55">
        <f t="shared" si="18"/>
        <v>88.608948898790757</v>
      </c>
      <c r="AB130" s="55">
        <f t="shared" si="19"/>
        <v>98.204311028407957</v>
      </c>
      <c r="AC130" s="214">
        <f t="shared" si="12"/>
        <v>88.608948898790757</v>
      </c>
      <c r="AD130" s="214">
        <f t="shared" si="13"/>
        <v>98.204311028407957</v>
      </c>
      <c r="AG130" s="29">
        <f t="shared" si="22"/>
        <v>4.8411823118123635E+28</v>
      </c>
      <c r="AI130" s="26"/>
      <c r="AJ130" s="54">
        <f t="shared" si="14"/>
        <v>4.483016433212224E-6</v>
      </c>
      <c r="AQ130" s="38">
        <f t="shared" si="20"/>
        <v>5.1637390204332778E-2</v>
      </c>
      <c r="AR130" s="38">
        <f t="shared" si="15"/>
        <v>4.9101896419163689E-2</v>
      </c>
      <c r="AS130" s="54">
        <f t="shared" si="23"/>
        <v>2.0725976188939974E-10</v>
      </c>
    </row>
    <row r="131" spans="24:45" x14ac:dyDescent="0.25">
      <c r="X131">
        <f t="shared" si="21"/>
        <v>1250</v>
      </c>
      <c r="Y131" s="55">
        <f t="shared" si="16"/>
        <v>2141.582845473321</v>
      </c>
      <c r="Z131" s="55">
        <f t="shared" si="17"/>
        <v>13.957788609279119</v>
      </c>
      <c r="AA131" s="55">
        <f t="shared" si="18"/>
        <v>88.531742268429966</v>
      </c>
      <c r="AB131" s="55">
        <f t="shared" si="19"/>
        <v>98.190563554548845</v>
      </c>
      <c r="AC131" s="214">
        <f t="shared" si="12"/>
        <v>88.531742268429966</v>
      </c>
      <c r="AD131" s="214">
        <f t="shared" si="13"/>
        <v>98.190563554548845</v>
      </c>
      <c r="AG131" s="29">
        <f t="shared" si="22"/>
        <v>4.8364149108092635E+28</v>
      </c>
      <c r="AI131" s="26"/>
      <c r="AJ131" s="54">
        <f t="shared" si="14"/>
        <v>4.4812944406747421E-6</v>
      </c>
      <c r="AQ131" s="38">
        <f t="shared" si="20"/>
        <v>5.1634792429086182E-2</v>
      </c>
      <c r="AR131" s="38">
        <f t="shared" si="15"/>
        <v>4.9099547486270545E-2</v>
      </c>
      <c r="AS131" s="54">
        <f t="shared" si="23"/>
        <v>2.073942954438214E-10</v>
      </c>
    </row>
    <row r="132" spans="24:45" x14ac:dyDescent="0.25">
      <c r="X132">
        <f t="shared" si="21"/>
        <v>1260</v>
      </c>
      <c r="Y132" s="55">
        <f t="shared" si="16"/>
        <v>2139.7193287967543</v>
      </c>
      <c r="Z132" s="55">
        <f t="shared" si="17"/>
        <v>13.955835308034066</v>
      </c>
      <c r="AA132" s="55">
        <f t="shared" si="18"/>
        <v>88.454705613755863</v>
      </c>
      <c r="AB132" s="55">
        <f t="shared" si="19"/>
        <v>98.17682242725337</v>
      </c>
      <c r="AC132" s="214">
        <f t="shared" si="12"/>
        <v>88.454705613755863</v>
      </c>
      <c r="AD132" s="214">
        <f t="shared" si="13"/>
        <v>98.17682242725337</v>
      </c>
      <c r="AG132" s="29">
        <f t="shared" si="22"/>
        <v>4.831654376965069E+28</v>
      </c>
      <c r="AI132" s="26"/>
      <c r="AJ132" s="54">
        <f t="shared" si="14"/>
        <v>4.4795855892260676E-6</v>
      </c>
      <c r="AQ132" s="38">
        <f t="shared" si="20"/>
        <v>5.163219587407486E-2</v>
      </c>
      <c r="AR132" s="38">
        <f t="shared" si="15"/>
        <v>4.9097199645129E-2</v>
      </c>
      <c r="AS132" s="54">
        <f t="shared" si="23"/>
        <v>2.0752939703029892E-10</v>
      </c>
    </row>
    <row r="133" spans="24:45" x14ac:dyDescent="0.25">
      <c r="X133">
        <f t="shared" si="21"/>
        <v>1270</v>
      </c>
      <c r="Y133" s="55">
        <f t="shared" si="16"/>
        <v>2137.8598954885451</v>
      </c>
      <c r="Z133" s="55">
        <f t="shared" si="17"/>
        <v>13.953882892795752</v>
      </c>
      <c r="AA133" s="55">
        <f t="shared" si="18"/>
        <v>88.377837763065116</v>
      </c>
      <c r="AB133" s="55">
        <f t="shared" si="19"/>
        <v>98.163087532857915</v>
      </c>
      <c r="AC133" s="214">
        <f t="shared" si="12"/>
        <v>88.377837763065116</v>
      </c>
      <c r="AD133" s="214">
        <f t="shared" si="13"/>
        <v>98.163087532857915</v>
      </c>
      <c r="AG133" s="29">
        <f t="shared" si="22"/>
        <v>4.8269006590308086E+28</v>
      </c>
      <c r="AI133" s="26"/>
      <c r="AJ133" s="54">
        <f t="shared" si="14"/>
        <v>4.4778898444534633E-6</v>
      </c>
      <c r="AQ133" s="38">
        <f t="shared" si="20"/>
        <v>5.162960051777115E-2</v>
      </c>
      <c r="AR133" s="38">
        <f t="shared" si="15"/>
        <v>4.909485287628957E-2</v>
      </c>
      <c r="AS133" s="54">
        <f t="shared" si="23"/>
        <v>2.0766506853451919E-10</v>
      </c>
    </row>
    <row r="134" spans="24:45" x14ac:dyDescent="0.25">
      <c r="X134">
        <f t="shared" si="21"/>
        <v>1280</v>
      </c>
      <c r="Y134" s="55">
        <f t="shared" si="16"/>
        <v>2136.0045174086445</v>
      </c>
      <c r="Z134" s="55">
        <f t="shared" si="17"/>
        <v>13.951931347450941</v>
      </c>
      <c r="AA134" s="55">
        <f t="shared" si="18"/>
        <v>88.301137553065075</v>
      </c>
      <c r="AB134" s="55">
        <f t="shared" si="19"/>
        <v>98.149358758008731</v>
      </c>
      <c r="AC134" s="214">
        <f t="shared" ref="AC134:AC197" si="24">IF(OR(C$5&gt;40, C$5&lt;0, C$4&gt;80,C$4&lt;10), 0, AA134)</f>
        <v>88.301137553065075</v>
      </c>
      <c r="AD134" s="214">
        <f t="shared" ref="AD134:AD197" si="25">IF(OR(C$5&gt;40, C$5&lt;0, C$4&gt;80,C$4&lt;10), 0, AB134)</f>
        <v>98.149358758008731</v>
      </c>
      <c r="AG134" s="29">
        <f t="shared" si="22"/>
        <v>4.8221537060397668E+28</v>
      </c>
      <c r="AI134" s="26"/>
      <c r="AJ134" s="54">
        <f t="shared" ref="AJ134:AJ197" si="26">AG134*AR134*AS134*EXP(-AF$6/(0.008314*AK$6))</f>
        <v>4.4762071723158177E-6</v>
      </c>
      <c r="AQ134" s="38">
        <f t="shared" si="20"/>
        <v>5.162700633870683E-2</v>
      </c>
      <c r="AR134" s="38">
        <f t="shared" ref="AR134:AR197" si="27">AQ134/(AQ134+1)</f>
        <v>4.9092507160356118E-2</v>
      </c>
      <c r="AS134" s="54">
        <f t="shared" si="23"/>
        <v>2.0780131185493517E-10</v>
      </c>
    </row>
    <row r="135" spans="24:45" x14ac:dyDescent="0.25">
      <c r="X135">
        <f t="shared" si="21"/>
        <v>1290</v>
      </c>
      <c r="Y135" s="55">
        <f t="shared" ref="Y135:Y198" si="28">IF(U$6/(((U$6/AE$6)-1)*(1-EXP(-AJ135*X135))+1)&gt;Y134,Y134,(U$6/(((U$6/AE$6)-1)*(1-EXP(-AJ135*X135))+1)))</f>
        <v>2134.1531666182873</v>
      </c>
      <c r="Z135" s="55">
        <f t="shared" ref="Z135:Z198" si="29">-1.9856*(T$6/Y135 - 1)+14.215</f>
        <v>13.949980655929702</v>
      </c>
      <c r="AA135" s="55">
        <f t="shared" ref="AA135:AA198" si="30">100*Y135/2419</f>
        <v>88.224603828784097</v>
      </c>
      <c r="AB135" s="55">
        <f t="shared" ref="AB135:AB198" si="31">100*Z135/14.215</f>
        <v>98.135635989656706</v>
      </c>
      <c r="AC135" s="214">
        <f t="shared" si="24"/>
        <v>88.224603828784097</v>
      </c>
      <c r="AD135" s="214">
        <f t="shared" si="25"/>
        <v>98.135635989656706</v>
      </c>
      <c r="AG135" s="29">
        <f t="shared" si="22"/>
        <v>4.8174134673046759E+28</v>
      </c>
      <c r="AI135" s="26"/>
      <c r="AJ135" s="54">
        <f t="shared" si="26"/>
        <v>4.4745375391413783E-6</v>
      </c>
      <c r="AQ135" s="38">
        <f t="shared" ref="AQ135:AQ198" si="32">AP$6*(((AQ$3-AQ$2*((T$6/Y134)-1))/AQ$3))</f>
        <v>5.1624413315472212E-2</v>
      </c>
      <c r="AR135" s="38">
        <f t="shared" si="27"/>
        <v>4.9090162477985026E-2</v>
      </c>
      <c r="AS135" s="54">
        <f t="shared" si="23"/>
        <v>2.0793812890284914E-10</v>
      </c>
    </row>
    <row r="136" spans="24:45" x14ac:dyDescent="0.25">
      <c r="X136">
        <f t="shared" ref="X136:X199" si="33">X135+10</f>
        <v>1300</v>
      </c>
      <c r="Y136" s="55">
        <f t="shared" si="28"/>
        <v>2132.3058153778525</v>
      </c>
      <c r="Z136" s="55">
        <f t="shared" si="29"/>
        <v>13.948030802204674</v>
      </c>
      <c r="AA136" s="55">
        <f t="shared" si="30"/>
        <v>88.148235443482946</v>
      </c>
      <c r="AB136" s="55">
        <f t="shared" si="31"/>
        <v>98.121919115052222</v>
      </c>
      <c r="AC136" s="214">
        <f t="shared" si="24"/>
        <v>88.148235443482946</v>
      </c>
      <c r="AD136" s="214">
        <f t="shared" si="25"/>
        <v>98.121919115052222</v>
      </c>
      <c r="AG136" s="29">
        <f t="shared" ref="AG136:AG199" si="34">AH$6-AI$6*EXP((T$6-Y135)/T$6)</f>
        <v>4.8126798924147845E+28</v>
      </c>
      <c r="AI136" s="26"/>
      <c r="AJ136" s="54">
        <f t="shared" si="26"/>
        <v>4.4728809116254515E-6</v>
      </c>
      <c r="AQ136" s="38">
        <f t="shared" si="32"/>
        <v>5.1621821426715134E-2</v>
      </c>
      <c r="AR136" s="38">
        <f t="shared" si="27"/>
        <v>4.9087818809884332E-2</v>
      </c>
      <c r="AS136" s="54">
        <f t="shared" ref="AS136:AS199" si="35">AS$1+AS$2*EXP(-$Y135/AS$3)</f>
        <v>2.0807552160250056E-10</v>
      </c>
    </row>
    <row r="137" spans="24:45" x14ac:dyDescent="0.25">
      <c r="X137">
        <f t="shared" si="33"/>
        <v>1310</v>
      </c>
      <c r="Y137" s="55">
        <f t="shared" si="28"/>
        <v>2130.4624361447941</v>
      </c>
      <c r="Z137" s="55">
        <f t="shared" si="29"/>
        <v>13.946081770290382</v>
      </c>
      <c r="AA137" s="55">
        <f t="shared" si="30"/>
        <v>88.07203125856941</v>
      </c>
      <c r="AB137" s="55">
        <f t="shared" si="31"/>
        <v>98.108208021740282</v>
      </c>
      <c r="AC137" s="214">
        <f t="shared" si="24"/>
        <v>88.07203125856941</v>
      </c>
      <c r="AD137" s="214">
        <f t="shared" si="25"/>
        <v>98.108208021740282</v>
      </c>
      <c r="AG137" s="29">
        <f t="shared" si="34"/>
        <v>4.8079529312329799E+28</v>
      </c>
      <c r="AI137" s="26"/>
      <c r="AJ137" s="54">
        <f t="shared" si="26"/>
        <v>4.4712372568281434E-6</v>
      </c>
      <c r="AQ137" s="38">
        <f t="shared" si="32"/>
        <v>5.1619230651139991E-2</v>
      </c>
      <c r="AR137" s="38">
        <f t="shared" si="27"/>
        <v>4.9085476136812821E-2</v>
      </c>
      <c r="AS137" s="54">
        <f t="shared" si="35"/>
        <v>2.0821349189115394E-10</v>
      </c>
    </row>
    <row r="138" spans="24:45" x14ac:dyDescent="0.25">
      <c r="X138">
        <f t="shared" si="33"/>
        <v>1320</v>
      </c>
      <c r="Y138" s="55">
        <f t="shared" si="28"/>
        <v>2128.6230015715196</v>
      </c>
      <c r="Z138" s="55">
        <f t="shared" si="29"/>
        <v>13.94413354424249</v>
      </c>
      <c r="AA138" s="55">
        <f t="shared" si="30"/>
        <v>87.995990143510525</v>
      </c>
      <c r="AB138" s="55">
        <f t="shared" si="31"/>
        <v>98.094502597555334</v>
      </c>
      <c r="AC138" s="214">
        <f t="shared" si="24"/>
        <v>87.995990143510525</v>
      </c>
      <c r="AD138" s="214">
        <f t="shared" si="25"/>
        <v>98.094502597555334</v>
      </c>
      <c r="AG138" s="29">
        <f t="shared" si="34"/>
        <v>4.8032325338930364E+28</v>
      </c>
      <c r="AI138" s="26"/>
      <c r="AJ138" s="54">
        <f t="shared" si="26"/>
        <v>4.4696065421721634E-6</v>
      </c>
      <c r="AQ138" s="38">
        <f t="shared" si="32"/>
        <v>5.1616640967506865E-2</v>
      </c>
      <c r="AR138" s="38">
        <f t="shared" si="27"/>
        <v>4.9083134439579228E-2</v>
      </c>
      <c r="AS138" s="54">
        <f t="shared" si="35"/>
        <v>2.0835204171918465E-10</v>
      </c>
    </row>
    <row r="139" spans="24:45" x14ac:dyDescent="0.25">
      <c r="X139">
        <f t="shared" si="33"/>
        <v>1330</v>
      </c>
      <c r="Y139" s="55">
        <f t="shared" si="28"/>
        <v>2126.7874845033684</v>
      </c>
      <c r="Z139" s="55">
        <f t="shared" si="29"/>
        <v>13.942186108157111</v>
      </c>
      <c r="AA139" s="55">
        <f t="shared" si="30"/>
        <v>87.920110975748997</v>
      </c>
      <c r="AB139" s="55">
        <f t="shared" si="31"/>
        <v>98.080802730616327</v>
      </c>
      <c r="AC139" s="214">
        <f t="shared" si="24"/>
        <v>87.920110975748997</v>
      </c>
      <c r="AD139" s="214">
        <f t="shared" si="25"/>
        <v>98.080802730616327</v>
      </c>
      <c r="AG139" s="29">
        <f t="shared" si="34"/>
        <v>4.7985186507967085E+28</v>
      </c>
      <c r="AI139" s="26"/>
      <c r="AJ139" s="54">
        <f t="shared" si="26"/>
        <v>4.4679887354405856E-6</v>
      </c>
      <c r="AQ139" s="38">
        <f t="shared" si="32"/>
        <v>5.1614052354630457E-2</v>
      </c>
      <c r="AR139" s="38">
        <f t="shared" si="27"/>
        <v>4.9080793699041322E-2</v>
      </c>
      <c r="AS139" s="54">
        <f t="shared" si="35"/>
        <v>2.0849117305017054E-10</v>
      </c>
    </row>
    <row r="140" spans="24:45" x14ac:dyDescent="0.25">
      <c r="X140">
        <f t="shared" si="33"/>
        <v>1340</v>
      </c>
      <c r="Y140" s="55">
        <f t="shared" si="28"/>
        <v>2124.9558579765758</v>
      </c>
      <c r="Z140" s="55">
        <f t="shared" si="29"/>
        <v>13.940239446170111</v>
      </c>
      <c r="AA140" s="55">
        <f t="shared" si="30"/>
        <v>87.844392640619091</v>
      </c>
      <c r="AB140" s="55">
        <f t="shared" si="31"/>
        <v>98.06710830932191</v>
      </c>
      <c r="AC140" s="214">
        <f t="shared" si="24"/>
        <v>87.844392640619091</v>
      </c>
      <c r="AD140" s="214">
        <f t="shared" si="25"/>
        <v>98.06710830932191</v>
      </c>
      <c r="AG140" s="29">
        <f t="shared" si="34"/>
        <v>4.7938112326110398E+28</v>
      </c>
      <c r="AI140" s="26"/>
      <c r="AJ140" s="54">
        <f t="shared" si="26"/>
        <v>4.4663838047747186E-6</v>
      </c>
      <c r="AQ140" s="38">
        <f t="shared" si="32"/>
        <v>5.1611464791379236E-2</v>
      </c>
      <c r="AR140" s="38">
        <f t="shared" si="27"/>
        <v>4.907845389610508E-2</v>
      </c>
      <c r="AS140" s="54">
        <f t="shared" si="35"/>
        <v>2.0863088786097907E-10</v>
      </c>
    </row>
    <row r="141" spans="24:45" x14ac:dyDescent="0.25">
      <c r="X141">
        <f t="shared" si="33"/>
        <v>1350</v>
      </c>
      <c r="Y141" s="55">
        <f t="shared" si="28"/>
        <v>2123.1280952162647</v>
      </c>
      <c r="Z141" s="55">
        <f t="shared" si="29"/>
        <v>13.9382935424564</v>
      </c>
      <c r="AA141" s="55">
        <f t="shared" si="30"/>
        <v>87.768834031263523</v>
      </c>
      <c r="AB141" s="55">
        <f t="shared" si="31"/>
        <v>98.053419222345411</v>
      </c>
      <c r="AC141" s="214">
        <f t="shared" si="24"/>
        <v>87.768834031263523</v>
      </c>
      <c r="AD141" s="214">
        <f t="shared" si="25"/>
        <v>98.053419222345411</v>
      </c>
      <c r="AG141" s="29">
        <f t="shared" si="34"/>
        <v>4.7891102302655979E+28</v>
      </c>
      <c r="AI141" s="26"/>
      <c r="AJ141" s="54">
        <f t="shared" si="26"/>
        <v>4.4647917186719519E-6</v>
      </c>
      <c r="AQ141" s="38">
        <f t="shared" si="32"/>
        <v>5.1608878256674491E-2</v>
      </c>
      <c r="AR141" s="38">
        <f t="shared" si="27"/>
        <v>4.9076115011723875E-2</v>
      </c>
      <c r="AS141" s="54">
        <f t="shared" si="35"/>
        <v>2.0877118814185784E-10</v>
      </c>
    </row>
    <row r="142" spans="24:45" x14ac:dyDescent="0.25">
      <c r="X142">
        <f t="shared" si="33"/>
        <v>1360</v>
      </c>
      <c r="Y142" s="55">
        <f t="shared" si="28"/>
        <v>2121.304169634458</v>
      </c>
      <c r="Z142" s="55">
        <f t="shared" si="29"/>
        <v>13.936348381229232</v>
      </c>
      <c r="AA142" s="55">
        <f t="shared" si="30"/>
        <v>87.693434048551381</v>
      </c>
      <c r="AB142" s="55">
        <f t="shared" si="31"/>
        <v>98.039735358629841</v>
      </c>
      <c r="AC142" s="214">
        <f t="shared" si="24"/>
        <v>87.693434048551381</v>
      </c>
      <c r="AD142" s="214">
        <f t="shared" si="25"/>
        <v>98.039735358629841</v>
      </c>
      <c r="AG142" s="29">
        <f t="shared" si="34"/>
        <v>4.7844155949497514E+28</v>
      </c>
      <c r="AI142" s="26"/>
      <c r="AJ142" s="54">
        <f t="shared" si="26"/>
        <v>4.4632124459836501E-6</v>
      </c>
      <c r="AQ142" s="38">
        <f t="shared" si="32"/>
        <v>5.1606292729489377E-2</v>
      </c>
      <c r="AR142" s="38">
        <f t="shared" si="27"/>
        <v>4.9073777026897608E-2</v>
      </c>
      <c r="AS142" s="54">
        <f t="shared" si="35"/>
        <v>2.0891207589652559E-10</v>
      </c>
    </row>
    <row r="143" spans="24:45" x14ac:dyDescent="0.25">
      <c r="X143">
        <f t="shared" si="33"/>
        <v>1370</v>
      </c>
      <c r="Y143" s="55">
        <f t="shared" si="28"/>
        <v>2119.4840548281313</v>
      </c>
      <c r="Z143" s="55">
        <f t="shared" si="29"/>
        <v>13.934403946739534</v>
      </c>
      <c r="AA143" s="55">
        <f t="shared" si="30"/>
        <v>87.618191600997577</v>
      </c>
      <c r="AB143" s="55">
        <f t="shared" si="31"/>
        <v>98.026056607383296</v>
      </c>
      <c r="AC143" s="214">
        <f t="shared" si="24"/>
        <v>87.618191600997577</v>
      </c>
      <c r="AD143" s="214">
        <f t="shared" si="25"/>
        <v>98.026056607383296</v>
      </c>
      <c r="AG143" s="29">
        <f t="shared" si="34"/>
        <v>4.7797272781099573E+28</v>
      </c>
      <c r="AI143" s="26"/>
      <c r="AJ143" s="54">
        <f t="shared" si="26"/>
        <v>4.4616459559130538E-6</v>
      </c>
      <c r="AQ143" s="38">
        <f t="shared" si="32"/>
        <v>5.1603708188848019E-2</v>
      </c>
      <c r="AR143" s="38">
        <f t="shared" si="27"/>
        <v>4.9071439922671871E-2</v>
      </c>
      <c r="AS143" s="54">
        <f t="shared" si="35"/>
        <v>2.0905355314226405E-10</v>
      </c>
    </row>
    <row r="144" spans="24:45" x14ac:dyDescent="0.25">
      <c r="X144">
        <f t="shared" si="33"/>
        <v>1380</v>
      </c>
      <c r="Y144" s="55">
        <f t="shared" si="28"/>
        <v>2117.6677245772808</v>
      </c>
      <c r="Z144" s="55">
        <f t="shared" si="29"/>
        <v>13.932460223275214</v>
      </c>
      <c r="AA144" s="55">
        <f t="shared" si="30"/>
        <v>87.543105604682964</v>
      </c>
      <c r="AB144" s="55">
        <f t="shared" si="31"/>
        <v>98.012382858073963</v>
      </c>
      <c r="AC144" s="214">
        <f t="shared" si="24"/>
        <v>87.543105604682964</v>
      </c>
      <c r="AD144" s="214">
        <f t="shared" si="25"/>
        <v>98.012382858073963</v>
      </c>
      <c r="AG144" s="29">
        <f t="shared" si="34"/>
        <v>4.7750452314471245E+28</v>
      </c>
      <c r="AI144" s="26"/>
      <c r="AJ144" s="54">
        <f t="shared" si="26"/>
        <v>4.4600922180132292E-6</v>
      </c>
      <c r="AQ144" s="38">
        <f t="shared" si="32"/>
        <v>5.1601124613824566E-2</v>
      </c>
      <c r="AR144" s="38">
        <f t="shared" si="27"/>
        <v>4.906910368013713E-2</v>
      </c>
      <c r="AS144" s="54">
        <f t="shared" si="35"/>
        <v>2.0919562191000929E-10</v>
      </c>
    </row>
    <row r="145" spans="24:45" x14ac:dyDescent="0.25">
      <c r="X145">
        <f t="shared" si="33"/>
        <v>1390</v>
      </c>
      <c r="Y145" s="55">
        <f t="shared" si="28"/>
        <v>2115.8551528429912</v>
      </c>
      <c r="Z145" s="55">
        <f t="shared" si="29"/>
        <v>13.930517195160466</v>
      </c>
      <c r="AA145" s="55">
        <f t="shared" si="30"/>
        <v>87.468174983174507</v>
      </c>
      <c r="AB145" s="55">
        <f t="shared" si="31"/>
        <v>97.998714000425366</v>
      </c>
      <c r="AC145" s="214">
        <f t="shared" si="24"/>
        <v>87.468174983174507</v>
      </c>
      <c r="AD145" s="214">
        <f t="shared" si="25"/>
        <v>97.998714000425366</v>
      </c>
      <c r="AG145" s="29">
        <f t="shared" si="34"/>
        <v>4.7703694069139857E+28</v>
      </c>
      <c r="AI145" s="26"/>
      <c r="AJ145" s="54">
        <f t="shared" si="26"/>
        <v>4.4585512021850587E-6</v>
      </c>
      <c r="AQ145" s="38">
        <f t="shared" si="32"/>
        <v>5.1598541983542336E-2</v>
      </c>
      <c r="AR145" s="38">
        <f t="shared" si="27"/>
        <v>4.9066768280427935E-2</v>
      </c>
      <c r="AS145" s="54">
        <f t="shared" si="35"/>
        <v>2.0933828424444453E-10</v>
      </c>
    </row>
    <row r="146" spans="24:45" x14ac:dyDescent="0.25">
      <c r="X146">
        <f t="shared" si="33"/>
        <v>1400</v>
      </c>
      <c r="Y146" s="55">
        <f t="shared" si="28"/>
        <v>2114.0463137655638</v>
      </c>
      <c r="Z146" s="55">
        <f t="shared" si="29"/>
        <v>13.92857484675511</v>
      </c>
      <c r="AA146" s="55">
        <f t="shared" si="30"/>
        <v>87.393398667447869</v>
      </c>
      <c r="AB146" s="55">
        <f t="shared" si="31"/>
        <v>97.985049924411598</v>
      </c>
      <c r="AC146" s="214">
        <f t="shared" si="24"/>
        <v>87.393398667447869</v>
      </c>
      <c r="AD146" s="214">
        <f t="shared" si="25"/>
        <v>97.985049924411598</v>
      </c>
      <c r="AG146" s="29">
        <f t="shared" si="34"/>
        <v>4.7656997567124316E+28</v>
      </c>
      <c r="AI146" s="26"/>
      <c r="AJ146" s="54">
        <f t="shared" si="26"/>
        <v>4.457022878675192E-6</v>
      </c>
      <c r="AQ146" s="38">
        <f t="shared" si="32"/>
        <v>5.1595960277172843E-2</v>
      </c>
      <c r="AR146" s="38">
        <f t="shared" si="27"/>
        <v>4.9064433704722021E-2</v>
      </c>
      <c r="AS146" s="54">
        <f t="shared" si="35"/>
        <v>2.0948154220409493E-10</v>
      </c>
    </row>
    <row r="147" spans="24:45" x14ac:dyDescent="0.25">
      <c r="X147">
        <f t="shared" si="33"/>
        <v>1410</v>
      </c>
      <c r="Y147" s="55">
        <f t="shared" si="28"/>
        <v>2112.2411816626386</v>
      </c>
      <c r="Z147" s="55">
        <f t="shared" si="29"/>
        <v>13.926633162453912</v>
      </c>
      <c r="AA147" s="55">
        <f t="shared" si="30"/>
        <v>87.318775595809782</v>
      </c>
      <c r="AB147" s="55">
        <f t="shared" si="31"/>
        <v>97.97139052025264</v>
      </c>
      <c r="AC147" s="214">
        <f t="shared" si="24"/>
        <v>87.318775595809782</v>
      </c>
      <c r="AD147" s="214">
        <f t="shared" si="25"/>
        <v>97.97139052025264</v>
      </c>
      <c r="AG147" s="29">
        <f t="shared" si="34"/>
        <v>4.761036233290967E+28</v>
      </c>
      <c r="AI147" s="26"/>
      <c r="AJ147" s="54">
        <f t="shared" si="26"/>
        <v>4.4555072180741083E-6</v>
      </c>
      <c r="AQ147" s="38">
        <f t="shared" si="32"/>
        <v>5.1593379473934935E-2</v>
      </c>
      <c r="AR147" s="38">
        <f t="shared" si="27"/>
        <v>4.9062099934239593E-2</v>
      </c>
      <c r="AS147" s="54">
        <f t="shared" si="35"/>
        <v>2.0962539786142101E-10</v>
      </c>
    </row>
    <row r="148" spans="24:45" x14ac:dyDescent="0.25">
      <c r="X148">
        <f t="shared" si="33"/>
        <v>1420</v>
      </c>
      <c r="Y148" s="55">
        <f t="shared" si="28"/>
        <v>2110.4397310273589</v>
      </c>
      <c r="Z148" s="55">
        <f t="shared" si="29"/>
        <v>13.924692126685928</v>
      </c>
      <c r="AA148" s="55">
        <f t="shared" si="30"/>
        <v>87.244304713822189</v>
      </c>
      <c r="AB148" s="55">
        <f t="shared" si="31"/>
        <v>97.95773567840962</v>
      </c>
      <c r="AC148" s="214">
        <f t="shared" si="24"/>
        <v>87.244304713822189</v>
      </c>
      <c r="AD148" s="214">
        <f t="shared" si="25"/>
        <v>97.95773567840962</v>
      </c>
      <c r="AG148" s="29">
        <f t="shared" si="34"/>
        <v>4.7563787893421225E+28</v>
      </c>
      <c r="AI148" s="26"/>
      <c r="AJ148" s="54">
        <f t="shared" si="26"/>
        <v>4.4540041913141379E-6</v>
      </c>
      <c r="AQ148" s="38">
        <f t="shared" si="32"/>
        <v>5.1590799553093904E-2</v>
      </c>
      <c r="AR148" s="38">
        <f t="shared" si="27"/>
        <v>4.9059766950242438E-2</v>
      </c>
      <c r="AS148" s="54">
        <f t="shared" si="35"/>
        <v>2.0976985330291406E-10</v>
      </c>
    </row>
    <row r="149" spans="24:45" x14ac:dyDescent="0.25">
      <c r="X149">
        <f t="shared" si="33"/>
        <v>1430</v>
      </c>
      <c r="Y149" s="55">
        <f t="shared" si="28"/>
        <v>2108.6419365265265</v>
      </c>
      <c r="Z149" s="55">
        <f t="shared" si="29"/>
        <v>13.922751723913807</v>
      </c>
      <c r="AA149" s="55">
        <f t="shared" si="30"/>
        <v>87.169984974225983</v>
      </c>
      <c r="AB149" s="55">
        <f t="shared" si="31"/>
        <v>97.944085289580073</v>
      </c>
      <c r="AC149" s="214">
        <f t="shared" si="24"/>
        <v>87.169984974225983</v>
      </c>
      <c r="AD149" s="214">
        <f t="shared" si="25"/>
        <v>97.944085289580073</v>
      </c>
      <c r="AG149" s="29">
        <f t="shared" si="34"/>
        <v>4.7517273777999511E+28</v>
      </c>
      <c r="AI149" s="26"/>
      <c r="AJ149" s="54">
        <f t="shared" si="26"/>
        <v>4.4525137696675564E-6</v>
      </c>
      <c r="AQ149" s="38">
        <f t="shared" si="32"/>
        <v>5.1588220493960592E-2</v>
      </c>
      <c r="AR149" s="38">
        <f t="shared" si="27"/>
        <v>4.9057434734033206E-2</v>
      </c>
      <c r="AS149" s="54">
        <f t="shared" si="35"/>
        <v>2.099149106291914E-10</v>
      </c>
    </row>
    <row r="150" spans="24:45" x14ac:dyDescent="0.25">
      <c r="X150">
        <f t="shared" si="33"/>
        <v>1440</v>
      </c>
      <c r="Y150" s="55">
        <f t="shared" si="28"/>
        <v>2106.8477729988199</v>
      </c>
      <c r="Z150" s="55">
        <f t="shared" si="29"/>
        <v>13.920811938633172</v>
      </c>
      <c r="AA150" s="55">
        <f t="shared" si="30"/>
        <v>87.095815336867304</v>
      </c>
      <c r="AB150" s="55">
        <f t="shared" si="31"/>
        <v>97.930439244693432</v>
      </c>
      <c r="AC150" s="214">
        <f t="shared" si="24"/>
        <v>87.095815336867304</v>
      </c>
      <c r="AD150" s="214">
        <f t="shared" si="25"/>
        <v>97.930439244693432</v>
      </c>
      <c r="AG150" s="29">
        <f t="shared" si="34"/>
        <v>4.7470819518374539E+28</v>
      </c>
      <c r="AI150" s="26"/>
      <c r="AJ150" s="54">
        <f t="shared" si="26"/>
        <v>4.4510359247446577E-6</v>
      </c>
      <c r="AQ150" s="38">
        <f t="shared" si="32"/>
        <v>5.1585642275890478E-2</v>
      </c>
      <c r="AR150" s="38">
        <f t="shared" si="27"/>
        <v>4.9055103266954496E-2</v>
      </c>
      <c r="AS150" s="54">
        <f t="shared" si="35"/>
        <v>2.1006057195509447E-10</v>
      </c>
    </row>
    <row r="151" spans="24:45" x14ac:dyDescent="0.25">
      <c r="X151">
        <f t="shared" si="33"/>
        <v>1450</v>
      </c>
      <c r="Y151" s="55">
        <f t="shared" si="28"/>
        <v>2105.0572154529905</v>
      </c>
      <c r="Z151" s="55">
        <f t="shared" si="29"/>
        <v>13.918872755371925</v>
      </c>
      <c r="AA151" s="55">
        <f t="shared" si="30"/>
        <v>87.02179476862301</v>
      </c>
      <c r="AB151" s="55">
        <f t="shared" si="31"/>
        <v>97.916797434906272</v>
      </c>
      <c r="AC151" s="214">
        <f t="shared" si="24"/>
        <v>87.02179476862301</v>
      </c>
      <c r="AD151" s="214">
        <f t="shared" si="25"/>
        <v>97.916797434906272</v>
      </c>
      <c r="AG151" s="29">
        <f t="shared" si="34"/>
        <v>4.7424424648641513E+28</v>
      </c>
      <c r="AI151" s="26"/>
      <c r="AJ151" s="54">
        <f t="shared" si="26"/>
        <v>4.4495706284919045E-6</v>
      </c>
      <c r="AQ151" s="38">
        <f t="shared" si="32"/>
        <v>5.1583064878282875E-2</v>
      </c>
      <c r="AR151" s="38">
        <f t="shared" si="27"/>
        <v>4.9052772530388207E-2</v>
      </c>
      <c r="AS151" s="54">
        <f t="shared" si="35"/>
        <v>2.1020683940978453E-10</v>
      </c>
    </row>
    <row r="152" spans="24:45" x14ac:dyDescent="0.25">
      <c r="X152">
        <f t="shared" si="33"/>
        <v>1460</v>
      </c>
      <c r="Y152" s="55">
        <f t="shared" si="28"/>
        <v>2103.2702390661138</v>
      </c>
      <c r="Z152" s="55">
        <f t="shared" si="29"/>
        <v>13.916934158689621</v>
      </c>
      <c r="AA152" s="55">
        <f t="shared" si="30"/>
        <v>86.947922243328392</v>
      </c>
      <c r="AB152" s="55">
        <f t="shared" si="31"/>
        <v>97.903159751597755</v>
      </c>
      <c r="AC152" s="214">
        <f t="shared" si="24"/>
        <v>86.947922243328392</v>
      </c>
      <c r="AD152" s="214">
        <f t="shared" si="25"/>
        <v>97.903159751597755</v>
      </c>
      <c r="AG152" s="29">
        <f t="shared" si="34"/>
        <v>4.7378088705235635E+28</v>
      </c>
      <c r="AI152" s="26"/>
      <c r="AJ152" s="54">
        <f t="shared" si="26"/>
        <v>4.4481178531900497E-6</v>
      </c>
      <c r="AQ152" s="38">
        <f t="shared" si="32"/>
        <v>5.1580488280579942E-2</v>
      </c>
      <c r="AR152" s="38">
        <f t="shared" si="27"/>
        <v>4.9050442505754605E-2</v>
      </c>
      <c r="AS152" s="54">
        <f t="shared" si="35"/>
        <v>2.1035371513684241E-10</v>
      </c>
    </row>
    <row r="153" spans="24:45" x14ac:dyDescent="0.25">
      <c r="X153">
        <f t="shared" si="33"/>
        <v>1470</v>
      </c>
      <c r="Y153" s="55">
        <f t="shared" si="28"/>
        <v>2101.4868191818355</v>
      </c>
      <c r="Z153" s="55">
        <f t="shared" si="29"/>
        <v>13.914996133176794</v>
      </c>
      <c r="AA153" s="55">
        <f t="shared" si="30"/>
        <v>86.874196741704651</v>
      </c>
      <c r="AB153" s="55">
        <f t="shared" si="31"/>
        <v>97.889526086365066</v>
      </c>
      <c r="AC153" s="214">
        <f t="shared" si="24"/>
        <v>86.874196741704651</v>
      </c>
      <c r="AD153" s="214">
        <f t="shared" si="25"/>
        <v>97.889526086365066</v>
      </c>
      <c r="AG153" s="29">
        <f t="shared" si="34"/>
        <v>4.7331811226908022E+28</v>
      </c>
      <c r="AI153" s="26"/>
      <c r="AJ153" s="54">
        <f t="shared" si="26"/>
        <v>4.4466775714523327E-6</v>
      </c>
      <c r="AQ153" s="38">
        <f t="shared" si="32"/>
        <v>5.1577912462265944E-2</v>
      </c>
      <c r="AR153" s="38">
        <f t="shared" si="27"/>
        <v>4.9048113174511666E-2</v>
      </c>
      <c r="AS153" s="54">
        <f t="shared" si="35"/>
        <v>2.1050120129436637E-10</v>
      </c>
    </row>
    <row r="154" spans="24:45" x14ac:dyDescent="0.25">
      <c r="X154">
        <f t="shared" si="33"/>
        <v>1480</v>
      </c>
      <c r="Y154" s="55">
        <f t="shared" si="28"/>
        <v>2099.7069313086631</v>
      </c>
      <c r="Z154" s="55">
        <f t="shared" si="29"/>
        <v>13.913058663454343</v>
      </c>
      <c r="AA154" s="55">
        <f t="shared" si="30"/>
        <v>86.800617251288259</v>
      </c>
      <c r="AB154" s="55">
        <f t="shared" si="31"/>
        <v>97.87589633101895</v>
      </c>
      <c r="AC154" s="214">
        <f t="shared" si="24"/>
        <v>86.800617251288259</v>
      </c>
      <c r="AD154" s="214">
        <f t="shared" si="25"/>
        <v>97.87589633101895</v>
      </c>
      <c r="AG154" s="29">
        <f t="shared" si="34"/>
        <v>4.7285591754701206E+28</v>
      </c>
      <c r="AI154" s="26"/>
      <c r="AJ154" s="54">
        <f t="shared" si="26"/>
        <v>4.4452497562226586E-6</v>
      </c>
      <c r="AQ154" s="38">
        <f t="shared" si="32"/>
        <v>5.1575337402866274E-2</v>
      </c>
      <c r="AR154" s="38">
        <f t="shared" si="27"/>
        <v>4.9045784518154195E-2</v>
      </c>
      <c r="AS154" s="54">
        <f t="shared" si="35"/>
        <v>2.1064930005507291E-10</v>
      </c>
    </row>
    <row r="155" spans="24:45" x14ac:dyDescent="0.25">
      <c r="X155">
        <f t="shared" si="33"/>
        <v>1490</v>
      </c>
      <c r="Y155" s="55">
        <f t="shared" si="28"/>
        <v>2097.9305511182538</v>
      </c>
      <c r="Z155" s="55">
        <f t="shared" si="29"/>
        <v>13.911121734172857</v>
      </c>
      <c r="AA155" s="55">
        <f t="shared" si="30"/>
        <v>86.727182766360229</v>
      </c>
      <c r="AB155" s="55">
        <f t="shared" si="31"/>
        <v>97.862270377579023</v>
      </c>
      <c r="AC155" s="214">
        <f t="shared" si="24"/>
        <v>86.727182766360229</v>
      </c>
      <c r="AD155" s="214">
        <f t="shared" si="25"/>
        <v>97.862270377579023</v>
      </c>
      <c r="AG155" s="29">
        <f t="shared" si="34"/>
        <v>4.7239429831925539E+28</v>
      </c>
      <c r="AI155" s="26"/>
      <c r="AJ155" s="54">
        <f t="shared" si="26"/>
        <v>4.4438343807738301E-6</v>
      </c>
      <c r="AQ155" s="38">
        <f t="shared" si="32"/>
        <v>5.1572763081946672E-2</v>
      </c>
      <c r="AR155" s="38">
        <f t="shared" si="27"/>
        <v>4.904345651821311E-2</v>
      </c>
      <c r="AS155" s="54">
        <f t="shared" si="35"/>
        <v>2.1079801360639597E-10</v>
      </c>
    </row>
    <row r="156" spans="24:45" x14ac:dyDescent="0.25">
      <c r="X156">
        <f t="shared" si="33"/>
        <v>1500</v>
      </c>
      <c r="Y156" s="55">
        <f t="shared" si="28"/>
        <v>2096.1576544437157</v>
      </c>
      <c r="Z156" s="55">
        <f t="shared" si="29"/>
        <v>13.909185330011985</v>
      </c>
      <c r="AA156" s="55">
        <f t="shared" si="30"/>
        <v>86.653892287875806</v>
      </c>
      <c r="AB156" s="55">
        <f t="shared" si="31"/>
        <v>97.848648118269324</v>
      </c>
      <c r="AC156" s="214">
        <f t="shared" si="24"/>
        <v>86.653892287875806</v>
      </c>
      <c r="AD156" s="214">
        <f t="shared" si="25"/>
        <v>97.848648118269324</v>
      </c>
      <c r="AG156" s="29">
        <f t="shared" si="34"/>
        <v>4.7193325004135194E+28</v>
      </c>
      <c r="AI156" s="26"/>
      <c r="AJ156" s="54">
        <f t="shared" si="26"/>
        <v>4.4424314187057973E-6</v>
      </c>
      <c r="AQ156" s="38">
        <f t="shared" si="32"/>
        <v>5.1570189479112363E-2</v>
      </c>
      <c r="AR156" s="38">
        <f t="shared" si="27"/>
        <v>4.9041129156254692E-2</v>
      </c>
      <c r="AS156" s="54">
        <f t="shared" si="35"/>
        <v>2.1094734415058934E-10</v>
      </c>
    </row>
    <row r="157" spans="24:45" x14ac:dyDescent="0.25">
      <c r="X157">
        <f t="shared" si="33"/>
        <v>1510</v>
      </c>
      <c r="Y157" s="55">
        <f t="shared" si="28"/>
        <v>2094.3882172779754</v>
      </c>
      <c r="Z157" s="55">
        <f t="shared" si="29"/>
        <v>13.907249435679811</v>
      </c>
      <c r="AA157" s="55">
        <f t="shared" si="30"/>
        <v>86.580744823397083</v>
      </c>
      <c r="AB157" s="55">
        <f t="shared" si="31"/>
        <v>97.835029445513968</v>
      </c>
      <c r="AC157" s="214">
        <f t="shared" si="24"/>
        <v>86.580744823397083</v>
      </c>
      <c r="AD157" s="214">
        <f t="shared" si="25"/>
        <v>97.835029445513968</v>
      </c>
      <c r="AG157" s="29">
        <f t="shared" si="34"/>
        <v>4.7147276819104223E+28</v>
      </c>
      <c r="AI157" s="26"/>
      <c r="AJ157" s="54">
        <f t="shared" si="26"/>
        <v>4.4410408439438932E-6</v>
      </c>
      <c r="AQ157" s="38">
        <f t="shared" si="32"/>
        <v>5.1567616574007123E-2</v>
      </c>
      <c r="AR157" s="38">
        <f t="shared" si="27"/>
        <v>4.903880241387968E-2</v>
      </c>
      <c r="AS157" s="54">
        <f t="shared" si="35"/>
        <v>2.110972939048299E-10</v>
      </c>
    </row>
    <row r="158" spans="24:45" x14ac:dyDescent="0.25">
      <c r="X158">
        <f t="shared" si="33"/>
        <v>1520</v>
      </c>
      <c r="Y158" s="55">
        <f t="shared" si="28"/>
        <v>2092.6222157721086</v>
      </c>
      <c r="Z158" s="55">
        <f t="shared" si="29"/>
        <v>13.905314035912216</v>
      </c>
      <c r="AA158" s="55">
        <f t="shared" si="30"/>
        <v>86.507739387023918</v>
      </c>
      <c r="AB158" s="55">
        <f t="shared" si="31"/>
        <v>97.82141425193258</v>
      </c>
      <c r="AC158" s="214">
        <f t="shared" si="24"/>
        <v>86.507739387023918</v>
      </c>
      <c r="AD158" s="214">
        <f t="shared" si="25"/>
        <v>97.82141425193258</v>
      </c>
      <c r="AG158" s="29">
        <f t="shared" si="34"/>
        <v>4.7101284826804152E+28</v>
      </c>
      <c r="AI158" s="26"/>
      <c r="AJ158" s="54">
        <f t="shared" si="26"/>
        <v>4.4396626307371772E-6</v>
      </c>
      <c r="AQ158" s="38">
        <f t="shared" si="32"/>
        <v>5.156504434631258E-2</v>
      </c>
      <c r="AR158" s="38">
        <f t="shared" si="27"/>
        <v>4.9036476272722736E-2</v>
      </c>
      <c r="AS158" s="54">
        <f t="shared" si="35"/>
        <v>2.1124786510131814E-10</v>
      </c>
    </row>
    <row r="159" spans="24:45" x14ac:dyDescent="0.25">
      <c r="X159">
        <f t="shared" si="33"/>
        <v>1530</v>
      </c>
      <c r="Y159" s="55">
        <f t="shared" si="28"/>
        <v>2090.8596262337201</v>
      </c>
      <c r="Z159" s="55">
        <f t="shared" si="29"/>
        <v>13.903379115472244</v>
      </c>
      <c r="AA159" s="55">
        <f t="shared" si="30"/>
        <v>86.434874999326993</v>
      </c>
      <c r="AB159" s="55">
        <f t="shared" si="31"/>
        <v>97.807802430335869</v>
      </c>
      <c r="AC159" s="214">
        <f t="shared" si="24"/>
        <v>86.434874999326993</v>
      </c>
      <c r="AD159" s="214">
        <f t="shared" si="25"/>
        <v>97.807802430335869</v>
      </c>
      <c r="AG159" s="29">
        <f t="shared" si="34"/>
        <v>4.7055348579380154E+28</v>
      </c>
      <c r="AI159" s="26"/>
      <c r="AJ159" s="54">
        <f t="shared" si="26"/>
        <v>4.4382967536567054E-6</v>
      </c>
      <c r="AQ159" s="38">
        <f t="shared" si="32"/>
        <v>5.1562472775747242E-2</v>
      </c>
      <c r="AR159" s="38">
        <f t="shared" si="27"/>
        <v>4.9034150714451448E-2</v>
      </c>
      <c r="AS159" s="54">
        <f t="shared" si="35"/>
        <v>2.1139905998738401E-10</v>
      </c>
    </row>
    <row r="160" spans="24:45" x14ac:dyDescent="0.25">
      <c r="X160">
        <f t="shared" si="33"/>
        <v>1540</v>
      </c>
      <c r="Y160" s="55">
        <f t="shared" si="28"/>
        <v>2089.100425125323</v>
      </c>
      <c r="Z160" s="55">
        <f t="shared" si="29"/>
        <v>13.901444659149469</v>
      </c>
      <c r="AA160" s="55">
        <f t="shared" si="30"/>
        <v>86.362150687280817</v>
      </c>
      <c r="AB160" s="55">
        <f t="shared" si="31"/>
        <v>97.794193873721213</v>
      </c>
      <c r="AC160" s="214">
        <f t="shared" si="24"/>
        <v>86.362150687280817</v>
      </c>
      <c r="AD160" s="214">
        <f t="shared" si="25"/>
        <v>97.794193873721213</v>
      </c>
      <c r="AG160" s="29">
        <f t="shared" si="34"/>
        <v>4.7009467631128489E+28</v>
      </c>
      <c r="AI160" s="26"/>
      <c r="AJ160" s="54">
        <f t="shared" si="26"/>
        <v>4.436943187593897E-6</v>
      </c>
      <c r="AQ160" s="38">
        <f t="shared" si="32"/>
        <v>5.1559901842065714E-2</v>
      </c>
      <c r="AR160" s="38">
        <f t="shared" si="27"/>
        <v>4.9031825720765761E-2</v>
      </c>
      <c r="AS160" s="54">
        <f t="shared" si="35"/>
        <v>2.11550880825591E-10</v>
      </c>
    </row>
    <row r="161" spans="24:45" x14ac:dyDescent="0.25">
      <c r="X161">
        <f t="shared" si="33"/>
        <v>1550</v>
      </c>
      <c r="Y161" s="55">
        <f t="shared" si="28"/>
        <v>2087.344589062769</v>
      </c>
      <c r="Z161" s="55">
        <f t="shared" si="29"/>
        <v>13.899510651759396</v>
      </c>
      <c r="AA161" s="55">
        <f t="shared" si="30"/>
        <v>86.289565484198803</v>
      </c>
      <c r="AB161" s="55">
        <f t="shared" si="31"/>
        <v>97.78058847526836</v>
      </c>
      <c r="AC161" s="214">
        <f t="shared" si="24"/>
        <v>86.289565484198803</v>
      </c>
      <c r="AD161" s="214">
        <f t="shared" si="25"/>
        <v>97.78058847526836</v>
      </c>
      <c r="AG161" s="29">
        <f t="shared" si="34"/>
        <v>4.6963641538473407E+28</v>
      </c>
      <c r="AI161" s="26"/>
      <c r="AJ161" s="54">
        <f t="shared" si="26"/>
        <v>4.4356019077588701E-6</v>
      </c>
      <c r="AQ161" s="38">
        <f t="shared" si="32"/>
        <v>5.1557331525057891E-2</v>
      </c>
      <c r="AR161" s="38">
        <f t="shared" si="27"/>
        <v>4.9029501273397107E-2</v>
      </c>
      <c r="AS161" s="54">
        <f t="shared" si="35"/>
        <v>2.1170332989384285E-10</v>
      </c>
    </row>
    <row r="162" spans="24:45" x14ac:dyDescent="0.25">
      <c r="X162">
        <f t="shared" si="33"/>
        <v>1560</v>
      </c>
      <c r="Y162" s="55">
        <f t="shared" si="28"/>
        <v>2085.5920948136672</v>
      </c>
      <c r="Z162" s="55">
        <f t="shared" si="29"/>
        <v>13.897577078142824</v>
      </c>
      <c r="AA162" s="55">
        <f t="shared" si="30"/>
        <v>86.217118429667934</v>
      </c>
      <c r="AB162" s="55">
        <f t="shared" si="31"/>
        <v>97.766986128335034</v>
      </c>
      <c r="AC162" s="214">
        <f t="shared" si="24"/>
        <v>86.217118429667934</v>
      </c>
      <c r="AD162" s="214">
        <f t="shared" si="25"/>
        <v>97.766986128335034</v>
      </c>
      <c r="AG162" s="29">
        <f t="shared" si="34"/>
        <v>4.6917869859945299E+28</v>
      </c>
      <c r="AI162" s="26"/>
      <c r="AJ162" s="54">
        <f t="shared" si="26"/>
        <v>4.4342728896788506E-6</v>
      </c>
      <c r="AQ162" s="38">
        <f t="shared" si="32"/>
        <v>5.1554761804548085E-2</v>
      </c>
      <c r="AR162" s="38">
        <f t="shared" si="27"/>
        <v>4.9027177354107734E-2</v>
      </c>
      <c r="AS162" s="54">
        <f t="shared" si="35"/>
        <v>2.1185640948548827E-10</v>
      </c>
    </row>
    <row r="163" spans="24:45" x14ac:dyDescent="0.25">
      <c r="X163">
        <f t="shared" si="33"/>
        <v>1570</v>
      </c>
      <c r="Y163" s="55">
        <f t="shared" si="28"/>
        <v>2083.8429192958106</v>
      </c>
      <c r="Z163" s="55">
        <f t="shared" si="29"/>
        <v>13.895643923165222</v>
      </c>
      <c r="AA163" s="55">
        <f t="shared" si="30"/>
        <v>86.1448085694837</v>
      </c>
      <c r="AB163" s="55">
        <f t="shared" si="31"/>
        <v>97.75338672645249</v>
      </c>
      <c r="AC163" s="214">
        <f t="shared" si="24"/>
        <v>86.1448085694837</v>
      </c>
      <c r="AD163" s="214">
        <f t="shared" si="25"/>
        <v>97.75338672645249</v>
      </c>
      <c r="AG163" s="29">
        <f t="shared" si="34"/>
        <v>4.6872152156158216E+28</v>
      </c>
      <c r="AI163" s="26"/>
      <c r="AJ163" s="54">
        <f t="shared" si="26"/>
        <v>4.4329561091965579E-6</v>
      </c>
      <c r="AQ163" s="38">
        <f t="shared" si="32"/>
        <v>5.1552192660394222E-2</v>
      </c>
      <c r="AR163" s="38">
        <f t="shared" si="27"/>
        <v>4.9024853944689889E-2</v>
      </c>
      <c r="AS163" s="54">
        <f t="shared" si="35"/>
        <v>2.1201012190942877E-10</v>
      </c>
    </row>
    <row r="164" spans="24:45" x14ac:dyDescent="0.25">
      <c r="X164">
        <f t="shared" si="33"/>
        <v>1580</v>
      </c>
      <c r="Y164" s="55">
        <f t="shared" si="28"/>
        <v>2082.0970395756608</v>
      </c>
      <c r="Z164" s="55">
        <f t="shared" si="29"/>
        <v>13.893711171716134</v>
      </c>
      <c r="AA164" s="55">
        <f t="shared" si="30"/>
        <v>86.072634955587475</v>
      </c>
      <c r="AB164" s="55">
        <f t="shared" si="31"/>
        <v>97.739790163321373</v>
      </c>
      <c r="AC164" s="214">
        <f t="shared" si="24"/>
        <v>86.072634955587475</v>
      </c>
      <c r="AD164" s="214">
        <f t="shared" si="25"/>
        <v>97.739790163321373</v>
      </c>
      <c r="AG164" s="29">
        <f t="shared" si="34"/>
        <v>4.6826487989787293E+28</v>
      </c>
      <c r="AI164" s="26"/>
      <c r="AJ164" s="54">
        <f t="shared" si="26"/>
        <v>4.431651542468638E-6</v>
      </c>
      <c r="AQ164" s="38">
        <f t="shared" si="32"/>
        <v>5.1549624072487012E-2</v>
      </c>
      <c r="AR164" s="38">
        <f t="shared" si="27"/>
        <v>4.9022531026965126E-2</v>
      </c>
      <c r="AS164" s="54">
        <f t="shared" si="35"/>
        <v>2.1216446949022883E-10</v>
      </c>
    </row>
    <row r="165" spans="24:45" x14ac:dyDescent="0.25">
      <c r="X165">
        <f t="shared" si="33"/>
        <v>1590</v>
      </c>
      <c r="Y165" s="55">
        <f t="shared" si="28"/>
        <v>2080.3544328668258</v>
      </c>
      <c r="Z165" s="55">
        <f t="shared" si="29"/>
        <v>13.891778808708565</v>
      </c>
      <c r="AA165" s="55">
        <f t="shared" si="30"/>
        <v>86.000596646003558</v>
      </c>
      <c r="AB165" s="55">
        <f t="shared" si="31"/>
        <v>97.726196332807362</v>
      </c>
      <c r="AC165" s="214">
        <f t="shared" si="24"/>
        <v>86.000596646003558</v>
      </c>
      <c r="AD165" s="214">
        <f t="shared" si="25"/>
        <v>97.726196332807362</v>
      </c>
      <c r="AG165" s="29">
        <f t="shared" si="34"/>
        <v>4.6780876925547566E+28</v>
      </c>
      <c r="AI165" s="26"/>
      <c r="AJ165" s="54">
        <f t="shared" si="26"/>
        <v>4.4303591659641157E-6</v>
      </c>
      <c r="AQ165" s="38">
        <f t="shared" si="32"/>
        <v>5.1547056020749174E-2</v>
      </c>
      <c r="AR165" s="38">
        <f t="shared" si="27"/>
        <v>4.9020208582783616E-2</v>
      </c>
      <c r="AS165" s="54">
        <f t="shared" si="35"/>
        <v>2.1231945456822268E-10</v>
      </c>
    </row>
    <row r="166" spans="24:45" x14ac:dyDescent="0.25">
      <c r="X166">
        <f t="shared" si="33"/>
        <v>1600</v>
      </c>
      <c r="Y166" s="55">
        <f t="shared" si="28"/>
        <v>2078.6150765285374</v>
      </c>
      <c r="Z166" s="55">
        <f t="shared" si="29"/>
        <v>13.889846819078357</v>
      </c>
      <c r="AA166" s="55">
        <f t="shared" si="30"/>
        <v>85.928692704776239</v>
      </c>
      <c r="AB166" s="55">
        <f t="shared" si="31"/>
        <v>97.71260512893673</v>
      </c>
      <c r="AC166" s="214">
        <f t="shared" si="24"/>
        <v>85.928692704776239</v>
      </c>
      <c r="AD166" s="214">
        <f t="shared" si="25"/>
        <v>97.71260512893673</v>
      </c>
      <c r="AG166" s="29">
        <f t="shared" si="34"/>
        <v>4.6735318530172222E+28</v>
      </c>
      <c r="AI166" s="26"/>
      <c r="AJ166" s="54">
        <f t="shared" si="26"/>
        <v>4.4290789564628671E-6</v>
      </c>
      <c r="AQ166" s="38">
        <f t="shared" si="32"/>
        <v>5.1544488485134557E-2</v>
      </c>
      <c r="AR166" s="38">
        <f t="shared" si="27"/>
        <v>4.9017886594023292E-2</v>
      </c>
      <c r="AS166" s="54">
        <f t="shared" si="35"/>
        <v>2.1247507949962478E-10</v>
      </c>
    </row>
    <row r="167" spans="24:45" x14ac:dyDescent="0.25">
      <c r="X167">
        <f t="shared" si="33"/>
        <v>1610</v>
      </c>
      <c r="Y167" s="55">
        <f t="shared" si="28"/>
        <v>2076.8789480641794</v>
      </c>
      <c r="Z167" s="55">
        <f t="shared" si="29"/>
        <v>13.8879151877836</v>
      </c>
      <c r="AA167" s="55">
        <f t="shared" si="30"/>
        <v>85.856922201909029</v>
      </c>
      <c r="AB167" s="55">
        <f t="shared" si="31"/>
        <v>97.699016445892354</v>
      </c>
      <c r="AC167" s="214">
        <f t="shared" si="24"/>
        <v>85.856922201909029</v>
      </c>
      <c r="AD167" s="214">
        <f t="shared" si="25"/>
        <v>97.699016445892354</v>
      </c>
      <c r="AG167" s="29">
        <f t="shared" si="34"/>
        <v>4.6689812372390666E+28</v>
      </c>
      <c r="AI167" s="26"/>
      <c r="AJ167" s="54">
        <f t="shared" si="26"/>
        <v>4.4278108910540958E-6</v>
      </c>
      <c r="AQ167" s="38">
        <f t="shared" si="32"/>
        <v>5.154192144562738E-2</v>
      </c>
      <c r="AR167" s="38">
        <f t="shared" si="27"/>
        <v>4.9015565042589207E-2</v>
      </c>
      <c r="AS167" s="54">
        <f t="shared" si="35"/>
        <v>2.1263134665664209E-10</v>
      </c>
    </row>
    <row r="168" spans="24:45" x14ac:dyDescent="0.25">
      <c r="X168">
        <f t="shared" si="33"/>
        <v>1620</v>
      </c>
      <c r="Y168" s="55">
        <f t="shared" si="28"/>
        <v>2075.1460251198087</v>
      </c>
      <c r="Z168" s="55">
        <f t="shared" si="29"/>
        <v>13.885983899804021</v>
      </c>
      <c r="AA168" s="55">
        <f t="shared" si="30"/>
        <v>85.78528421330337</v>
      </c>
      <c r="AB168" s="55">
        <f t="shared" si="31"/>
        <v>97.685430178009298</v>
      </c>
      <c r="AC168" s="214">
        <f t="shared" si="24"/>
        <v>85.78528421330337</v>
      </c>
      <c r="AD168" s="214">
        <f t="shared" si="25"/>
        <v>97.685430178009298</v>
      </c>
      <c r="AG168" s="29">
        <f t="shared" si="34"/>
        <v>4.6644358022907688E+28</v>
      </c>
      <c r="AI168" s="26"/>
      <c r="AJ168" s="54">
        <f t="shared" si="26"/>
        <v>4.426554947134864E-6</v>
      </c>
      <c r="AQ168" s="38">
        <f t="shared" si="32"/>
        <v>5.1539354882241421E-2</v>
      </c>
      <c r="AR168" s="38">
        <f t="shared" si="27"/>
        <v>4.9013243910412799E-2</v>
      </c>
      <c r="AS168" s="54">
        <f t="shared" si="35"/>
        <v>2.1278825842758484E-10</v>
      </c>
    </row>
    <row r="169" spans="24:45" x14ac:dyDescent="0.25">
      <c r="X169">
        <f t="shared" si="33"/>
        <v>1630</v>
      </c>
      <c r="Y169" s="55">
        <f t="shared" si="28"/>
        <v>2073.416285482705</v>
      </c>
      <c r="Z169" s="55">
        <f t="shared" si="29"/>
        <v>13.884052940140387</v>
      </c>
      <c r="AA169" s="55">
        <f t="shared" si="30"/>
        <v>85.713777820698837</v>
      </c>
      <c r="AB169" s="55">
        <f t="shared" si="31"/>
        <v>97.671846219770572</v>
      </c>
      <c r="AC169" s="214">
        <f t="shared" si="24"/>
        <v>85.713777820698837</v>
      </c>
      <c r="AD169" s="214">
        <f t="shared" si="25"/>
        <v>97.671846219770572</v>
      </c>
      <c r="AG169" s="29">
        <f t="shared" si="34"/>
        <v>4.6598955054382127E+28</v>
      </c>
      <c r="AI169" s="26"/>
      <c r="AJ169" s="54">
        <f t="shared" si="26"/>
        <v>4.4253111024086193E-6</v>
      </c>
      <c r="AQ169" s="38">
        <f t="shared" si="32"/>
        <v>5.1536788775019216E-2</v>
      </c>
      <c r="AR169" s="38">
        <f t="shared" si="27"/>
        <v>4.9010923179451153E-2</v>
      </c>
      <c r="AS169" s="54">
        <f t="shared" si="35"/>
        <v>2.1294581721697995E-10</v>
      </c>
    </row>
    <row r="170" spans="24:45" x14ac:dyDescent="0.25">
      <c r="X170">
        <f t="shared" si="33"/>
        <v>1640</v>
      </c>
      <c r="Y170" s="55">
        <f t="shared" si="28"/>
        <v>2071.6897070799273</v>
      </c>
      <c r="Z170" s="55">
        <f t="shared" si="29"/>
        <v>13.882122293813911</v>
      </c>
      <c r="AA170" s="55">
        <f t="shared" si="30"/>
        <v>85.642402111613364</v>
      </c>
      <c r="AB170" s="55">
        <f t="shared" si="31"/>
        <v>97.6582644658031</v>
      </c>
      <c r="AC170" s="214">
        <f t="shared" si="24"/>
        <v>85.642402111613364</v>
      </c>
      <c r="AD170" s="214">
        <f t="shared" si="25"/>
        <v>97.6582644658031</v>
      </c>
      <c r="AG170" s="29">
        <f t="shared" si="34"/>
        <v>4.6553603041406137E+28</v>
      </c>
      <c r="AI170" s="26"/>
      <c r="AJ170" s="54">
        <f t="shared" si="26"/>
        <v>4.424079334883742E-6</v>
      </c>
      <c r="AQ170" s="38">
        <f t="shared" si="32"/>
        <v>5.1534223104031232E-2</v>
      </c>
      <c r="AR170" s="38">
        <f t="shared" si="27"/>
        <v>4.900860283168626E-2</v>
      </c>
      <c r="AS170" s="54">
        <f t="shared" si="35"/>
        <v>2.1310402544568425E-10</v>
      </c>
    </row>
    <row r="171" spans="24:45" x14ac:dyDescent="0.25">
      <c r="X171">
        <f t="shared" si="33"/>
        <v>1650</v>
      </c>
      <c r="Y171" s="55">
        <f t="shared" si="28"/>
        <v>2069.9662679769035</v>
      </c>
      <c r="Z171" s="55">
        <f t="shared" si="29"/>
        <v>13.880191945865663</v>
      </c>
      <c r="AA171" s="55">
        <f t="shared" si="30"/>
        <v>85.571156179284969</v>
      </c>
      <c r="AB171" s="55">
        <f t="shared" si="31"/>
        <v>97.644684810873471</v>
      </c>
      <c r="AC171" s="214">
        <f t="shared" si="24"/>
        <v>85.571156179284969</v>
      </c>
      <c r="AD171" s="214">
        <f t="shared" si="25"/>
        <v>97.644684810873471</v>
      </c>
      <c r="AG171" s="29">
        <f t="shared" si="34"/>
        <v>4.6508301560484369E+28</v>
      </c>
      <c r="AI171" s="26"/>
      <c r="AJ171" s="54">
        <f t="shared" si="26"/>
        <v>4.4228596228721355E-6</v>
      </c>
      <c r="AQ171" s="38">
        <f t="shared" si="32"/>
        <v>5.1531657849375127E-2</v>
      </c>
      <c r="AR171" s="38">
        <f t="shared" si="27"/>
        <v>4.9006282849124345E-2</v>
      </c>
      <c r="AS171" s="54">
        <f t="shared" si="35"/>
        <v>2.1326288555099984E-10</v>
      </c>
    </row>
    <row r="172" spans="24:45" x14ac:dyDescent="0.25">
      <c r="X172">
        <f t="shared" si="33"/>
        <v>1660</v>
      </c>
      <c r="Y172" s="55">
        <f t="shared" si="28"/>
        <v>2068.2459463759965</v>
      </c>
      <c r="Z172" s="55">
        <f t="shared" si="29"/>
        <v>13.878261881355957</v>
      </c>
      <c r="AA172" s="55">
        <f t="shared" si="30"/>
        <v>85.500039122612506</v>
      </c>
      <c r="AB172" s="55">
        <f t="shared" si="31"/>
        <v>97.631107149883618</v>
      </c>
      <c r="AC172" s="214">
        <f t="shared" si="24"/>
        <v>85.500039122612506</v>
      </c>
      <c r="AD172" s="214">
        <f t="shared" si="25"/>
        <v>97.631107149883618</v>
      </c>
      <c r="AG172" s="29">
        <f t="shared" si="34"/>
        <v>4.646305019001375E+28</v>
      </c>
      <c r="AI172" s="26"/>
      <c r="AJ172" s="54">
        <f t="shared" si="26"/>
        <v>4.4216519449878171E-6</v>
      </c>
      <c r="AQ172" s="38">
        <f t="shared" si="32"/>
        <v>5.1529092991174925E-2</v>
      </c>
      <c r="AR172" s="38">
        <f t="shared" si="27"/>
        <v>4.900396321379516E-2</v>
      </c>
      <c r="AS172" s="54">
        <f t="shared" si="35"/>
        <v>2.1342239998678834E-10</v>
      </c>
    </row>
    <row r="173" spans="24:45" x14ac:dyDescent="0.25">
      <c r="X173">
        <f t="shared" si="33"/>
        <v>1670</v>
      </c>
      <c r="Y173" s="55">
        <f t="shared" si="28"/>
        <v>2066.5287206151352</v>
      </c>
      <c r="Z173" s="55">
        <f t="shared" si="29"/>
        <v>13.876332085363778</v>
      </c>
      <c r="AA173" s="55">
        <f t="shared" si="30"/>
        <v>85.429050046099007</v>
      </c>
      <c r="AB173" s="55">
        <f t="shared" si="31"/>
        <v>97.617531377866896</v>
      </c>
      <c r="AC173" s="214">
        <f t="shared" si="24"/>
        <v>85.429050046099007</v>
      </c>
      <c r="AD173" s="214">
        <f t="shared" si="25"/>
        <v>97.617531377866896</v>
      </c>
      <c r="AG173" s="29">
        <f t="shared" si="34"/>
        <v>4.6417848510262419E+28</v>
      </c>
      <c r="AI173" s="26"/>
      <c r="AJ173" s="54">
        <f t="shared" si="26"/>
        <v>4.420456280145517E-6</v>
      </c>
      <c r="AQ173" s="38">
        <f t="shared" si="32"/>
        <v>5.1526528509580227E-2</v>
      </c>
      <c r="AR173" s="38">
        <f t="shared" si="27"/>
        <v>4.9001643907751184E-2</v>
      </c>
      <c r="AS173" s="54">
        <f t="shared" si="35"/>
        <v>2.1358257122359017E-10</v>
      </c>
    </row>
    <row r="174" spans="24:45" x14ac:dyDescent="0.25">
      <c r="X174">
        <f t="shared" si="33"/>
        <v>1680</v>
      </c>
      <c r="Y174" s="55">
        <f t="shared" si="28"/>
        <v>2064.8145691664331</v>
      </c>
      <c r="Z174" s="55">
        <f t="shared" si="29"/>
        <v>13.8744025429862</v>
      </c>
      <c r="AA174" s="55">
        <f t="shared" si="30"/>
        <v>85.358188059794671</v>
      </c>
      <c r="AB174" s="55">
        <f t="shared" si="31"/>
        <v>97.603957389983819</v>
      </c>
      <c r="AC174" s="214">
        <f t="shared" si="24"/>
        <v>85.358188059794671</v>
      </c>
      <c r="AD174" s="214">
        <f t="shared" si="25"/>
        <v>97.603957389983819</v>
      </c>
      <c r="AG174" s="29">
        <f t="shared" si="34"/>
        <v>4.6372696103350295E+28</v>
      </c>
      <c r="AI174" s="26"/>
      <c r="AJ174" s="54">
        <f t="shared" si="26"/>
        <v>4.4192726075593404E-6</v>
      </c>
      <c r="AQ174" s="38">
        <f t="shared" si="32"/>
        <v>5.1523964384765454E-2</v>
      </c>
      <c r="AR174" s="38">
        <f t="shared" si="27"/>
        <v>4.8999324913067042E-2</v>
      </c>
      <c r="AS174" s="54">
        <f t="shared" si="35"/>
        <v>2.1374340174873985E-10</v>
      </c>
    </row>
    <row r="175" spans="24:45" x14ac:dyDescent="0.25">
      <c r="X175">
        <f t="shared" si="33"/>
        <v>1690</v>
      </c>
      <c r="Y175" s="55">
        <f t="shared" si="28"/>
        <v>2063.1034706348205</v>
      </c>
      <c r="Z175" s="55">
        <f t="shared" si="29"/>
        <v>13.872473239337793</v>
      </c>
      <c r="AA175" s="55">
        <f t="shared" si="30"/>
        <v>85.287452279240199</v>
      </c>
      <c r="AB175" s="55">
        <f t="shared" si="31"/>
        <v>97.590385081518079</v>
      </c>
      <c r="AC175" s="214">
        <f t="shared" si="24"/>
        <v>85.287452279240199</v>
      </c>
      <c r="AD175" s="214">
        <f t="shared" si="25"/>
        <v>97.590385081518079</v>
      </c>
      <c r="AG175" s="29">
        <f t="shared" si="34"/>
        <v>4.6327592553228846E+28</v>
      </c>
      <c r="AI175" s="26"/>
      <c r="AJ175" s="54">
        <f t="shared" si="26"/>
        <v>4.4181009067414052E-6</v>
      </c>
      <c r="AQ175" s="38">
        <f t="shared" si="32"/>
        <v>5.1521400596929036E-2</v>
      </c>
      <c r="AR175" s="38">
        <f t="shared" si="27"/>
        <v>4.8997006211838674E-2</v>
      </c>
      <c r="AS175" s="54">
        <f t="shared" si="35"/>
        <v>2.1390489406648513E-10</v>
      </c>
    </row>
    <row r="176" spans="24:45" x14ac:dyDescent="0.25">
      <c r="X176">
        <f t="shared" si="33"/>
        <v>1700</v>
      </c>
      <c r="Y176" s="55">
        <f t="shared" si="28"/>
        <v>2061.3954037566896</v>
      </c>
      <c r="Z176" s="55">
        <f t="shared" si="29"/>
        <v>13.870544159550029</v>
      </c>
      <c r="AA176" s="55">
        <f t="shared" si="30"/>
        <v>85.216841825410896</v>
      </c>
      <c r="AB176" s="55">
        <f t="shared" si="31"/>
        <v>97.576814347872173</v>
      </c>
      <c r="AC176" s="214">
        <f t="shared" si="24"/>
        <v>85.216841825410896</v>
      </c>
      <c r="AD176" s="214">
        <f t="shared" si="25"/>
        <v>97.576814347872173</v>
      </c>
      <c r="AG176" s="29">
        <f t="shared" si="34"/>
        <v>4.6282537445661173E+28</v>
      </c>
      <c r="AI176" s="26"/>
      <c r="AJ176" s="54">
        <f t="shared" si="26"/>
        <v>4.4169411575005271E-6</v>
      </c>
      <c r="AQ176" s="38">
        <f t="shared" si="32"/>
        <v>5.1518837126292676E-2</v>
      </c>
      <c r="AR176" s="38">
        <f t="shared" si="27"/>
        <v>4.8994687786182767E-2</v>
      </c>
      <c r="AS176" s="54">
        <f t="shared" si="35"/>
        <v>2.1406705069810702E-10</v>
      </c>
    </row>
    <row r="177" spans="24:45" x14ac:dyDescent="0.25">
      <c r="X177">
        <f t="shared" si="33"/>
        <v>1710</v>
      </c>
      <c r="Y177" s="55">
        <f t="shared" si="28"/>
        <v>2059.6903473985881</v>
      </c>
      <c r="Z177" s="55">
        <f t="shared" si="29"/>
        <v>13.868615288770735</v>
      </c>
      <c r="AA177" s="55">
        <f t="shared" si="30"/>
        <v>85.146355824662592</v>
      </c>
      <c r="AB177" s="55">
        <f t="shared" si="31"/>
        <v>97.563245084563746</v>
      </c>
      <c r="AC177" s="214">
        <f t="shared" si="24"/>
        <v>85.146355824662592</v>
      </c>
      <c r="AD177" s="214">
        <f t="shared" si="25"/>
        <v>97.563245084563746</v>
      </c>
      <c r="AG177" s="29">
        <f t="shared" si="34"/>
        <v>4.6237530368202195E+28</v>
      </c>
      <c r="AI177" s="26"/>
      <c r="AJ177" s="54">
        <f t="shared" si="26"/>
        <v>4.4157933399408984E-6</v>
      </c>
      <c r="AQ177" s="38">
        <f t="shared" si="32"/>
        <v>5.151627395310051E-2</v>
      </c>
      <c r="AR177" s="38">
        <f t="shared" si="27"/>
        <v>4.8992369618235908E-2</v>
      </c>
      <c r="AS177" s="54">
        <f t="shared" si="35"/>
        <v>2.1422987418204119E-10</v>
      </c>
    </row>
    <row r="178" spans="24:45" x14ac:dyDescent="0.25">
      <c r="X178">
        <f t="shared" si="33"/>
        <v>1720</v>
      </c>
      <c r="Y178" s="55">
        <f t="shared" si="28"/>
        <v>2057.9882805558677</v>
      </c>
      <c r="Z178" s="55">
        <f t="shared" si="29"/>
        <v>13.86668661216348</v>
      </c>
      <c r="AA178" s="55">
        <f t="shared" si="30"/>
        <v>85.075993408675814</v>
      </c>
      <c r="AB178" s="55">
        <f t="shared" si="31"/>
        <v>97.549677187221107</v>
      </c>
      <c r="AC178" s="214">
        <f t="shared" si="24"/>
        <v>85.075993408675814</v>
      </c>
      <c r="AD178" s="214">
        <f t="shared" si="25"/>
        <v>97.549677187221107</v>
      </c>
      <c r="AG178" s="29">
        <f t="shared" si="34"/>
        <v>4.6192570910179851E+28</v>
      </c>
      <c r="AI178" s="26"/>
      <c r="AJ178" s="54">
        <f t="shared" si="26"/>
        <v>4.4146574344608281E-6</v>
      </c>
      <c r="AQ178" s="38">
        <f t="shared" si="32"/>
        <v>5.1513711057618435E-2</v>
      </c>
      <c r="AR178" s="38">
        <f t="shared" si="27"/>
        <v>4.8990051690154045E-2</v>
      </c>
      <c r="AS178" s="54">
        <f t="shared" si="35"/>
        <v>2.1439336707399705E-10</v>
      </c>
    </row>
    <row r="179" spans="24:45" x14ac:dyDescent="0.25">
      <c r="X179">
        <f t="shared" si="33"/>
        <v>1730</v>
      </c>
      <c r="Y179" s="55">
        <f t="shared" si="28"/>
        <v>2056.2891823514042</v>
      </c>
      <c r="Z179" s="55">
        <f t="shared" si="29"/>
        <v>13.864758114907023</v>
      </c>
      <c r="AA179" s="55">
        <f t="shared" si="30"/>
        <v>85.005753714402815</v>
      </c>
      <c r="AB179" s="55">
        <f t="shared" si="31"/>
        <v>97.536110551579469</v>
      </c>
      <c r="AC179" s="214">
        <f t="shared" si="24"/>
        <v>85.005753714402815</v>
      </c>
      <c r="AD179" s="214">
        <f t="shared" si="25"/>
        <v>97.536110551579469</v>
      </c>
      <c r="AG179" s="29">
        <f t="shared" si="34"/>
        <v>4.6147658662674948E+28</v>
      </c>
      <c r="AI179" s="26"/>
      <c r="AJ179" s="54">
        <f t="shared" si="26"/>
        <v>4.4135334217514497E-6</v>
      </c>
      <c r="AQ179" s="38">
        <f t="shared" si="32"/>
        <v>5.1511148420133233E-2</v>
      </c>
      <c r="AR179" s="38">
        <f t="shared" si="27"/>
        <v>4.8987733984111659E-2</v>
      </c>
      <c r="AS179" s="54">
        <f t="shared" si="35"/>
        <v>2.1455753194708358E-10</v>
      </c>
    </row>
    <row r="180" spans="24:45" x14ac:dyDescent="0.25">
      <c r="X180">
        <f t="shared" si="33"/>
        <v>1740</v>
      </c>
      <c r="Y180" s="55">
        <f t="shared" si="28"/>
        <v>2054.5930320342954</v>
      </c>
      <c r="Z180" s="55">
        <f t="shared" si="29"/>
        <v>13.862829782194732</v>
      </c>
      <c r="AA180" s="55">
        <f t="shared" si="30"/>
        <v>84.935635884013863</v>
      </c>
      <c r="AB180" s="55">
        <f t="shared" si="31"/>
        <v>97.52254507347682</v>
      </c>
      <c r="AC180" s="214">
        <f t="shared" si="24"/>
        <v>84.935635884013863</v>
      </c>
      <c r="AD180" s="214">
        <f t="shared" si="25"/>
        <v>97.52254507347682</v>
      </c>
      <c r="AG180" s="29">
        <f t="shared" si="34"/>
        <v>4.6102793218502626E+28</v>
      </c>
      <c r="AI180" s="26"/>
      <c r="AJ180" s="54">
        <f t="shared" si="26"/>
        <v>4.4124212827954861E-6</v>
      </c>
      <c r="AQ180" s="38">
        <f t="shared" si="32"/>
        <v>5.1508586020951895E-2</v>
      </c>
      <c r="AR180" s="38">
        <f t="shared" si="27"/>
        <v>4.8985416482301133E-2</v>
      </c>
      <c r="AS180" s="54">
        <f t="shared" si="35"/>
        <v>2.147223713919307E-10</v>
      </c>
    </row>
    <row r="181" spans="24:45" x14ac:dyDescent="0.25">
      <c r="X181">
        <f t="shared" si="33"/>
        <v>1750</v>
      </c>
      <c r="Y181" s="55">
        <f t="shared" si="28"/>
        <v>2052.8998089785891</v>
      </c>
      <c r="Z181" s="55">
        <f t="shared" si="29"/>
        <v>13.860901599234015</v>
      </c>
      <c r="AA181" s="55">
        <f t="shared" si="30"/>
        <v>84.86563906484453</v>
      </c>
      <c r="AB181" s="55">
        <f t="shared" si="31"/>
        <v>97.508980648849928</v>
      </c>
      <c r="AC181" s="214">
        <f t="shared" si="24"/>
        <v>84.86563906484453</v>
      </c>
      <c r="AD181" s="214">
        <f t="shared" si="25"/>
        <v>97.508980648849928</v>
      </c>
      <c r="AG181" s="29">
        <f t="shared" si="34"/>
        <v>4.6057974172193141E+28</v>
      </c>
      <c r="AI181" s="26"/>
      <c r="AJ181" s="54">
        <f t="shared" si="26"/>
        <v>4.4113209988660189E-6</v>
      </c>
      <c r="AQ181" s="38">
        <f t="shared" si="32"/>
        <v>5.1506023840400809E-2</v>
      </c>
      <c r="AR181" s="38">
        <f t="shared" si="27"/>
        <v>4.8983099166932088E-2</v>
      </c>
      <c r="AS181" s="54">
        <f t="shared" si="35"/>
        <v>2.148878880168151E-10</v>
      </c>
    </row>
    <row r="182" spans="24:45" x14ac:dyDescent="0.25">
      <c r="X182">
        <f t="shared" si="33"/>
        <v>1760</v>
      </c>
      <c r="Y182" s="55">
        <f t="shared" si="28"/>
        <v>2051.2094926820118</v>
      </c>
      <c r="Z182" s="55">
        <f t="shared" si="29"/>
        <v>13.858973551245743</v>
      </c>
      <c r="AA182" s="55">
        <f t="shared" si="30"/>
        <v>84.795762409343197</v>
      </c>
      <c r="AB182" s="55">
        <f t="shared" si="31"/>
        <v>97.495417173730161</v>
      </c>
      <c r="AC182" s="214">
        <f t="shared" si="24"/>
        <v>84.795762409343197</v>
      </c>
      <c r="AD182" s="214">
        <f t="shared" si="25"/>
        <v>97.495417173730161</v>
      </c>
      <c r="AG182" s="29">
        <f t="shared" si="34"/>
        <v>4.6013201119973111E+28</v>
      </c>
      <c r="AI182" s="26"/>
      <c r="AJ182" s="54">
        <f t="shared" si="26"/>
        <v>4.4102325515252779E-6</v>
      </c>
      <c r="AQ182" s="38">
        <f t="shared" si="32"/>
        <v>5.1503461858825011E-2</v>
      </c>
      <c r="AR182" s="38">
        <f t="shared" si="27"/>
        <v>4.8980782020230637E-2</v>
      </c>
      <c r="AS182" s="54">
        <f t="shared" si="35"/>
        <v>2.1505408444778567E-10</v>
      </c>
    </row>
    <row r="183" spans="24:45" x14ac:dyDescent="0.25">
      <c r="X183">
        <f t="shared" si="33"/>
        <v>1770</v>
      </c>
      <c r="Y183" s="55">
        <f t="shared" si="28"/>
        <v>2049.5220627647291</v>
      </c>
      <c r="Z183" s="55">
        <f t="shared" si="29"/>
        <v>13.857045623463693</v>
      </c>
      <c r="AA183" s="55">
        <f t="shared" si="30"/>
        <v>84.726005075019813</v>
      </c>
      <c r="AB183" s="55">
        <f t="shared" si="31"/>
        <v>97.481854544239837</v>
      </c>
      <c r="AC183" s="214">
        <f t="shared" si="24"/>
        <v>84.726005075019813</v>
      </c>
      <c r="AD183" s="214">
        <f t="shared" si="25"/>
        <v>97.481854544239837</v>
      </c>
      <c r="AG183" s="29">
        <f t="shared" si="34"/>
        <v>4.5968473659746665E+28</v>
      </c>
      <c r="AI183" s="26"/>
      <c r="AJ183" s="54">
        <f t="shared" si="26"/>
        <v>4.4091559226234392E-6</v>
      </c>
      <c r="AQ183" s="38">
        <f t="shared" si="32"/>
        <v>5.1500900056587445E-2</v>
      </c>
      <c r="AR183" s="38">
        <f t="shared" si="27"/>
        <v>4.8978465024438762E-2</v>
      </c>
      <c r="AS183" s="54">
        <f t="shared" si="35"/>
        <v>2.1522096332879116E-10</v>
      </c>
    </row>
    <row r="184" spans="24:45" x14ac:dyDescent="0.25">
      <c r="X184">
        <f t="shared" si="33"/>
        <v>1780</v>
      </c>
      <c r="Y184" s="55">
        <f t="shared" si="28"/>
        <v>2047.8374989681113</v>
      </c>
      <c r="Z184" s="55">
        <f t="shared" si="29"/>
        <v>13.855117801133987</v>
      </c>
      <c r="AA184" s="55">
        <f t="shared" si="30"/>
        <v>84.656366224394844</v>
      </c>
      <c r="AB184" s="55">
        <f t="shared" si="31"/>
        <v>97.468292656588034</v>
      </c>
      <c r="AC184" s="214">
        <f t="shared" si="24"/>
        <v>84.656366224394844</v>
      </c>
      <c r="AD184" s="214">
        <f t="shared" si="25"/>
        <v>97.468292656588034</v>
      </c>
      <c r="AG184" s="29">
        <f t="shared" si="34"/>
        <v>4.5923791391077262E+28</v>
      </c>
      <c r="AI184" s="26"/>
      <c r="AJ184" s="54">
        <f t="shared" si="26"/>
        <v>4.4080910942974664E-6</v>
      </c>
      <c r="AQ184" s="38">
        <f t="shared" si="32"/>
        <v>5.1498338414068194E-2</v>
      </c>
      <c r="AR184" s="38">
        <f t="shared" si="27"/>
        <v>4.8976148161813574E-2</v>
      </c>
      <c r="AS184" s="54">
        <f t="shared" si="35"/>
        <v>2.1538852732180715E-10</v>
      </c>
    </row>
    <row r="185" spans="24:45" x14ac:dyDescent="0.25">
      <c r="X185">
        <f t="shared" si="33"/>
        <v>1790</v>
      </c>
      <c r="Y185" s="55">
        <f t="shared" si="28"/>
        <v>2046.155781153496</v>
      </c>
      <c r="Z185" s="55">
        <f t="shared" si="29"/>
        <v>13.853190069514516</v>
      </c>
      <c r="AA185" s="55">
        <f t="shared" si="30"/>
        <v>84.586845024948161</v>
      </c>
      <c r="AB185" s="55">
        <f t="shared" si="31"/>
        <v>97.454731407066603</v>
      </c>
      <c r="AC185" s="214">
        <f t="shared" si="24"/>
        <v>84.586845024948161</v>
      </c>
      <c r="AD185" s="214">
        <f t="shared" si="25"/>
        <v>97.454731407066603</v>
      </c>
      <c r="AG185" s="29">
        <f t="shared" si="34"/>
        <v>4.5879153915169309E+28</v>
      </c>
      <c r="AI185" s="26"/>
      <c r="AJ185" s="54">
        <f t="shared" si="26"/>
        <v>4.4070380489699445E-6</v>
      </c>
      <c r="AQ185" s="38">
        <f t="shared" si="32"/>
        <v>5.1495776911663731E-2</v>
      </c>
      <c r="AR185" s="38">
        <f t="shared" si="27"/>
        <v>4.8973831414626683E-2</v>
      </c>
      <c r="AS185" s="54">
        <f t="shared" si="35"/>
        <v>2.1555677910696501E-10</v>
      </c>
    </row>
    <row r="186" spans="24:45" x14ac:dyDescent="0.25">
      <c r="X186">
        <f t="shared" si="33"/>
        <v>1800</v>
      </c>
      <c r="Y186" s="55">
        <f t="shared" si="28"/>
        <v>2044.4768893009864</v>
      </c>
      <c r="Z186" s="55">
        <f t="shared" si="29"/>
        <v>13.851262413874379</v>
      </c>
      <c r="AA186" s="55">
        <f t="shared" si="30"/>
        <v>84.5174406490693</v>
      </c>
      <c r="AB186" s="55">
        <f t="shared" si="31"/>
        <v>97.441170692046285</v>
      </c>
      <c r="AC186" s="214">
        <f t="shared" si="24"/>
        <v>84.5174406490693</v>
      </c>
      <c r="AD186" s="214">
        <f t="shared" si="25"/>
        <v>97.441170692046285</v>
      </c>
      <c r="AG186" s="29">
        <f t="shared" si="34"/>
        <v>4.5834560834849677E+28</v>
      </c>
      <c r="AI186" s="26"/>
      <c r="AJ186" s="54">
        <f t="shared" si="26"/>
        <v>4.4059967693479445E-6</v>
      </c>
      <c r="AQ186" s="38">
        <f t="shared" si="32"/>
        <v>5.1493215529786189E-2</v>
      </c>
      <c r="AR186" s="38">
        <f t="shared" si="27"/>
        <v>4.8971514765163517E-2</v>
      </c>
      <c r="AS186" s="54">
        <f t="shared" si="35"/>
        <v>2.1572572138268332E-10</v>
      </c>
    </row>
    <row r="187" spans="24:45" x14ac:dyDescent="0.25">
      <c r="X187">
        <f t="shared" si="33"/>
        <v>1810</v>
      </c>
      <c r="Y187" s="55">
        <f t="shared" si="28"/>
        <v>2042.8008035082576</v>
      </c>
      <c r="Z187" s="55">
        <f t="shared" si="29"/>
        <v>13.849334819493336</v>
      </c>
      <c r="AA187" s="55">
        <f t="shared" si="30"/>
        <v>84.448152274008166</v>
      </c>
      <c r="AB187" s="55">
        <f t="shared" si="31"/>
        <v>97.427610407972821</v>
      </c>
      <c r="AC187" s="214">
        <f t="shared" si="24"/>
        <v>84.448152274008166</v>
      </c>
      <c r="AD187" s="214">
        <f t="shared" si="25"/>
        <v>97.427610407972821</v>
      </c>
      <c r="AG187" s="29">
        <f t="shared" si="34"/>
        <v>4.5790011754549865E+28</v>
      </c>
      <c r="AI187" s="26"/>
      <c r="AJ187" s="54">
        <f t="shared" si="26"/>
        <v>4.4049672384219005E-6</v>
      </c>
      <c r="AQ187" s="38">
        <f t="shared" si="32"/>
        <v>5.1490654248862587E-2</v>
      </c>
      <c r="AR187" s="38">
        <f t="shared" si="27"/>
        <v>4.8969198195722603E-2</v>
      </c>
      <c r="AS187" s="54">
        <f t="shared" si="35"/>
        <v>2.1589535686579845E-10</v>
      </c>
    </row>
    <row r="188" spans="24:45" x14ac:dyDescent="0.25">
      <c r="X188">
        <f t="shared" si="33"/>
        <v>1820</v>
      </c>
      <c r="Y188" s="55">
        <f t="shared" si="28"/>
        <v>2041.1275039893699</v>
      </c>
      <c r="Z188" s="55">
        <f t="shared" si="29"/>
        <v>13.847407271661254</v>
      </c>
      <c r="AA188" s="55">
        <f t="shared" si="30"/>
        <v>84.378979081825946</v>
      </c>
      <c r="AB188" s="55">
        <f t="shared" si="31"/>
        <v>97.414050451363025</v>
      </c>
      <c r="AC188" s="214">
        <f t="shared" si="24"/>
        <v>84.378979081825946</v>
      </c>
      <c r="AD188" s="214">
        <f t="shared" si="25"/>
        <v>97.414050451363025</v>
      </c>
      <c r="AG188" s="29">
        <f t="shared" si="34"/>
        <v>4.5745506280288239E+28</v>
      </c>
      <c r="AI188" s="26"/>
      <c r="AJ188" s="54">
        <f t="shared" si="26"/>
        <v>4.4039494394645109E-6</v>
      </c>
      <c r="AQ188" s="38">
        <f t="shared" si="32"/>
        <v>5.1488093049334084E-2</v>
      </c>
      <c r="AR188" s="38">
        <f t="shared" si="27"/>
        <v>4.8966881688614947E-2</v>
      </c>
      <c r="AS188" s="54">
        <f t="shared" si="35"/>
        <v>2.1606568829169643E-10</v>
      </c>
    </row>
    <row r="189" spans="24:45" x14ac:dyDescent="0.25">
      <c r="X189">
        <f t="shared" si="33"/>
        <v>1830</v>
      </c>
      <c r="Y189" s="55">
        <f t="shared" si="28"/>
        <v>2039.4569710735805</v>
      </c>
      <c r="Z189" s="55">
        <f t="shared" si="29"/>
        <v>13.845479755677518</v>
      </c>
      <c r="AA189" s="55">
        <f t="shared" si="30"/>
        <v>84.309920259346029</v>
      </c>
      <c r="AB189" s="55">
        <f t="shared" si="31"/>
        <v>97.400490718800697</v>
      </c>
      <c r="AC189" s="214">
        <f t="shared" si="24"/>
        <v>84.309920259346029</v>
      </c>
      <c r="AD189" s="214">
        <f t="shared" si="25"/>
        <v>97.400490718800697</v>
      </c>
      <c r="AG189" s="29">
        <f t="shared" si="34"/>
        <v>4.5701044019652196E+28</v>
      </c>
      <c r="AI189" s="26"/>
      <c r="AJ189" s="54">
        <f t="shared" si="26"/>
        <v>4.4029433560296512E-6</v>
      </c>
      <c r="AQ189" s="38">
        <f t="shared" si="32"/>
        <v>5.1485531911655322E-2</v>
      </c>
      <c r="AR189" s="38">
        <f t="shared" si="27"/>
        <v>4.8964565226163353E-2</v>
      </c>
      <c r="AS189" s="54">
        <f t="shared" si="35"/>
        <v>2.1623671841444675E-10</v>
      </c>
    </row>
    <row r="190" spans="24:45" x14ac:dyDescent="0.25">
      <c r="X190">
        <f t="shared" si="33"/>
        <v>1840</v>
      </c>
      <c r="Y190" s="55">
        <f t="shared" si="28"/>
        <v>2037.7891852042119</v>
      </c>
      <c r="Z190" s="55">
        <f t="shared" si="29"/>
        <v>13.843552256850522</v>
      </c>
      <c r="AA190" s="55">
        <f t="shared" si="30"/>
        <v>84.240974998107149</v>
      </c>
      <c r="AB190" s="55">
        <f t="shared" si="31"/>
        <v>97.386931106932963</v>
      </c>
      <c r="AC190" s="214">
        <f t="shared" si="24"/>
        <v>84.240974998107149</v>
      </c>
      <c r="AD190" s="214">
        <f t="shared" si="25"/>
        <v>97.386931106932963</v>
      </c>
      <c r="AG190" s="29">
        <f t="shared" si="34"/>
        <v>4.5656624581780253E+28</v>
      </c>
      <c r="AI190" s="26"/>
      <c r="AJ190" s="54">
        <f t="shared" si="26"/>
        <v>4.4019489719512993E-6</v>
      </c>
      <c r="AQ190" s="38">
        <f t="shared" si="32"/>
        <v>5.1482970816293522E-2</v>
      </c>
      <c r="AR190" s="38">
        <f t="shared" si="27"/>
        <v>4.8962248790701719E-2</v>
      </c>
      <c r="AS190" s="54">
        <f t="shared" si="35"/>
        <v>2.1640845000693857E-10</v>
      </c>
    </row>
    <row r="191" spans="24:45" x14ac:dyDescent="0.25">
      <c r="X191">
        <f t="shared" si="33"/>
        <v>1850</v>
      </c>
      <c r="Y191" s="55">
        <f t="shared" si="28"/>
        <v>2036.1241269374752</v>
      </c>
      <c r="Z191" s="55">
        <f t="shared" si="29"/>
        <v>13.841624760497082</v>
      </c>
      <c r="AA191" s="55">
        <f t="shared" si="30"/>
        <v>84.172142494314812</v>
      </c>
      <c r="AB191" s="55">
        <f t="shared" si="31"/>
        <v>97.373371512466278</v>
      </c>
      <c r="AC191" s="214">
        <f t="shared" si="24"/>
        <v>84.172142494314812</v>
      </c>
      <c r="AD191" s="214">
        <f t="shared" si="25"/>
        <v>97.373371512466278</v>
      </c>
      <c r="AG191" s="29">
        <f t="shared" si="34"/>
        <v>4.5612247577345291E+28</v>
      </c>
      <c r="AI191" s="26"/>
      <c r="AJ191" s="54">
        <f t="shared" si="26"/>
        <v>4.4009662713425012E-6</v>
      </c>
      <c r="AQ191" s="38">
        <f t="shared" si="32"/>
        <v>5.1480409743727938E-2</v>
      </c>
      <c r="AR191" s="38">
        <f t="shared" si="27"/>
        <v>4.8959932364574438E-2</v>
      </c>
      <c r="AS191" s="54">
        <f t="shared" si="35"/>
        <v>2.165808858610137E-10</v>
      </c>
    </row>
    <row r="192" spans="24:45" x14ac:dyDescent="0.25">
      <c r="X192">
        <f t="shared" si="33"/>
        <v>1860</v>
      </c>
      <c r="Y192" s="55">
        <f t="shared" si="28"/>
        <v>2034.4617769413587</v>
      </c>
      <c r="Z192" s="55">
        <f t="shared" si="29"/>
        <v>13.839697251941908</v>
      </c>
      <c r="AA192" s="55">
        <f t="shared" si="30"/>
        <v>84.103421948795315</v>
      </c>
      <c r="AB192" s="55">
        <f t="shared" si="31"/>
        <v>97.359811832162563</v>
      </c>
      <c r="AC192" s="214">
        <f t="shared" si="24"/>
        <v>84.103421948795315</v>
      </c>
      <c r="AD192" s="214">
        <f t="shared" si="25"/>
        <v>97.359811832162563</v>
      </c>
      <c r="AG192" s="29">
        <f t="shared" si="34"/>
        <v>4.5567912618536523E+28</v>
      </c>
      <c r="AI192" s="26"/>
      <c r="AJ192" s="54">
        <f t="shared" si="26"/>
        <v>4.3999952385943148E-6</v>
      </c>
      <c r="AQ192" s="38">
        <f t="shared" si="32"/>
        <v>5.1477848674448962E-2</v>
      </c>
      <c r="AR192" s="38">
        <f t="shared" si="27"/>
        <v>4.8957615930135645E-2</v>
      </c>
      <c r="AS192" s="54">
        <f t="shared" si="35"/>
        <v>2.167540287876064E-10</v>
      </c>
    </row>
    <row r="193" spans="24:45" x14ac:dyDescent="0.25">
      <c r="X193">
        <f t="shared" si="33"/>
        <v>1870</v>
      </c>
      <c r="Y193" s="55">
        <f t="shared" si="28"/>
        <v>2032.8021159944781</v>
      </c>
      <c r="Z193" s="55">
        <f t="shared" si="29"/>
        <v>13.837769716517037</v>
      </c>
      <c r="AA193" s="55">
        <f t="shared" si="30"/>
        <v>84.034812566948247</v>
      </c>
      <c r="AB193" s="55">
        <f t="shared" si="31"/>
        <v>97.346251962835296</v>
      </c>
      <c r="AC193" s="214">
        <f t="shared" si="24"/>
        <v>84.034812566948247</v>
      </c>
      <c r="AD193" s="214">
        <f t="shared" si="25"/>
        <v>97.346251962835296</v>
      </c>
      <c r="AG193" s="29">
        <f t="shared" si="34"/>
        <v>4.5523619319043E+28</v>
      </c>
      <c r="AI193" s="26"/>
      <c r="AJ193" s="54">
        <f t="shared" si="26"/>
        <v>4.3990358583748188E-6</v>
      </c>
      <c r="AQ193" s="38">
        <f t="shared" si="32"/>
        <v>5.1475287588957523E-2</v>
      </c>
      <c r="AR193" s="38">
        <f t="shared" si="27"/>
        <v>4.8955299469748671E-2</v>
      </c>
      <c r="AS193" s="54">
        <f t="shared" si="35"/>
        <v>2.1692788161687928E-10</v>
      </c>
    </row>
    <row r="194" spans="24:45" x14ac:dyDescent="0.25">
      <c r="X194">
        <f t="shared" si="33"/>
        <v>1880</v>
      </c>
      <c r="Y194" s="55">
        <f t="shared" si="28"/>
        <v>2031.1451249849915</v>
      </c>
      <c r="Z194" s="55">
        <f t="shared" si="29"/>
        <v>13.835842139561302</v>
      </c>
      <c r="AA194" s="55">
        <f t="shared" si="30"/>
        <v>83.9663135587016</v>
      </c>
      <c r="AB194" s="55">
        <f t="shared" si="31"/>
        <v>97.332691801345788</v>
      </c>
      <c r="AC194" s="214">
        <f t="shared" si="24"/>
        <v>83.9663135587016</v>
      </c>
      <c r="AD194" s="214">
        <f t="shared" si="25"/>
        <v>97.332691801345788</v>
      </c>
      <c r="AG194" s="29">
        <f t="shared" si="34"/>
        <v>4.547936729403591E+28</v>
      </c>
      <c r="AI194" s="26"/>
      <c r="AJ194" s="54">
        <f t="shared" si="26"/>
        <v>4.398088115628078E-6</v>
      </c>
      <c r="AQ194" s="38">
        <f t="shared" si="32"/>
        <v>5.1472726467764247E-2</v>
      </c>
      <c r="AR194" s="38">
        <f t="shared" si="27"/>
        <v>4.8952982965785256E-2</v>
      </c>
      <c r="AS194" s="54">
        <f t="shared" si="35"/>
        <v>2.1710244719836484E-10</v>
      </c>
    </row>
    <row r="195" spans="24:45" x14ac:dyDescent="0.25">
      <c r="X195">
        <f t="shared" si="33"/>
        <v>1890</v>
      </c>
      <c r="Y195" s="55">
        <f t="shared" si="28"/>
        <v>2029.490784909475</v>
      </c>
      <c r="Z195" s="55">
        <f t="shared" si="29"/>
        <v>13.833914506419774</v>
      </c>
      <c r="AA195" s="55">
        <f t="shared" si="30"/>
        <v>83.897924138465271</v>
      </c>
      <c r="AB195" s="55">
        <f t="shared" si="31"/>
        <v>97.319131244599177</v>
      </c>
      <c r="AC195" s="214">
        <f t="shared" si="24"/>
        <v>83.897924138465271</v>
      </c>
      <c r="AD195" s="214">
        <f t="shared" si="25"/>
        <v>97.319131244599177</v>
      </c>
      <c r="AG195" s="29">
        <f t="shared" si="34"/>
        <v>4.5435156160152428E+28</v>
      </c>
      <c r="AI195" s="26"/>
      <c r="AJ195" s="54">
        <f t="shared" si="26"/>
        <v>4.3971519955731961E-6</v>
      </c>
      <c r="AQ195" s="38">
        <f t="shared" si="32"/>
        <v>5.14701652913888E-2</v>
      </c>
      <c r="AR195" s="38">
        <f t="shared" si="27"/>
        <v>4.8950666400625002E-2</v>
      </c>
      <c r="AS195" s="54">
        <f t="shared" si="35"/>
        <v>2.1727772840110363E-10</v>
      </c>
    </row>
    <row r="196" spans="24:45" x14ac:dyDescent="0.25">
      <c r="X196">
        <f t="shared" si="33"/>
        <v>1900</v>
      </c>
      <c r="Y196" s="55">
        <f t="shared" si="28"/>
        <v>2027.8390768718345</v>
      </c>
      <c r="Z196" s="55">
        <f t="shared" si="29"/>
        <v>13.831986802443213</v>
      </c>
      <c r="AA196" s="55">
        <f t="shared" si="30"/>
        <v>83.829643525086183</v>
      </c>
      <c r="AB196" s="55">
        <f t="shared" si="31"/>
        <v>97.305570189540731</v>
      </c>
      <c r="AC196" s="214">
        <f t="shared" si="24"/>
        <v>83.829643525086183</v>
      </c>
      <c r="AD196" s="214">
        <f t="shared" si="25"/>
        <v>97.305570189540731</v>
      </c>
      <c r="AG196" s="29">
        <f t="shared" si="34"/>
        <v>4.5390985535478397E+28</v>
      </c>
      <c r="AI196" s="26"/>
      <c r="AJ196" s="54">
        <f t="shared" si="26"/>
        <v>4.3962274837033205E-6</v>
      </c>
      <c r="AQ196" s="38">
        <f t="shared" si="32"/>
        <v>5.1467604040359154E-2</v>
      </c>
      <c r="AR196" s="38">
        <f t="shared" si="27"/>
        <v>4.8948349756654637E-2</v>
      </c>
      <c r="AS196" s="54">
        <f t="shared" si="35"/>
        <v>2.1745372811378814E-10</v>
      </c>
    </row>
    <row r="197" spans="24:45" x14ac:dyDescent="0.25">
      <c r="X197">
        <f t="shared" si="33"/>
        <v>1910</v>
      </c>
      <c r="Y197" s="55">
        <f t="shared" si="28"/>
        <v>2026.1899820822509</v>
      </c>
      <c r="Z197" s="55">
        <f t="shared" si="29"/>
        <v>13.830059012987549</v>
      </c>
      <c r="AA197" s="55">
        <f t="shared" si="30"/>
        <v>83.761470941804504</v>
      </c>
      <c r="AB197" s="55">
        <f t="shared" si="31"/>
        <v>97.292008533151943</v>
      </c>
      <c r="AC197" s="214">
        <f t="shared" si="24"/>
        <v>83.761470941804504</v>
      </c>
      <c r="AD197" s="214">
        <f t="shared" si="25"/>
        <v>97.292008533151943</v>
      </c>
      <c r="AG197" s="29">
        <f t="shared" si="34"/>
        <v>4.5346855039531723E+28</v>
      </c>
      <c r="AI197" s="26"/>
      <c r="AJ197" s="54">
        <f t="shared" si="26"/>
        <v>4.3953145657847026E-6</v>
      </c>
      <c r="AQ197" s="38">
        <f t="shared" si="32"/>
        <v>5.1465042695210808E-2</v>
      </c>
      <c r="AR197" s="38">
        <f t="shared" si="27"/>
        <v>4.8946033016267411E-2</v>
      </c>
      <c r="AS197" s="54">
        <f t="shared" si="35"/>
        <v>2.1763044924490576E-10</v>
      </c>
    </row>
    <row r="198" spans="24:45" x14ac:dyDescent="0.25">
      <c r="X198">
        <f t="shared" si="33"/>
        <v>1920</v>
      </c>
      <c r="Y198" s="55">
        <f t="shared" si="28"/>
        <v>2024.5434818560811</v>
      </c>
      <c r="Z198" s="55">
        <f t="shared" si="29"/>
        <v>13.828131123413311</v>
      </c>
      <c r="AA198" s="55">
        <f t="shared" si="30"/>
        <v>83.693405616208395</v>
      </c>
      <c r="AB198" s="55">
        <f t="shared" si="31"/>
        <v>97.278446172446792</v>
      </c>
      <c r="AC198" s="214">
        <f t="shared" ref="AC198:AC206" si="36">IF(OR(C$5&gt;40, C$5&lt;0, C$4&gt;80,C$4&lt;10), 0, AA198)</f>
        <v>83.693405616208395</v>
      </c>
      <c r="AD198" s="214">
        <f t="shared" ref="AD198:AD206" si="37">IF(OR(C$5&gt;40, C$5&lt;0, C$4&gt;80,C$4&lt;10), 0, AB198)</f>
        <v>97.278446172446792</v>
      </c>
      <c r="AG198" s="29">
        <f t="shared" si="34"/>
        <v>4.5302764293246562E+28</v>
      </c>
      <c r="AI198" s="26"/>
      <c r="AJ198" s="54">
        <f t="shared" ref="AJ198:AJ206" si="38">AG198*AR198*AS198*EXP(-AF$6/(0.008314*AK$6))</f>
        <v>4.394413227855768E-6</v>
      </c>
      <c r="AQ198" s="38">
        <f t="shared" si="32"/>
        <v>5.1462481236486175E-2</v>
      </c>
      <c r="AR198" s="38">
        <f t="shared" ref="AR198:AR206" si="39">AQ198/(AQ198+1)</f>
        <v>4.8943716161862431E-2</v>
      </c>
      <c r="AS198" s="54">
        <f t="shared" si="35"/>
        <v>2.1780789472288051E-10</v>
      </c>
    </row>
    <row r="199" spans="24:45" x14ac:dyDescent="0.25">
      <c r="X199">
        <f t="shared" si="33"/>
        <v>1930</v>
      </c>
      <c r="Y199" s="55">
        <f t="shared" ref="Y199:Y206" si="40">IF(U$6/(((U$6/AE$6)-1)*(1-EXP(-AJ199*X199))+1)&gt;Y198,Y198,(U$6/(((U$6/AE$6)-1)*(1-EXP(-AJ199*X199))+1)))</f>
        <v>2022.8995576128214</v>
      </c>
      <c r="Z199" s="55">
        <f t="shared" ref="Z199:Z206" si="41">-1.9856*(T$6/Y199 - 1)+14.215</f>
        <v>13.826203119085108</v>
      </c>
      <c r="AA199" s="55">
        <f t="shared" ref="AA199:AA206" si="42">100*Y199/2419</f>
        <v>83.625446780191041</v>
      </c>
      <c r="AB199" s="55">
        <f t="shared" ref="AB199:AB206" si="43">100*Z199/14.215</f>
        <v>97.264883004467876</v>
      </c>
      <c r="AC199" s="214">
        <f t="shared" si="36"/>
        <v>83.625446780191041</v>
      </c>
      <c r="AD199" s="214">
        <f t="shared" si="37"/>
        <v>97.264883004467876</v>
      </c>
      <c r="AG199" s="29">
        <f t="shared" si="34"/>
        <v>4.5258712918956126E+28</v>
      </c>
      <c r="AI199" s="26"/>
      <c r="AJ199" s="54">
        <f t="shared" si="38"/>
        <v>4.3935234562261789E-6</v>
      </c>
      <c r="AQ199" s="38">
        <f t="shared" ref="AQ199:AQ206" si="44">AP$6*(((AQ$3-AQ$2*((T$6/Y198)-1))/AQ$3))</f>
        <v>5.1459919644733738E-2</v>
      </c>
      <c r="AR199" s="38">
        <f t="shared" si="39"/>
        <v>4.8941399175843968E-2</v>
      </c>
      <c r="AS199" s="54">
        <f t="shared" si="35"/>
        <v>2.1798606749622177E-10</v>
      </c>
    </row>
    <row r="200" spans="24:45" x14ac:dyDescent="0.25">
      <c r="X200">
        <f t="shared" ref="X200:X206" si="45">X199+10</f>
        <v>1940</v>
      </c>
      <c r="Y200" s="55">
        <f t="shared" si="40"/>
        <v>2021.2581908750572</v>
      </c>
      <c r="Z200" s="55">
        <f t="shared" si="41"/>
        <v>13.824274985371076</v>
      </c>
      <c r="AA200" s="55">
        <f t="shared" si="42"/>
        <v>83.557593669907277</v>
      </c>
      <c r="AB200" s="55">
        <f t="shared" si="43"/>
        <v>97.251318926282636</v>
      </c>
      <c r="AC200" s="214">
        <f t="shared" si="36"/>
        <v>83.557593669907277</v>
      </c>
      <c r="AD200" s="214">
        <f t="shared" si="37"/>
        <v>97.251318926282636</v>
      </c>
      <c r="AG200" s="29">
        <f t="shared" ref="AG200:AG206" si="46">AH$6-AI$6*EXP((T$6-Y199)/T$6)</f>
        <v>4.5214700540376986E+28</v>
      </c>
      <c r="AI200" s="26"/>
      <c r="AJ200" s="54">
        <f t="shared" si="38"/>
        <v>4.3926452374759493E-6</v>
      </c>
      <c r="AQ200" s="38">
        <f t="shared" si="44"/>
        <v>5.1457357900507414E-2</v>
      </c>
      <c r="AR200" s="38">
        <f t="shared" si="39"/>
        <v>4.8939082040620897E-2</v>
      </c>
      <c r="AS200" s="54">
        <f t="shared" ref="AS200:AS206" si="47">AS$1+AS$2*EXP(-$Y199/AS$3)</f>
        <v>2.1816497053366903E-10</v>
      </c>
    </row>
    <row r="201" spans="24:45" x14ac:dyDescent="0.25">
      <c r="X201">
        <f t="shared" si="45"/>
        <v>1950</v>
      </c>
      <c r="Y201" s="55">
        <f t="shared" si="40"/>
        <v>2019.6193632674251</v>
      </c>
      <c r="Z201" s="55">
        <f t="shared" si="41"/>
        <v>13.822346707642357</v>
      </c>
      <c r="AA201" s="55">
        <f t="shared" si="42"/>
        <v>83.489845525730686</v>
      </c>
      <c r="AB201" s="55">
        <f t="shared" si="43"/>
        <v>97.237753834979657</v>
      </c>
      <c r="AC201" s="214">
        <f t="shared" si="36"/>
        <v>83.489845525730686</v>
      </c>
      <c r="AD201" s="214">
        <f t="shared" si="37"/>
        <v>97.237753834979657</v>
      </c>
      <c r="AG201" s="29">
        <f t="shared" si="46"/>
        <v>4.5170726782592953E+28</v>
      </c>
      <c r="AI201" s="26"/>
      <c r="AJ201" s="54">
        <f t="shared" si="38"/>
        <v>4.3917785584545488E-6</v>
      </c>
      <c r="AQ201" s="38">
        <f t="shared" si="44"/>
        <v>5.1454795984365816E-2</v>
      </c>
      <c r="AR201" s="38">
        <f t="shared" si="39"/>
        <v>4.8936764738605941E-2</v>
      </c>
      <c r="AS201" s="54">
        <f t="shared" si="47"/>
        <v>2.1834460682434021E-10</v>
      </c>
    </row>
    <row r="202" spans="24:45" x14ac:dyDescent="0.25">
      <c r="X202">
        <f t="shared" si="45"/>
        <v>1960</v>
      </c>
      <c r="Y202" s="55">
        <f t="shared" si="40"/>
        <v>2017.9830565155785</v>
      </c>
      <c r="Z202" s="55">
        <f t="shared" si="41"/>
        <v>13.820418271272526</v>
      </c>
      <c r="AA202" s="55">
        <f t="shared" si="42"/>
        <v>83.422201592210769</v>
      </c>
      <c r="AB202" s="55">
        <f t="shared" si="43"/>
        <v>97.22418762766462</v>
      </c>
      <c r="AC202" s="214">
        <f t="shared" si="36"/>
        <v>83.422201592210769</v>
      </c>
      <c r="AD202" s="214">
        <f t="shared" si="37"/>
        <v>97.22418762766462</v>
      </c>
      <c r="AG202" s="29">
        <f t="shared" si="46"/>
        <v>4.5126791272038926E+28</v>
      </c>
      <c r="AI202" s="26"/>
      <c r="AJ202" s="54">
        <f t="shared" si="38"/>
        <v>4.390923406280031E-6</v>
      </c>
      <c r="AQ202" s="38">
        <f t="shared" si="44"/>
        <v>5.1452233876871541E-2</v>
      </c>
      <c r="AR202" s="38">
        <f t="shared" si="39"/>
        <v>4.8934447252215137E-2</v>
      </c>
      <c r="AS202" s="54">
        <f t="shared" si="47"/>
        <v>2.1852497937788146E-10</v>
      </c>
    </row>
    <row r="203" spans="24:45" x14ac:dyDescent="0.25">
      <c r="X203">
        <f t="shared" si="45"/>
        <v>1970</v>
      </c>
      <c r="Y203" s="55">
        <f t="shared" si="40"/>
        <v>2016.3492524452038</v>
      </c>
      <c r="Z203" s="55">
        <f t="shared" si="41"/>
        <v>13.818489661637113</v>
      </c>
      <c r="AA203" s="55">
        <f t="shared" si="42"/>
        <v>83.354661118032411</v>
      </c>
      <c r="AB203" s="55">
        <f t="shared" si="43"/>
        <v>97.210620201457004</v>
      </c>
      <c r="AC203" s="214">
        <f t="shared" si="36"/>
        <v>83.354661118032411</v>
      </c>
      <c r="AD203" s="214">
        <f t="shared" si="37"/>
        <v>97.210620201457004</v>
      </c>
      <c r="AG203" s="29">
        <f t="shared" si="46"/>
        <v>4.5082893636484902E+28</v>
      </c>
      <c r="AI203" s="26"/>
      <c r="AJ203" s="54">
        <f t="shared" si="38"/>
        <v>4.390079768338172E-6</v>
      </c>
      <c r="AQ203" s="38">
        <f t="shared" si="44"/>
        <v>5.1449671558590419E-2</v>
      </c>
      <c r="AR203" s="38">
        <f t="shared" si="39"/>
        <v>4.8932129563867069E-2</v>
      </c>
      <c r="AS203" s="54">
        <f t="shared" si="47"/>
        <v>2.1870609122461876E-10</v>
      </c>
    </row>
    <row r="204" spans="24:45" x14ac:dyDescent="0.25">
      <c r="X204">
        <f t="shared" si="45"/>
        <v>1980</v>
      </c>
      <c r="Y204" s="55">
        <f t="shared" si="40"/>
        <v>2014.7179329809776</v>
      </c>
      <c r="Z204" s="55">
        <f t="shared" si="41"/>
        <v>13.816560864113006</v>
      </c>
      <c r="AA204" s="55">
        <f t="shared" si="42"/>
        <v>83.287223355972614</v>
      </c>
      <c r="AB204" s="55">
        <f t="shared" si="43"/>
        <v>97.197051453485798</v>
      </c>
      <c r="AC204" s="214">
        <f t="shared" si="36"/>
        <v>83.287223355972614</v>
      </c>
      <c r="AD204" s="214">
        <f t="shared" si="37"/>
        <v>97.197051453485798</v>
      </c>
      <c r="AG204" s="29">
        <f t="shared" si="46"/>
        <v>4.5039033505021029E+28</v>
      </c>
      <c r="AI204" s="26"/>
      <c r="AJ204" s="54">
        <f t="shared" si="38"/>
        <v>4.3892476322816396E-6</v>
      </c>
      <c r="AQ204" s="38">
        <f t="shared" si="44"/>
        <v>5.144710901009087E-2</v>
      </c>
      <c r="AR204" s="38">
        <f t="shared" si="39"/>
        <v>4.8929811655982328E-2</v>
      </c>
      <c r="AS204" s="54">
        <f t="shared" si="47"/>
        <v>2.1888794541570637E-10</v>
      </c>
    </row>
    <row r="205" spans="24:45" x14ac:dyDescent="0.25">
      <c r="X205">
        <f t="shared" si="45"/>
        <v>1990</v>
      </c>
      <c r="Y205" s="55">
        <f t="shared" si="40"/>
        <v>2013.0890801456035</v>
      </c>
      <c r="Z205" s="55">
        <f t="shared" si="41"/>
        <v>13.81463186407797</v>
      </c>
      <c r="AA205" s="55">
        <f t="shared" si="42"/>
        <v>83.219887562860833</v>
      </c>
      <c r="AB205" s="55">
        <f t="shared" si="43"/>
        <v>97.183481280886184</v>
      </c>
      <c r="AC205" s="214">
        <f t="shared" si="36"/>
        <v>83.219887562860833</v>
      </c>
      <c r="AD205" s="214">
        <f t="shared" si="37"/>
        <v>97.183481280886184</v>
      </c>
      <c r="AG205" s="29">
        <f t="shared" si="46"/>
        <v>4.4995210508041039E+28</v>
      </c>
      <c r="AI205" s="26"/>
      <c r="AJ205" s="54">
        <f t="shared" si="38"/>
        <v>4.388426986029163E-6</v>
      </c>
      <c r="AQ205" s="38">
        <f t="shared" si="44"/>
        <v>5.1444546211943144E-2</v>
      </c>
      <c r="AR205" s="38">
        <f t="shared" si="39"/>
        <v>4.8927493510982842E-2</v>
      </c>
      <c r="AS205" s="54">
        <f t="shared" si="47"/>
        <v>2.1907054502328451E-10</v>
      </c>
    </row>
    <row r="206" spans="24:45" x14ac:dyDescent="0.25">
      <c r="X206">
        <f t="shared" si="45"/>
        <v>2000</v>
      </c>
      <c r="Y206" s="55">
        <f t="shared" si="40"/>
        <v>2011.4626760588158</v>
      </c>
      <c r="Z206" s="55">
        <f t="shared" si="41"/>
        <v>13.812702646910086</v>
      </c>
      <c r="AA206" s="55">
        <f t="shared" si="42"/>
        <v>83.152652999537651</v>
      </c>
      <c r="AB206" s="55">
        <f t="shared" si="43"/>
        <v>97.169909580795547</v>
      </c>
      <c r="AC206" s="214">
        <f t="shared" si="36"/>
        <v>83.152652999537651</v>
      </c>
      <c r="AD206" s="214">
        <f t="shared" si="37"/>
        <v>97.169909580795547</v>
      </c>
      <c r="AG206" s="29">
        <f t="shared" si="46"/>
        <v>4.4951424277227509E+28</v>
      </c>
      <c r="AI206" s="26"/>
      <c r="AJ206" s="54">
        <f t="shared" si="38"/>
        <v>4.3876178177647122E-6</v>
      </c>
      <c r="AQ206" s="38">
        <f t="shared" si="44"/>
        <v>5.144198314471863E-2</v>
      </c>
      <c r="AR206" s="38">
        <f t="shared" si="39"/>
        <v>4.8925175111291186E-2</v>
      </c>
      <c r="AS206" s="54">
        <f t="shared" si="47"/>
        <v>2.1925389314063041E-10</v>
      </c>
    </row>
  </sheetData>
  <dataConsolidate/>
  <pageMargins left="0.70866141732283472" right="0.70866141732283472" top="0.74803149606299213" bottom="0.74803149606299213" header="0.31496062992125984" footer="0.31496062992125984"/>
  <pageSetup scale="55" orientation="landscape"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6FFE6-574D-4B09-8789-021670CF2133}">
  <dimension ref="A1:AU206"/>
  <sheetViews>
    <sheetView topLeftCell="K1" zoomScale="90" zoomScaleNormal="90" workbookViewId="0">
      <selection activeCell="AD23" sqref="AD23"/>
    </sheetView>
  </sheetViews>
  <sheetFormatPr baseColWidth="10" defaultColWidth="8.85546875" defaultRowHeight="15" x14ac:dyDescent="0.25"/>
  <cols>
    <col min="1" max="1" width="5.42578125" customWidth="1"/>
    <col min="2" max="2" width="18.7109375" customWidth="1"/>
    <col min="3" max="3" width="12.140625" customWidth="1"/>
    <col min="4" max="4" width="12.7109375" customWidth="1"/>
    <col min="5" max="5" width="12.140625" customWidth="1"/>
    <col min="6" max="6" width="11.5703125" customWidth="1"/>
    <col min="7" max="7" width="12.5703125" customWidth="1"/>
    <col min="8" max="8" width="11.42578125" customWidth="1"/>
    <col min="9" max="9" width="12" bestFit="1" customWidth="1"/>
    <col min="12" max="12" width="11" customWidth="1"/>
    <col min="13" max="13" width="9.42578125" customWidth="1"/>
    <col min="14" max="14" width="10" customWidth="1"/>
    <col min="15" max="15" width="9" customWidth="1"/>
    <col min="16" max="16" width="9.42578125" customWidth="1"/>
    <col min="17" max="17" width="7.28515625" customWidth="1"/>
    <col min="18" max="18" width="8.140625" customWidth="1"/>
    <col min="19" max="19" width="2.85546875" customWidth="1"/>
    <col min="20" max="20" width="8.42578125" customWidth="1"/>
    <col min="21" max="21" width="8.28515625" customWidth="1"/>
    <col min="22" max="22" width="6.28515625" customWidth="1"/>
    <col min="23" max="23" width="7" customWidth="1"/>
    <col min="24" max="24" width="8.28515625" customWidth="1"/>
    <col min="31" max="31" width="7.140625" customWidth="1"/>
    <col min="32" max="32" width="8.28515625" customWidth="1"/>
    <col min="33" max="33" width="13.42578125" customWidth="1"/>
    <col min="34" max="34" width="11.7109375" customWidth="1"/>
    <col min="35" max="35" width="12.7109375" customWidth="1"/>
    <col min="36" max="36" width="14" customWidth="1"/>
    <col min="38" max="38" width="6.85546875" customWidth="1"/>
    <col min="45" max="45" width="13" customWidth="1"/>
    <col min="46" max="46" width="12.5703125" customWidth="1"/>
    <col min="47" max="47" width="10.85546875" customWidth="1"/>
    <col min="48" max="48" width="5.28515625" customWidth="1"/>
  </cols>
  <sheetData>
    <row r="1" spans="2:47" ht="15.75" x14ac:dyDescent="0.25">
      <c r="B1" s="91" t="s">
        <v>44</v>
      </c>
      <c r="C1" t="s">
        <v>20</v>
      </c>
      <c r="I1" s="105" t="str">
        <f>B1</f>
        <v>BK9.6 C9k</v>
      </c>
      <c r="P1" s="41" t="s">
        <v>35</v>
      </c>
      <c r="Q1" s="41" t="s">
        <v>28</v>
      </c>
      <c r="R1" t="s">
        <v>43</v>
      </c>
      <c r="Z1" s="15"/>
      <c r="AA1" s="15"/>
      <c r="AB1" s="15"/>
      <c r="AC1" s="15"/>
      <c r="AD1" s="15"/>
      <c r="AF1" s="26"/>
      <c r="AG1" s="27"/>
      <c r="AH1" s="92"/>
      <c r="AI1" s="27"/>
      <c r="AS1" s="83">
        <v>1.8641999999999999E-10</v>
      </c>
      <c r="AT1" s="3" t="s">
        <v>38</v>
      </c>
    </row>
    <row r="2" spans="2:47" ht="16.5" thickBot="1" x14ac:dyDescent="0.3">
      <c r="B2" s="12"/>
      <c r="P2" s="23">
        <v>0</v>
      </c>
      <c r="Q2" s="31">
        <v>2419</v>
      </c>
      <c r="R2" s="23">
        <v>14.33</v>
      </c>
      <c r="T2" s="14"/>
      <c r="Y2" s="13"/>
      <c r="Z2" s="13"/>
      <c r="AA2" s="13"/>
      <c r="AB2" s="13"/>
      <c r="AC2" s="13"/>
      <c r="AD2" s="13"/>
      <c r="AP2" s="41" t="s">
        <v>32</v>
      </c>
      <c r="AQ2" s="51">
        <v>3.0000000000000001E-3</v>
      </c>
      <c r="AS2" s="84">
        <v>3.3261999999999997E-8</v>
      </c>
      <c r="AT2" s="9" t="s">
        <v>39</v>
      </c>
    </row>
    <row r="3" spans="2:47" ht="15.75" x14ac:dyDescent="0.25">
      <c r="B3" s="63" t="s">
        <v>68</v>
      </c>
      <c r="C3" s="106">
        <f>'Multiple climates'!B51</f>
        <v>95</v>
      </c>
      <c r="D3" s="42"/>
      <c r="P3" s="31">
        <v>324.85429167388412</v>
      </c>
      <c r="Q3" s="31">
        <v>2286</v>
      </c>
      <c r="R3" s="23">
        <v>13.77</v>
      </c>
      <c r="Y3" s="15"/>
      <c r="AK3" t="s">
        <v>34</v>
      </c>
      <c r="AP3" s="71" t="s">
        <v>42</v>
      </c>
      <c r="AQ3" s="52">
        <v>5.91E-2</v>
      </c>
      <c r="AS3" s="85">
        <v>290.87900000000002</v>
      </c>
      <c r="AT3" s="9" t="s">
        <v>40</v>
      </c>
    </row>
    <row r="4" spans="2:47" ht="17.25" x14ac:dyDescent="0.25">
      <c r="B4" s="43" t="s">
        <v>15</v>
      </c>
      <c r="C4" s="107">
        <f>'Multiple climates'!D51</f>
        <v>50</v>
      </c>
      <c r="D4" s="42"/>
      <c r="P4" s="31">
        <v>686.31188381806498</v>
      </c>
      <c r="Q4" s="31">
        <v>1985</v>
      </c>
      <c r="R4" s="23">
        <v>13.69</v>
      </c>
      <c r="U4" s="72"/>
      <c r="Y4" s="25" t="s">
        <v>0</v>
      </c>
      <c r="Z4" s="25"/>
      <c r="AA4" s="25"/>
      <c r="AB4" s="25"/>
      <c r="AC4" s="213" t="s">
        <v>111</v>
      </c>
      <c r="AD4" s="213"/>
      <c r="AF4" s="30" t="s">
        <v>27</v>
      </c>
      <c r="AG4" s="20" t="s">
        <v>11</v>
      </c>
      <c r="AH4" s="2" t="s">
        <v>33</v>
      </c>
      <c r="AI4" s="3"/>
      <c r="AJ4" s="8" t="s">
        <v>26</v>
      </c>
      <c r="AK4" s="10"/>
      <c r="AL4" s="6"/>
      <c r="AM4" s="2" t="s">
        <v>22</v>
      </c>
      <c r="AN4" s="2"/>
      <c r="AO4" s="2"/>
      <c r="AP4" s="3"/>
      <c r="AQ4" s="65" t="s">
        <v>30</v>
      </c>
      <c r="AR4" s="74" t="s">
        <v>31</v>
      </c>
      <c r="AS4" s="86" t="s">
        <v>29</v>
      </c>
      <c r="AT4" s="88" t="s">
        <v>41</v>
      </c>
      <c r="AU4" s="16"/>
    </row>
    <row r="5" spans="2:47" ht="16.5" thickBot="1" x14ac:dyDescent="0.3">
      <c r="B5" s="44" t="s">
        <v>16</v>
      </c>
      <c r="C5" s="108">
        <f>'Multiple climates'!C51</f>
        <v>21</v>
      </c>
      <c r="D5" s="42"/>
      <c r="P5" s="31">
        <v>1377.1991801949173</v>
      </c>
      <c r="Q5" s="31">
        <v>1594</v>
      </c>
      <c r="R5" s="23">
        <v>13.58</v>
      </c>
      <c r="T5" s="64" t="s">
        <v>24</v>
      </c>
      <c r="U5" s="64" t="s">
        <v>37</v>
      </c>
      <c r="V5" s="16" t="s">
        <v>7</v>
      </c>
      <c r="W5" s="16" t="s">
        <v>5</v>
      </c>
      <c r="X5" s="65" t="s">
        <v>6</v>
      </c>
      <c r="Y5" s="66" t="s">
        <v>1</v>
      </c>
      <c r="Z5" s="16" t="s">
        <v>43</v>
      </c>
      <c r="AA5" s="16" t="s">
        <v>59</v>
      </c>
      <c r="AB5" s="16" t="s">
        <v>60</v>
      </c>
      <c r="AC5" s="93" t="s">
        <v>14</v>
      </c>
      <c r="AD5" s="93" t="s">
        <v>110</v>
      </c>
      <c r="AE5" s="16" t="s">
        <v>21</v>
      </c>
      <c r="AF5" s="16" t="s">
        <v>3</v>
      </c>
      <c r="AG5" s="77" t="s">
        <v>25</v>
      </c>
      <c r="AH5" s="16" t="s">
        <v>12</v>
      </c>
      <c r="AI5" s="69" t="s">
        <v>13</v>
      </c>
      <c r="AJ5" s="67" t="s">
        <v>2</v>
      </c>
      <c r="AK5" s="68" t="s">
        <v>4</v>
      </c>
      <c r="AL5" s="16" t="s">
        <v>7</v>
      </c>
      <c r="AM5" s="16" t="s">
        <v>8</v>
      </c>
      <c r="AN5" s="16" t="s">
        <v>9</v>
      </c>
      <c r="AO5" s="16" t="s">
        <v>10</v>
      </c>
      <c r="AP5" s="69" t="s">
        <v>18</v>
      </c>
      <c r="AQ5" s="68" t="s">
        <v>23</v>
      </c>
      <c r="AR5" s="69" t="s">
        <v>17</v>
      </c>
      <c r="AS5" s="87" t="s">
        <v>19</v>
      </c>
      <c r="AT5" s="82"/>
      <c r="AU5" s="16"/>
    </row>
    <row r="6" spans="2:47" ht="16.5" thickBot="1" x14ac:dyDescent="0.3">
      <c r="B6" s="42"/>
      <c r="C6" s="42"/>
      <c r="D6" s="42"/>
      <c r="P6" s="31">
        <v>2562.2310329207758</v>
      </c>
      <c r="Q6" s="31">
        <v>1248</v>
      </c>
      <c r="R6" s="23">
        <v>12.33</v>
      </c>
      <c r="T6" s="89">
        <f>Q2</f>
        <v>2419</v>
      </c>
      <c r="U6" s="53">
        <f>C8</f>
        <v>2298.0500000000002</v>
      </c>
      <c r="V6" s="53">
        <f>$C$4</f>
        <v>50</v>
      </c>
      <c r="W6" s="53">
        <f>$C$5</f>
        <v>21</v>
      </c>
      <c r="X6" s="4">
        <v>0</v>
      </c>
      <c r="Y6" s="55">
        <f>U6</f>
        <v>2298.0500000000002</v>
      </c>
      <c r="Z6" s="55">
        <f>-1.9856*(T$6/Y6 - 1)+14.215</f>
        <v>14.110494736842105</v>
      </c>
      <c r="AA6" s="55">
        <f>100*Y6/2419</f>
        <v>95.000000000000014</v>
      </c>
      <c r="AB6" s="55">
        <f>100*Z6/14.215</f>
        <v>99.264824036877272</v>
      </c>
      <c r="AC6" s="214">
        <f t="shared" ref="AC6:AC69" si="0">IF(OR(C$5&gt;40, C$5&lt;0, C$4&gt;80,C$4&lt;10), 0, AA6)</f>
        <v>95.000000000000014</v>
      </c>
      <c r="AD6" s="214">
        <f t="shared" ref="AD6:AD69" si="1">IF(OR(C$5&gt;40, C$5&lt;0, C$4&gt;80,C$4&lt;10), 0, AB6)</f>
        <v>99.264824036877272</v>
      </c>
      <c r="AE6" s="50">
        <v>100</v>
      </c>
      <c r="AF6" s="39">
        <v>127.1</v>
      </c>
      <c r="AG6" s="78">
        <f>AH$6-AI$6*EXP((T$6-U6)/T$6)</f>
        <v>5.2180089699318689E+28</v>
      </c>
      <c r="AH6" s="79">
        <f>F31</f>
        <v>1.1000000000000001E+29</v>
      </c>
      <c r="AI6" s="80">
        <f>G31</f>
        <v>5.5000000000000003E+28</v>
      </c>
      <c r="AJ6" s="54">
        <f t="shared" ref="AJ6:AJ69" si="2">AG6*AR6*AS6*EXP(-AF$6/(0.008314*AK$6))</f>
        <v>1.5506327437563273E-5</v>
      </c>
      <c r="AK6" s="48">
        <f>W6+273.15</f>
        <v>294.14999999999998</v>
      </c>
      <c r="AL6" s="49">
        <f>V6/100</f>
        <v>0.5</v>
      </c>
      <c r="AM6" s="70">
        <f>0.002444*AK6^2-1.665432*AK6+288.8167</f>
        <v>10.395076990000064</v>
      </c>
      <c r="AN6" s="70">
        <f>-0.000058384*AK6^2+0.03355*AK6 - 4.013</f>
        <v>0.80410229356000062</v>
      </c>
      <c r="AO6" s="70">
        <f>0.000002303*AK6^2 -0.001512*AK6 +0.2859</f>
        <v>4.0410484417499948E-2</v>
      </c>
      <c r="AP6" s="11">
        <f>(AO6*AN6*AM6*AL6)/((1-AN6*AL6) *(1-AN6*AL6 + AM6*AN6*AL6))</f>
        <v>5.912298952059139E-2</v>
      </c>
      <c r="AQ6" s="75">
        <f>AP$6*(((AQ$3-AQ$2*((T$6/U6)-1))/AQ$3))</f>
        <v>5.8965033363710305E-2</v>
      </c>
      <c r="AR6" s="76">
        <f t="shared" ref="AR6:AR69" si="3">AQ6/(AQ6+1)</f>
        <v>5.5681756720911739E-2</v>
      </c>
      <c r="AS6" s="54">
        <f>AS$1+AS$2*EXP(-$U6/AS$3)</f>
        <v>1.987471828816755E-10</v>
      </c>
      <c r="AT6" s="90">
        <f>-LOG(AS6)</f>
        <v>9.7016990184833869</v>
      </c>
      <c r="AU6" s="28" t="s">
        <v>47</v>
      </c>
    </row>
    <row r="7" spans="2:47" ht="15.75" x14ac:dyDescent="0.25">
      <c r="B7" s="63" t="s">
        <v>66</v>
      </c>
      <c r="C7" s="112">
        <f>T6</f>
        <v>2419</v>
      </c>
      <c r="D7" s="42"/>
      <c r="P7" s="31">
        <v>565.41480835073128</v>
      </c>
      <c r="Q7" s="31">
        <v>2005</v>
      </c>
      <c r="R7" s="23">
        <v>14.16</v>
      </c>
      <c r="T7" s="1"/>
      <c r="V7" s="17"/>
      <c r="W7" s="17"/>
      <c r="X7">
        <f>X6+10</f>
        <v>10</v>
      </c>
      <c r="Y7" s="55">
        <f t="shared" ref="Y7:Y70" si="4">IF(U$6/(((U$6/AE$6)-1)*(1-EXP(-AJ7*X7))+1)&gt;Y6,Y6,(U$6/(((U$6/AE$6)-1)*(1-EXP(-AJ7*X7))+1)))</f>
        <v>2290.2446080535951</v>
      </c>
      <c r="Z7" s="55">
        <f t="shared" ref="Z7:Z70" si="5">-1.9856*(T$6/Y7 - 1)+14.215</f>
        <v>14.103371440609545</v>
      </c>
      <c r="AA7" s="55">
        <f t="shared" ref="AA7:AA70" si="6">100*Y7/2419</f>
        <v>94.677329807920415</v>
      </c>
      <c r="AB7" s="55">
        <f t="shared" ref="AB7:AB70" si="7">100*Z7/14.215</f>
        <v>99.214712913187086</v>
      </c>
      <c r="AC7" s="214">
        <f t="shared" si="0"/>
        <v>94.677329807920415</v>
      </c>
      <c r="AD7" s="214">
        <f t="shared" si="1"/>
        <v>99.214712913187086</v>
      </c>
      <c r="AE7" s="15"/>
      <c r="AF7" t="s">
        <v>0</v>
      </c>
      <c r="AG7" s="62">
        <f>AH$6-AI$6*EXP((T$6-Y6)/T$6)</f>
        <v>5.2180089699318689E+28</v>
      </c>
      <c r="AH7" s="1"/>
      <c r="AI7" s="26"/>
      <c r="AJ7" s="54">
        <f t="shared" si="2"/>
        <v>1.5506327437563273E-5</v>
      </c>
      <c r="AP7" s="18"/>
      <c r="AQ7" s="38">
        <f t="shared" ref="AQ7:AQ70" si="8">AP$6*(((AQ$3-AQ$2*((T$6/Y6)-1))/AQ$3))</f>
        <v>5.8965033363710305E-2</v>
      </c>
      <c r="AR7" s="38">
        <f t="shared" si="3"/>
        <v>5.5681756720911739E-2</v>
      </c>
      <c r="AS7" s="54">
        <f>AS$1+AS$2*EXP(-$Y6/AS$3)</f>
        <v>1.987471828816755E-10</v>
      </c>
      <c r="AT7" s="23">
        <v>9.64</v>
      </c>
      <c r="AU7" s="28" t="s">
        <v>48</v>
      </c>
    </row>
    <row r="8" spans="2:47" ht="16.5" thickBot="1" x14ac:dyDescent="0.3">
      <c r="B8" s="44" t="s">
        <v>67</v>
      </c>
      <c r="C8" s="116">
        <f>C7*C3/100</f>
        <v>2298.0500000000002</v>
      </c>
      <c r="D8" s="42"/>
      <c r="E8">
        <v>22</v>
      </c>
      <c r="P8" s="31">
        <v>1195.4484519415462</v>
      </c>
      <c r="Q8" s="31">
        <v>1692</v>
      </c>
      <c r="R8" s="23">
        <v>13.21</v>
      </c>
      <c r="V8" s="17"/>
      <c r="W8" s="17"/>
      <c r="X8">
        <f t="shared" ref="X8:X71" si="9">X7+10</f>
        <v>20</v>
      </c>
      <c r="Y8" s="55">
        <f t="shared" si="4"/>
        <v>2282.525275474658</v>
      </c>
      <c r="Z8" s="55">
        <f t="shared" si="5"/>
        <v>14.096278767893965</v>
      </c>
      <c r="AA8" s="55">
        <f t="shared" si="6"/>
        <v>94.358217258150404</v>
      </c>
      <c r="AB8" s="55">
        <f t="shared" si="7"/>
        <v>99.164817220499231</v>
      </c>
      <c r="AC8" s="214">
        <f t="shared" si="0"/>
        <v>94.358217258150404</v>
      </c>
      <c r="AD8" s="214">
        <f t="shared" si="1"/>
        <v>99.164817220499231</v>
      </c>
      <c r="AG8" s="29">
        <f t="shared" ref="AG8:AG71" si="10">AH$6-AI$6*EXP((T$6-Y7)/T$6)</f>
        <v>5.1993220760643332E+28</v>
      </c>
      <c r="AI8" s="26"/>
      <c r="AJ8" s="54">
        <f t="shared" si="2"/>
        <v>1.5474190753084862E-5</v>
      </c>
      <c r="AP8" s="18"/>
      <c r="AQ8" s="38">
        <f t="shared" si="8"/>
        <v>5.895426674331989E-2</v>
      </c>
      <c r="AR8" s="38">
        <f t="shared" si="3"/>
        <v>5.5672155630125834E-2</v>
      </c>
      <c r="AS8" s="54">
        <f t="shared" ref="AS8:AS71" si="11">AS$1+AS$2*EXP(-$Y7/AS$3)</f>
        <v>1.9908244625014337E-10</v>
      </c>
      <c r="AT8" s="28"/>
      <c r="AU8" s="28"/>
    </row>
    <row r="9" spans="2:47" ht="15.75" x14ac:dyDescent="0.25">
      <c r="B9" s="42"/>
      <c r="C9" s="42"/>
      <c r="D9" s="42"/>
      <c r="P9" s="31">
        <v>2261.6592334029251</v>
      </c>
      <c r="Q9" s="31">
        <v>1288</v>
      </c>
      <c r="R9" s="23">
        <v>12.25</v>
      </c>
      <c r="V9" s="17"/>
      <c r="X9">
        <f t="shared" si="9"/>
        <v>30</v>
      </c>
      <c r="Y9" s="55">
        <f t="shared" si="4"/>
        <v>2274.8897756199017</v>
      </c>
      <c r="Z9" s="55">
        <f t="shared" si="5"/>
        <v>14.089215768783282</v>
      </c>
      <c r="AA9" s="55">
        <f t="shared" si="6"/>
        <v>94.042570302600325</v>
      </c>
      <c r="AB9" s="55">
        <f t="shared" si="7"/>
        <v>99.115130276350911</v>
      </c>
      <c r="AC9" s="214">
        <f t="shared" si="0"/>
        <v>94.042570302600325</v>
      </c>
      <c r="AD9" s="214">
        <f t="shared" si="1"/>
        <v>99.115130276350911</v>
      </c>
      <c r="AG9" s="29">
        <f t="shared" si="10"/>
        <v>5.1807818184262598E+28</v>
      </c>
      <c r="AH9" s="27"/>
      <c r="AI9" s="26"/>
      <c r="AJ9" s="54">
        <f t="shared" si="2"/>
        <v>1.5442733555504282E-5</v>
      </c>
      <c r="AK9" s="15"/>
      <c r="AN9" s="24"/>
      <c r="AP9" s="18"/>
      <c r="AQ9" s="38">
        <f t="shared" si="8"/>
        <v>5.8943546409335607E-2</v>
      </c>
      <c r="AR9" s="38">
        <f t="shared" si="3"/>
        <v>5.5662595621080377E-2</v>
      </c>
      <c r="AS9" s="54">
        <f t="shared" si="11"/>
        <v>1.9942298017629063E-10</v>
      </c>
      <c r="AT9" s="28"/>
      <c r="AU9" s="28"/>
    </row>
    <row r="10" spans="2:47" ht="19.5" customHeight="1" x14ac:dyDescent="0.25">
      <c r="B10" s="199"/>
      <c r="C10" s="114"/>
      <c r="D10" s="114"/>
      <c r="P10" s="31">
        <v>4087.1413289352859</v>
      </c>
      <c r="Q10" s="31">
        <v>1098</v>
      </c>
      <c r="R10" s="23">
        <v>11.51</v>
      </c>
      <c r="V10" s="17"/>
      <c r="X10">
        <f t="shared" si="9"/>
        <v>40</v>
      </c>
      <c r="Y10" s="55">
        <f t="shared" si="4"/>
        <v>2267.3359538005493</v>
      </c>
      <c r="Z10" s="55">
        <f t="shared" si="5"/>
        <v>14.082181513339986</v>
      </c>
      <c r="AA10" s="55">
        <f t="shared" si="6"/>
        <v>93.730299867736633</v>
      </c>
      <c r="AB10" s="55">
        <f t="shared" si="7"/>
        <v>99.065645538796943</v>
      </c>
      <c r="AC10" s="214">
        <f t="shared" si="0"/>
        <v>93.730299867736633</v>
      </c>
      <c r="AD10" s="214">
        <f t="shared" si="1"/>
        <v>99.065645538796943</v>
      </c>
      <c r="AG10" s="29">
        <f t="shared" si="10"/>
        <v>5.1623846135655187E+28</v>
      </c>
      <c r="AI10" s="26"/>
      <c r="AJ10" s="54">
        <f t="shared" si="2"/>
        <v>1.5411945314094525E-5</v>
      </c>
      <c r="AP10" s="18"/>
      <c r="AQ10" s="38">
        <f t="shared" si="8"/>
        <v>5.8932870925997576E-2</v>
      </c>
      <c r="AR10" s="38">
        <f t="shared" si="3"/>
        <v>5.5653075415878786E-2</v>
      </c>
      <c r="AS10" s="54">
        <f t="shared" si="11"/>
        <v>1.9976882440579712E-10</v>
      </c>
      <c r="AT10" s="28"/>
      <c r="AU10" s="28"/>
    </row>
    <row r="11" spans="2:47" ht="15.75" x14ac:dyDescent="0.25">
      <c r="B11" s="109"/>
      <c r="C11" s="110"/>
      <c r="D11" s="115"/>
      <c r="P11" s="31">
        <v>798.15294959621554</v>
      </c>
      <c r="Q11" s="31">
        <v>1864</v>
      </c>
      <c r="R11" s="23">
        <v>13.7</v>
      </c>
      <c r="V11" s="17"/>
      <c r="X11">
        <f t="shared" si="9"/>
        <v>50</v>
      </c>
      <c r="Y11" s="55">
        <f t="shared" si="4"/>
        <v>2259.8617242247687</v>
      </c>
      <c r="Z11" s="55">
        <f t="shared" si="5"/>
        <v>14.075175090806631</v>
      </c>
      <c r="AA11" s="55">
        <f t="shared" si="6"/>
        <v>93.421319728183903</v>
      </c>
      <c r="AB11" s="55">
        <f t="shared" si="7"/>
        <v>99.016356600820473</v>
      </c>
      <c r="AC11" s="214">
        <f t="shared" si="0"/>
        <v>93.421319728183903</v>
      </c>
      <c r="AD11" s="214">
        <f t="shared" si="1"/>
        <v>99.016356600820473</v>
      </c>
      <c r="AG11" s="29">
        <f t="shared" si="10"/>
        <v>5.1441269748449956E+28</v>
      </c>
      <c r="AI11" s="26"/>
      <c r="AJ11" s="54">
        <f t="shared" si="2"/>
        <v>1.5381815835244827E-5</v>
      </c>
      <c r="AN11" s="19"/>
      <c r="AO11" s="19"/>
      <c r="AP11" s="18"/>
      <c r="AQ11" s="38">
        <f t="shared" si="8"/>
        <v>5.8922238887736844E-2</v>
      </c>
      <c r="AR11" s="38">
        <f t="shared" si="3"/>
        <v>5.5643593763435514E-2</v>
      </c>
      <c r="AS11" s="54">
        <f t="shared" si="11"/>
        <v>2.0012001969117505E-10</v>
      </c>
      <c r="AT11" s="28"/>
      <c r="AU11" s="28"/>
    </row>
    <row r="12" spans="2:47" ht="15.75" x14ac:dyDescent="0.25">
      <c r="B12" s="42"/>
      <c r="C12" s="42"/>
      <c r="D12" s="42"/>
      <c r="P12" s="31">
        <v>1596.3058991924311</v>
      </c>
      <c r="Q12" s="31">
        <v>1479</v>
      </c>
      <c r="R12" s="23">
        <v>12.64</v>
      </c>
      <c r="V12" s="17"/>
      <c r="X12">
        <f t="shared" si="9"/>
        <v>60</v>
      </c>
      <c r="Y12" s="55">
        <f t="shared" si="4"/>
        <v>2252.4650670944043</v>
      </c>
      <c r="Z12" s="55">
        <f t="shared" si="5"/>
        <v>14.068195608842935</v>
      </c>
      <c r="AA12" s="55">
        <f t="shared" si="6"/>
        <v>93.115546386705432</v>
      </c>
      <c r="AB12" s="55">
        <f t="shared" si="7"/>
        <v>98.96725718496613</v>
      </c>
      <c r="AC12" s="214">
        <f t="shared" si="0"/>
        <v>93.115546386705432</v>
      </c>
      <c r="AD12" s="214">
        <f t="shared" si="1"/>
        <v>98.96725718496613</v>
      </c>
      <c r="AG12" s="29">
        <f t="shared" si="10"/>
        <v>5.1260055087511702E+28</v>
      </c>
      <c r="AI12" s="26"/>
      <c r="AJ12" s="54">
        <f t="shared" si="2"/>
        <v>1.5352335251361406E-5</v>
      </c>
      <c r="AM12" s="28"/>
      <c r="AP12" s="18"/>
      <c r="AQ12" s="38">
        <f t="shared" si="8"/>
        <v>5.8911648917974443E-2</v>
      </c>
      <c r="AR12" s="38">
        <f t="shared" si="3"/>
        <v>5.5634149438408782E-2</v>
      </c>
      <c r="AS12" s="54">
        <f t="shared" si="11"/>
        <v>2.0047660781267008E-10</v>
      </c>
      <c r="AT12" s="28"/>
      <c r="AU12" s="28"/>
    </row>
    <row r="13" spans="2:47" ht="15" customHeight="1" x14ac:dyDescent="0.25">
      <c r="B13" s="199"/>
      <c r="C13" s="114"/>
      <c r="D13" s="114"/>
      <c r="P13" s="31">
        <v>2660.5098319873855</v>
      </c>
      <c r="Q13" s="31">
        <v>1186</v>
      </c>
      <c r="R13" s="23">
        <v>11.97</v>
      </c>
      <c r="V13" s="17"/>
      <c r="W13" s="17"/>
      <c r="X13">
        <f t="shared" si="9"/>
        <v>70</v>
      </c>
      <c r="Y13" s="55">
        <f t="shared" si="4"/>
        <v>2245.1440258469029</v>
      </c>
      <c r="Z13" s="55">
        <f t="shared" si="5"/>
        <v>14.061242192792879</v>
      </c>
      <c r="AA13" s="55">
        <f t="shared" si="6"/>
        <v>92.812898960186146</v>
      </c>
      <c r="AB13" s="55">
        <f t="shared" si="7"/>
        <v>98.918341138184161</v>
      </c>
      <c r="AC13" s="214">
        <f t="shared" si="0"/>
        <v>92.812898960186146</v>
      </c>
      <c r="AD13" s="214">
        <f t="shared" si="1"/>
        <v>98.918341138184161</v>
      </c>
      <c r="AG13" s="29">
        <f t="shared" si="10"/>
        <v>5.108016911365074E+28</v>
      </c>
      <c r="AI13" s="26"/>
      <c r="AJ13" s="54">
        <f t="shared" si="2"/>
        <v>1.5323494010259846E-5</v>
      </c>
      <c r="AM13" s="19"/>
      <c r="AP13" s="18"/>
      <c r="AQ13" s="38">
        <f t="shared" si="8"/>
        <v>5.8901099667968346E-2</v>
      </c>
      <c r="AR13" s="38">
        <f t="shared" si="3"/>
        <v>5.5624741240175801E-2</v>
      </c>
      <c r="AS13" s="54">
        <f t="shared" si="11"/>
        <v>2.0083863159936723E-10</v>
      </c>
      <c r="AT13" s="28"/>
      <c r="AU13" s="28"/>
    </row>
    <row r="14" spans="2:47" ht="15.75" x14ac:dyDescent="0.25">
      <c r="B14" s="109"/>
      <c r="C14" s="110"/>
      <c r="D14" s="115"/>
      <c r="P14" s="31">
        <v>3724.7137647823392</v>
      </c>
      <c r="Q14" s="31">
        <v>1049</v>
      </c>
      <c r="R14" s="23">
        <v>11.3</v>
      </c>
      <c r="V14" s="17"/>
      <c r="W14" s="17"/>
      <c r="X14">
        <f t="shared" si="9"/>
        <v>80</v>
      </c>
      <c r="Y14" s="55">
        <f t="shared" si="4"/>
        <v>2237.8967045339732</v>
      </c>
      <c r="Z14" s="55">
        <f t="shared" si="5"/>
        <v>14.054313984980274</v>
      </c>
      <c r="AA14" s="55">
        <f t="shared" si="6"/>
        <v>92.513299071268008</v>
      </c>
      <c r="AB14" s="55">
        <f t="shared" si="7"/>
        <v>98.869602426874948</v>
      </c>
      <c r="AC14" s="214">
        <f t="shared" si="0"/>
        <v>92.513299071268008</v>
      </c>
      <c r="AD14" s="214">
        <f t="shared" si="1"/>
        <v>98.869602426874948</v>
      </c>
      <c r="AG14" s="29">
        <f t="shared" si="10"/>
        <v>5.0901579649872132E+28</v>
      </c>
      <c r="AI14" s="26"/>
      <c r="AJ14" s="54">
        <f t="shared" si="2"/>
        <v>1.5295282865024889E-5</v>
      </c>
      <c r="AP14" s="18"/>
      <c r="AQ14" s="38">
        <f t="shared" si="8"/>
        <v>5.8890589815705656E-2</v>
      </c>
      <c r="AR14" s="38">
        <f t="shared" si="3"/>
        <v>5.5615367991848193E-2</v>
      </c>
      <c r="AS14" s="54">
        <f t="shared" si="11"/>
        <v>2.012061349505333E-10</v>
      </c>
      <c r="AT14" s="28"/>
      <c r="AU14" s="28"/>
    </row>
    <row r="15" spans="2:47" ht="18.75" x14ac:dyDescent="0.3">
      <c r="D15" s="33"/>
      <c r="P15" s="31">
        <v>822.0784658903375</v>
      </c>
      <c r="Q15" s="31">
        <v>1760</v>
      </c>
      <c r="R15" s="23">
        <v>13.53</v>
      </c>
      <c r="V15" s="17"/>
      <c r="W15" s="17"/>
      <c r="X15">
        <f t="shared" si="9"/>
        <v>90</v>
      </c>
      <c r="Y15" s="55">
        <f t="shared" si="4"/>
        <v>2230.7212653290294</v>
      </c>
      <c r="Z15" s="55">
        <f t="shared" si="5"/>
        <v>14.047410144031359</v>
      </c>
      <c r="AA15" s="55">
        <f t="shared" si="6"/>
        <v>92.216670745309187</v>
      </c>
      <c r="AB15" s="55">
        <f t="shared" si="7"/>
        <v>98.821035132123512</v>
      </c>
      <c r="AC15" s="214">
        <f t="shared" si="0"/>
        <v>92.216670745309187</v>
      </c>
      <c r="AD15" s="214">
        <f t="shared" si="1"/>
        <v>98.821035132123512</v>
      </c>
      <c r="AG15" s="29">
        <f t="shared" si="10"/>
        <v>5.0724255349085385E+28</v>
      </c>
      <c r="AI15" s="26"/>
      <c r="AJ15" s="54">
        <f t="shared" si="2"/>
        <v>1.5267692864314762E-5</v>
      </c>
      <c r="AP15" s="18"/>
      <c r="AQ15" s="38">
        <f t="shared" si="8"/>
        <v>5.888011806483797E-2</v>
      </c>
      <c r="AR15" s="38">
        <f t="shared" si="3"/>
        <v>5.5606028539325725E-2</v>
      </c>
      <c r="AS15" s="54">
        <f t="shared" si="11"/>
        <v>2.0157916285722532E-10</v>
      </c>
      <c r="AT15" s="28"/>
      <c r="AU15" s="28"/>
    </row>
    <row r="16" spans="2:47" ht="18.75" x14ac:dyDescent="0.3">
      <c r="D16" s="33"/>
      <c r="P16" s="31">
        <v>1644.156931780675</v>
      </c>
      <c r="Q16" s="31">
        <v>1406</v>
      </c>
      <c r="R16" s="23">
        <v>12.99</v>
      </c>
      <c r="V16" s="17"/>
      <c r="W16" s="45"/>
      <c r="X16" s="45">
        <f t="shared" si="9"/>
        <v>100</v>
      </c>
      <c r="Y16" s="55">
        <f t="shared" si="4"/>
        <v>2223.6159261559569</v>
      </c>
      <c r="Z16" s="55">
        <f t="shared" si="5"/>
        <v>14.040529844222963</v>
      </c>
      <c r="AA16" s="55">
        <f t="shared" si="6"/>
        <v>91.922940312358705</v>
      </c>
      <c r="AB16" s="55">
        <f t="shared" si="7"/>
        <v>98.772633445114053</v>
      </c>
      <c r="AC16" s="214">
        <f t="shared" si="0"/>
        <v>91.922940312358705</v>
      </c>
      <c r="AD16" s="214">
        <f t="shared" si="1"/>
        <v>98.772633445114053</v>
      </c>
      <c r="AG16" s="29">
        <f t="shared" si="10"/>
        <v>5.0548165663199385E+28</v>
      </c>
      <c r="AI16" s="26"/>
      <c r="AJ16" s="54">
        <f t="shared" si="2"/>
        <v>1.5240715343088282E-5</v>
      </c>
      <c r="AM16" s="19"/>
      <c r="AP16" s="18"/>
      <c r="AQ16" s="38">
        <f t="shared" si="8"/>
        <v>5.8869683143657377E-2</v>
      </c>
      <c r="AR16" s="38">
        <f t="shared" si="3"/>
        <v>5.5596721750386061E-2</v>
      </c>
      <c r="AS16" s="54">
        <f t="shared" si="11"/>
        <v>2.0195776142419633E-10</v>
      </c>
      <c r="AT16" s="28"/>
      <c r="AU16" s="28"/>
    </row>
    <row r="17" spans="2:47" ht="18.75" x14ac:dyDescent="0.3">
      <c r="D17" s="33"/>
      <c r="E17" s="7"/>
      <c r="P17" s="31">
        <v>2630.65109084908</v>
      </c>
      <c r="Q17" s="31">
        <v>1089</v>
      </c>
      <c r="R17" s="23">
        <v>12</v>
      </c>
      <c r="W17" s="17"/>
      <c r="X17">
        <f t="shared" si="9"/>
        <v>110</v>
      </c>
      <c r="Y17" s="55">
        <f t="shared" si="4"/>
        <v>2216.5789584324134</v>
      </c>
      <c r="Z17" s="55">
        <f t="shared" si="5"/>
        <v>14.0336722748551</v>
      </c>
      <c r="AA17" s="55">
        <f t="shared" si="6"/>
        <v>91.632036313865783</v>
      </c>
      <c r="AB17" s="55">
        <f t="shared" si="7"/>
        <v>98.724391662716144</v>
      </c>
      <c r="AC17" s="214">
        <f t="shared" si="0"/>
        <v>91.632036313865783</v>
      </c>
      <c r="AD17" s="214">
        <f t="shared" si="1"/>
        <v>98.724391662716144</v>
      </c>
      <c r="AG17" s="29">
        <f t="shared" si="10"/>
        <v>5.0373280813530471E+28</v>
      </c>
      <c r="AI17" s="26"/>
      <c r="AJ17" s="54">
        <f t="shared" si="2"/>
        <v>1.521434191373429E-5</v>
      </c>
      <c r="AQ17" s="38">
        <f t="shared" si="8"/>
        <v>5.8859283804111366E-2</v>
      </c>
      <c r="AR17" s="38">
        <f t="shared" si="3"/>
        <v>5.5587446513809209E-2</v>
      </c>
      <c r="AS17" s="54">
        <f t="shared" si="11"/>
        <v>2.0234197789213119E-10</v>
      </c>
      <c r="AT17" s="28"/>
      <c r="AU17" s="28"/>
    </row>
    <row r="18" spans="2:47" ht="18.75" x14ac:dyDescent="0.3">
      <c r="C18" s="73"/>
      <c r="D18" s="33"/>
      <c r="P18" s="31">
        <v>3781.5609430955524</v>
      </c>
      <c r="Q18" s="31">
        <v>947</v>
      </c>
      <c r="R18" s="23">
        <v>11.56</v>
      </c>
      <c r="W18" s="17"/>
      <c r="X18">
        <f t="shared" si="9"/>
        <v>120</v>
      </c>
      <c r="Y18" s="55">
        <f t="shared" si="4"/>
        <v>2209.6086849210155</v>
      </c>
      <c r="Z18" s="55">
        <f t="shared" si="5"/>
        <v>14.026836639646584</v>
      </c>
      <c r="AA18" s="55">
        <f t="shared" si="6"/>
        <v>91.34388941384934</v>
      </c>
      <c r="AB18" s="55">
        <f t="shared" si="7"/>
        <v>98.676304183233086</v>
      </c>
      <c r="AC18" s="214">
        <f t="shared" si="0"/>
        <v>91.34388941384934</v>
      </c>
      <c r="AD18" s="214">
        <f t="shared" si="1"/>
        <v>98.676304183233086</v>
      </c>
      <c r="AG18" s="29">
        <f t="shared" si="10"/>
        <v>5.0199571762460498E+28</v>
      </c>
      <c r="AI18" s="26"/>
      <c r="AJ18" s="54">
        <f t="shared" si="2"/>
        <v>1.5188564457584463E-5</v>
      </c>
      <c r="AQ18" s="38">
        <f t="shared" si="8"/>
        <v>5.884891882085444E-2</v>
      </c>
      <c r="AR18" s="38">
        <f t="shared" si="3"/>
        <v>5.5578201738534359E-2</v>
      </c>
      <c r="AS18" s="54">
        <f t="shared" si="11"/>
        <v>2.0273186066023398E-10</v>
      </c>
      <c r="AT18" s="28"/>
      <c r="AU18" s="28"/>
    </row>
    <row r="19" spans="2:47" ht="18.75" x14ac:dyDescent="0.3">
      <c r="B19" s="42"/>
      <c r="C19" s="33"/>
      <c r="D19" s="33"/>
      <c r="P19" s="31">
        <v>5425.7178748762281</v>
      </c>
      <c r="Q19" s="31">
        <v>884</v>
      </c>
      <c r="R19" s="23">
        <v>10.91</v>
      </c>
      <c r="W19" s="17"/>
      <c r="X19">
        <f t="shared" si="9"/>
        <v>130</v>
      </c>
      <c r="Y19" s="55">
        <f t="shared" si="4"/>
        <v>2202.7034776825003</v>
      </c>
      <c r="Z19" s="55">
        <f t="shared" si="5"/>
        <v>14.020022156152635</v>
      </c>
      <c r="AA19" s="55">
        <f t="shared" si="6"/>
        <v>91.058432314282783</v>
      </c>
      <c r="AB19" s="55">
        <f t="shared" si="7"/>
        <v>98.62836550230486</v>
      </c>
      <c r="AC19" s="214">
        <f t="shared" si="0"/>
        <v>91.058432314282783</v>
      </c>
      <c r="AD19" s="214">
        <f t="shared" si="1"/>
        <v>98.62836550230486</v>
      </c>
      <c r="AG19" s="29">
        <f t="shared" si="10"/>
        <v>5.0027010186277524E+28</v>
      </c>
      <c r="AI19" s="26"/>
      <c r="AJ19" s="54">
        <f t="shared" si="2"/>
        <v>1.5163375116790845E-5</v>
      </c>
      <c r="AQ19" s="38">
        <f t="shared" si="8"/>
        <v>5.8838586990334597E-2</v>
      </c>
      <c r="AR19" s="38">
        <f t="shared" si="3"/>
        <v>5.5568986352847849E-2</v>
      </c>
      <c r="AS19" s="54">
        <f t="shared" si="11"/>
        <v>2.0312745930920574E-10</v>
      </c>
      <c r="AT19" s="28"/>
      <c r="AU19" s="28"/>
    </row>
    <row r="20" spans="2:47" ht="18" customHeight="1" x14ac:dyDescent="0.25">
      <c r="P20" s="31">
        <v>7234.2904998349704</v>
      </c>
      <c r="Q20" s="31">
        <v>788</v>
      </c>
      <c r="R20" s="23">
        <v>10.130000000000001</v>
      </c>
      <c r="W20" s="17"/>
      <c r="X20">
        <f t="shared" si="9"/>
        <v>140</v>
      </c>
      <c r="Y20" s="55">
        <f t="shared" si="4"/>
        <v>2195.8617561250976</v>
      </c>
      <c r="Z20" s="55">
        <f t="shared" si="5"/>
        <v>14.013228055203323</v>
      </c>
      <c r="AA20" s="55">
        <f t="shared" si="6"/>
        <v>90.775599674456288</v>
      </c>
      <c r="AB20" s="55">
        <f t="shared" si="7"/>
        <v>98.580570208957596</v>
      </c>
      <c r="AC20" s="214">
        <f t="shared" si="0"/>
        <v>90.775599674456288</v>
      </c>
      <c r="AD20" s="214">
        <f t="shared" si="1"/>
        <v>98.580570208957596</v>
      </c>
      <c r="AG20" s="29">
        <f t="shared" si="10"/>
        <v>4.9855568449143938E+28</v>
      </c>
      <c r="AI20" s="26"/>
      <c r="AJ20" s="54">
        <f t="shared" si="2"/>
        <v>1.5138766286551446E-5</v>
      </c>
      <c r="AQ20" s="38">
        <f t="shared" si="8"/>
        <v>5.8828287129913143E-2</v>
      </c>
      <c r="AR20" s="38">
        <f t="shared" si="3"/>
        <v>5.5559799303600582E-2</v>
      </c>
      <c r="AS20" s="54">
        <f t="shared" si="11"/>
        <v>2.0352882462463227E-10</v>
      </c>
      <c r="AT20" s="28"/>
      <c r="AU20" s="28"/>
    </row>
    <row r="21" spans="2:47" x14ac:dyDescent="0.25">
      <c r="P21" s="31">
        <v>9371.694511149848</v>
      </c>
      <c r="Q21" s="31">
        <v>689</v>
      </c>
      <c r="R21" s="23">
        <v>9.27</v>
      </c>
      <c r="X21">
        <f t="shared" si="9"/>
        <v>150</v>
      </c>
      <c r="Y21" s="55">
        <f t="shared" si="4"/>
        <v>2189.0819851448668</v>
      </c>
      <c r="Z21" s="55">
        <f t="shared" si="5"/>
        <v>14.006453580361843</v>
      </c>
      <c r="AA21" s="55">
        <f t="shared" si="6"/>
        <v>90.495328034099501</v>
      </c>
      <c r="AB21" s="55">
        <f t="shared" si="7"/>
        <v>98.532912981792776</v>
      </c>
      <c r="AC21" s="214">
        <f t="shared" si="0"/>
        <v>90.495328034099501</v>
      </c>
      <c r="AD21" s="214">
        <f t="shared" si="1"/>
        <v>98.532912981792776</v>
      </c>
      <c r="AG21" s="29">
        <f t="shared" si="10"/>
        <v>4.9685219578133431E+28</v>
      </c>
      <c r="AI21" s="26"/>
      <c r="AJ21" s="54">
        <f t="shared" si="2"/>
        <v>1.511473060766733E-5</v>
      </c>
      <c r="AQ21" s="38">
        <f t="shared" si="8"/>
        <v>5.8818018077015838E-2</v>
      </c>
      <c r="AR21" s="38">
        <f t="shared" si="3"/>
        <v>5.5550639555453384E-2</v>
      </c>
      <c r="AS21" s="54">
        <f t="shared" si="11"/>
        <v>2.0393600862081553E-10</v>
      </c>
      <c r="AT21" s="28"/>
      <c r="AU21" s="28"/>
    </row>
    <row r="22" spans="2:47" x14ac:dyDescent="0.25">
      <c r="P22" s="31">
        <v>11837.929908820861</v>
      </c>
      <c r="Q22" s="31">
        <v>627</v>
      </c>
      <c r="R22" s="23">
        <v>8.44</v>
      </c>
      <c r="X22">
        <f t="shared" si="9"/>
        <v>160</v>
      </c>
      <c r="Y22" s="55">
        <f t="shared" si="4"/>
        <v>2182.362673351955</v>
      </c>
      <c r="Z22" s="55">
        <f t="shared" si="5"/>
        <v>13.999697987401573</v>
      </c>
      <c r="AA22" s="55">
        <f t="shared" si="6"/>
        <v>90.217555740056014</v>
      </c>
      <c r="AB22" s="55">
        <f t="shared" si="7"/>
        <v>98.485388585308286</v>
      </c>
      <c r="AC22" s="214">
        <f t="shared" si="0"/>
        <v>90.217555740056014</v>
      </c>
      <c r="AD22" s="214">
        <f t="shared" si="1"/>
        <v>98.485388585308286</v>
      </c>
      <c r="AG22" s="29">
        <f t="shared" si="10"/>
        <v>4.9515937239285978E+28</v>
      </c>
      <c r="AI22" s="26"/>
      <c r="AJ22" s="54">
        <f t="shared" si="2"/>
        <v>1.5091260959416157E-5</v>
      </c>
      <c r="AQ22" s="38">
        <f t="shared" si="8"/>
        <v>5.8807778688314126E-2</v>
      </c>
      <c r="AR22" s="38">
        <f t="shared" si="3"/>
        <v>5.5541506090148997E-2</v>
      </c>
      <c r="AS22" s="54">
        <f t="shared" si="11"/>
        <v>2.043490645650721E-10</v>
      </c>
      <c r="AT22" s="28"/>
      <c r="AU22" s="28"/>
    </row>
    <row r="23" spans="2:47" x14ac:dyDescent="0.25">
      <c r="X23">
        <f t="shared" si="9"/>
        <v>170</v>
      </c>
      <c r="Y23" s="55">
        <f t="shared" si="4"/>
        <v>2175.7023713781764</v>
      </c>
      <c r="Z23" s="55">
        <f t="shared" si="5"/>
        <v>13.992960543801088</v>
      </c>
      <c r="AA23" s="55">
        <f t="shared" si="6"/>
        <v>89.942222876319818</v>
      </c>
      <c r="AB23" s="55">
        <f t="shared" si="7"/>
        <v>98.437991866346024</v>
      </c>
      <c r="AC23" s="214">
        <f t="shared" si="0"/>
        <v>89.942222876319818</v>
      </c>
      <c r="AD23" s="214">
        <f t="shared" si="1"/>
        <v>98.437991866346024</v>
      </c>
      <c r="AG23" s="29">
        <f t="shared" si="10"/>
        <v>4.9347695714629256E+28</v>
      </c>
      <c r="AI23" s="26"/>
      <c r="AJ23" s="54">
        <f t="shared" si="2"/>
        <v>1.5068350452727456E-5</v>
      </c>
      <c r="AQ23" s="38">
        <f t="shared" si="8"/>
        <v>5.8797567838934757E-2</v>
      </c>
      <c r="AR23" s="38">
        <f t="shared" si="3"/>
        <v>5.5532397905809223E-2</v>
      </c>
      <c r="AS23" s="54">
        <f t="shared" si="11"/>
        <v>2.0476804700253021E-10</v>
      </c>
      <c r="AT23" s="28"/>
      <c r="AU23" s="28"/>
    </row>
    <row r="24" spans="2:47" x14ac:dyDescent="0.25">
      <c r="X24">
        <f t="shared" si="9"/>
        <v>180</v>
      </c>
      <c r="Y24" s="55">
        <f t="shared" si="4"/>
        <v>2169.0996702614607</v>
      </c>
      <c r="Z24" s="55">
        <f t="shared" si="5"/>
        <v>13.986240528256117</v>
      </c>
      <c r="AA24" s="55">
        <f t="shared" si="6"/>
        <v>89.669271197249302</v>
      </c>
      <c r="AB24" s="55">
        <f t="shared" si="7"/>
        <v>98.390717750658581</v>
      </c>
      <c r="AC24" s="214">
        <f t="shared" si="0"/>
        <v>89.669271197249302</v>
      </c>
      <c r="AD24" s="214">
        <f t="shared" si="1"/>
        <v>98.390717750658581</v>
      </c>
      <c r="AG24" s="29">
        <f t="shared" si="10"/>
        <v>4.918046988012121E+28</v>
      </c>
      <c r="AI24" s="26"/>
      <c r="AJ24" s="54">
        <f t="shared" si="2"/>
        <v>1.5045992423646216E-5</v>
      </c>
      <c r="AQ24" s="38">
        <f t="shared" si="8"/>
        <v>5.8787384421696454E-2</v>
      </c>
      <c r="AR24" s="38">
        <f t="shared" si="3"/>
        <v>5.5523314016256237E-2</v>
      </c>
      <c r="AS24" s="54">
        <f t="shared" si="11"/>
        <v>2.0519301178144851E-10</v>
      </c>
      <c r="AT24" s="28"/>
      <c r="AU24" s="28"/>
    </row>
    <row r="25" spans="2:47" x14ac:dyDescent="0.25">
      <c r="X25">
        <f t="shared" si="9"/>
        <v>190</v>
      </c>
      <c r="Y25" s="55">
        <f t="shared" si="4"/>
        <v>2162.5531999031246</v>
      </c>
      <c r="Z25" s="55">
        <f t="shared" si="5"/>
        <v>13.979537230207717</v>
      </c>
      <c r="AA25" s="55">
        <f t="shared" si="6"/>
        <v>89.398644063791835</v>
      </c>
      <c r="AB25" s="55">
        <f t="shared" si="7"/>
        <v>98.343561239589988</v>
      </c>
      <c r="AC25" s="214">
        <f t="shared" si="0"/>
        <v>89.398644063791835</v>
      </c>
      <c r="AD25" s="214">
        <f t="shared" si="1"/>
        <v>98.343561239589988</v>
      </c>
      <c r="AG25" s="29">
        <f t="shared" si="10"/>
        <v>4.9014235184467373E+28</v>
      </c>
      <c r="AI25" s="26"/>
      <c r="AJ25" s="54">
        <f t="shared" si="2"/>
        <v>1.5024180427071523E-5</v>
      </c>
      <c r="AQ25" s="38">
        <f t="shared" si="8"/>
        <v>5.87772273463723E-2</v>
      </c>
      <c r="AR25" s="38">
        <f t="shared" si="3"/>
        <v>5.5514253450356564E-2</v>
      </c>
      <c r="AS25" s="54">
        <f t="shared" si="11"/>
        <v>2.0562401607908795E-10</v>
      </c>
      <c r="AT25" s="28"/>
      <c r="AU25" s="28"/>
    </row>
    <row r="26" spans="2:47" x14ac:dyDescent="0.25">
      <c r="H26" t="s">
        <v>0</v>
      </c>
      <c r="N26" s="32"/>
      <c r="X26">
        <f t="shared" si="9"/>
        <v>200</v>
      </c>
      <c r="Y26" s="55">
        <f t="shared" si="4"/>
        <v>2156.0616275940693</v>
      </c>
      <c r="Z26" s="55">
        <f t="shared" si="5"/>
        <v>13.972849949385811</v>
      </c>
      <c r="AA26" s="55">
        <f t="shared" si="6"/>
        <v>89.130286382557642</v>
      </c>
      <c r="AB26" s="55">
        <f t="shared" si="7"/>
        <v>98.296517406864666</v>
      </c>
      <c r="AC26" s="214">
        <f t="shared" si="0"/>
        <v>89.130286382557642</v>
      </c>
      <c r="AD26" s="214">
        <f t="shared" si="1"/>
        <v>98.296517406864666</v>
      </c>
      <c r="AG26" s="29">
        <f t="shared" si="10"/>
        <v>4.8848967628772695E+28</v>
      </c>
      <c r="AI26" s="26"/>
      <c r="AJ26" s="54">
        <f t="shared" si="2"/>
        <v>1.5002908230758307E-5</v>
      </c>
      <c r="AQ26" s="38">
        <f t="shared" si="8"/>
        <v>5.8767095538976591E-2</v>
      </c>
      <c r="AR26" s="38">
        <f t="shared" si="3"/>
        <v>5.550521525138688E-2</v>
      </c>
      <c r="AS26" s="54">
        <f t="shared" si="11"/>
        <v>2.0606111842816E-10</v>
      </c>
      <c r="AT26" s="28"/>
      <c r="AU26" s="28"/>
    </row>
    <row r="27" spans="2:47" x14ac:dyDescent="0.25">
      <c r="H27" s="7"/>
      <c r="R27" s="19"/>
      <c r="S27" s="19"/>
      <c r="X27">
        <f t="shared" si="9"/>
        <v>210</v>
      </c>
      <c r="Y27" s="55">
        <f t="shared" si="4"/>
        <v>2149.6236566062967</v>
      </c>
      <c r="Z27" s="55">
        <f t="shared" si="5"/>
        <v>13.966177995367353</v>
      </c>
      <c r="AA27" s="55">
        <f t="shared" si="6"/>
        <v>88.864144547593909</v>
      </c>
      <c r="AB27" s="55">
        <f t="shared" si="7"/>
        <v>98.249581395479083</v>
      </c>
      <c r="AC27" s="214">
        <f t="shared" si="0"/>
        <v>88.864144547593909</v>
      </c>
      <c r="AD27" s="214">
        <f t="shared" si="1"/>
        <v>98.249581395479083</v>
      </c>
      <c r="AG27" s="29">
        <f t="shared" si="10"/>
        <v>4.8684643746987074E+28</v>
      </c>
      <c r="AI27" s="26"/>
      <c r="AJ27" s="54">
        <f t="shared" si="2"/>
        <v>1.4982169809570371E-5</v>
      </c>
      <c r="AQ27" s="38">
        <f t="shared" si="8"/>
        <v>5.8756987941074881E-2</v>
      </c>
      <c r="AR27" s="38">
        <f t="shared" si="3"/>
        <v>5.5496198476420344E-2</v>
      </c>
      <c r="AS27" s="54">
        <f t="shared" si="11"/>
        <v>2.0650437874388054E-10</v>
      </c>
      <c r="AT27" s="28"/>
      <c r="AU27" s="28"/>
    </row>
    <row r="28" spans="2:47" ht="15.75" thickBot="1" x14ac:dyDescent="0.3">
      <c r="H28" s="24"/>
      <c r="N28" s="13"/>
      <c r="Q28" s="19"/>
      <c r="R28" s="19"/>
      <c r="S28" s="19"/>
      <c r="X28">
        <f t="shared" si="9"/>
        <v>220</v>
      </c>
      <c r="Y28" s="55">
        <f t="shared" si="4"/>
        <v>2143.238024846285</v>
      </c>
      <c r="Z28" s="55">
        <f t="shared" si="5"/>
        <v>13.959520687148368</v>
      </c>
      <c r="AA28" s="55">
        <f t="shared" si="6"/>
        <v>88.600166384716204</v>
      </c>
      <c r="AB28" s="55">
        <f t="shared" si="7"/>
        <v>98.2027484146913</v>
      </c>
      <c r="AC28" s="214">
        <f t="shared" si="0"/>
        <v>88.600166384716204</v>
      </c>
      <c r="AD28" s="214">
        <f t="shared" si="1"/>
        <v>98.2027484146913</v>
      </c>
      <c r="AG28" s="29">
        <f t="shared" si="10"/>
        <v>4.8521240587107433E+28</v>
      </c>
      <c r="AI28" s="26"/>
      <c r="AJ28" s="54">
        <f t="shared" si="2"/>
        <v>1.4961959339973849E-5</v>
      </c>
      <c r="AQ28" s="38">
        <f t="shared" si="8"/>
        <v>5.8746903509116162E-2</v>
      </c>
      <c r="AR28" s="38">
        <f t="shared" si="3"/>
        <v>5.5487202195732638E-2</v>
      </c>
      <c r="AS28" s="54">
        <f t="shared" si="11"/>
        <v>2.0695385835165519E-10</v>
      </c>
      <c r="AT28" s="28"/>
      <c r="AU28" s="28"/>
    </row>
    <row r="29" spans="2:47" x14ac:dyDescent="0.25">
      <c r="F29" s="57" t="s">
        <v>33</v>
      </c>
      <c r="G29" s="47"/>
      <c r="H29" s="37"/>
      <c r="N29" s="13"/>
      <c r="X29">
        <f t="shared" si="9"/>
        <v>230</v>
      </c>
      <c r="Y29" s="55">
        <f t="shared" si="4"/>
        <v>2136.9035035671004</v>
      </c>
      <c r="Z29" s="55">
        <f t="shared" si="5"/>
        <v>13.952877352729242</v>
      </c>
      <c r="AA29" s="55">
        <f t="shared" si="6"/>
        <v>88.338301098267891</v>
      </c>
      <c r="AB29" s="55">
        <f t="shared" si="7"/>
        <v>98.156013737103365</v>
      </c>
      <c r="AC29" s="214">
        <f t="shared" si="0"/>
        <v>88.338301098267891</v>
      </c>
      <c r="AD29" s="214">
        <f t="shared" si="1"/>
        <v>98.156013737103365</v>
      </c>
      <c r="AG29" s="29">
        <f t="shared" si="10"/>
        <v>4.835873569309959E+28</v>
      </c>
      <c r="AI29" s="26"/>
      <c r="AJ29" s="54">
        <f t="shared" si="2"/>
        <v>1.4942271194760474E-5</v>
      </c>
      <c r="AQ29" s="38">
        <f t="shared" si="8"/>
        <v>5.8736841213786077E-2</v>
      </c>
      <c r="AR29" s="38">
        <f t="shared" si="3"/>
        <v>5.547822549222655E-2</v>
      </c>
      <c r="AS29" s="54">
        <f t="shared" si="11"/>
        <v>2.0740962001542679E-10</v>
      </c>
      <c r="AT29" s="28"/>
      <c r="AU29" s="28"/>
    </row>
    <row r="30" spans="2:47" x14ac:dyDescent="0.25">
      <c r="B30" s="96" t="s">
        <v>46</v>
      </c>
      <c r="C30" s="97" t="s">
        <v>53</v>
      </c>
      <c r="D30" s="98"/>
      <c r="F30" s="58" t="s">
        <v>12</v>
      </c>
      <c r="G30" s="59" t="s">
        <v>13</v>
      </c>
      <c r="N30" s="13"/>
      <c r="X30">
        <f t="shared" si="9"/>
        <v>240</v>
      </c>
      <c r="Y30" s="55">
        <f t="shared" si="4"/>
        <v>2130.6188961361495</v>
      </c>
      <c r="Z30" s="55">
        <f t="shared" si="5"/>
        <v>13.946247328712571</v>
      </c>
      <c r="AA30" s="55">
        <f t="shared" si="6"/>
        <v>88.078499220179808</v>
      </c>
      <c r="AB30" s="55">
        <f t="shared" si="7"/>
        <v>98.109372695832363</v>
      </c>
      <c r="AC30" s="214">
        <f t="shared" si="0"/>
        <v>88.078499220179808</v>
      </c>
      <c r="AD30" s="214">
        <f t="shared" si="1"/>
        <v>98.109372695832363</v>
      </c>
      <c r="AG30" s="29">
        <f t="shared" si="10"/>
        <v>4.8197107087508354E+28</v>
      </c>
      <c r="AI30" s="26"/>
      <c r="AJ30" s="54">
        <f t="shared" si="2"/>
        <v>1.4923099937991087E-5</v>
      </c>
      <c r="AQ30" s="38">
        <f t="shared" si="8"/>
        <v>5.8726800039380002E-2</v>
      </c>
      <c r="AR30" s="38">
        <f t="shared" si="3"/>
        <v>5.5469267460874348E-2</v>
      </c>
      <c r="AS30" s="54">
        <f t="shared" si="11"/>
        <v>2.0787172796670633E-10</v>
      </c>
      <c r="AT30" s="28"/>
      <c r="AU30" s="28"/>
    </row>
    <row r="31" spans="2:47" ht="15.75" thickBot="1" x14ac:dyDescent="0.3">
      <c r="B31" s="67" t="s">
        <v>52</v>
      </c>
      <c r="C31" s="98" t="s">
        <v>54</v>
      </c>
      <c r="D31" s="98"/>
      <c r="E31" s="36"/>
      <c r="F31" s="60">
        <v>1.1000000000000001E+29</v>
      </c>
      <c r="G31" s="61">
        <v>5.5000000000000003E+28</v>
      </c>
      <c r="L31" s="27"/>
      <c r="M31" s="40"/>
      <c r="N31" s="13"/>
      <c r="O31" s="19"/>
      <c r="R31" s="35"/>
      <c r="S31" s="35"/>
      <c r="X31">
        <f t="shared" si="9"/>
        <v>250</v>
      </c>
      <c r="Y31" s="55">
        <f t="shared" si="4"/>
        <v>2124.3830368557701</v>
      </c>
      <c r="Z31" s="55">
        <f t="shared" si="5"/>
        <v>13.939629959912969</v>
      </c>
      <c r="AA31" s="55">
        <f t="shared" si="6"/>
        <v>87.820712561214137</v>
      </c>
      <c r="AB31" s="55">
        <f t="shared" si="7"/>
        <v>98.062820681765515</v>
      </c>
      <c r="AC31" s="214">
        <f t="shared" si="0"/>
        <v>87.820712561214137</v>
      </c>
      <c r="AD31" s="214">
        <f t="shared" si="1"/>
        <v>98.062820681765515</v>
      </c>
      <c r="AG31" s="29">
        <f t="shared" si="10"/>
        <v>4.8036333254721669E+28</v>
      </c>
      <c r="AI31" s="26"/>
      <c r="AJ31" s="54">
        <f t="shared" si="2"/>
        <v>1.4904440320149723E-5</v>
      </c>
      <c r="AQ31" s="38">
        <f t="shared" si="8"/>
        <v>5.8716778983195293E-2</v>
      </c>
      <c r="AR31" s="38">
        <f t="shared" si="3"/>
        <v>5.546032720817707E-2</v>
      </c>
      <c r="AS31" s="54">
        <f t="shared" si="11"/>
        <v>2.0834024793432105E-10</v>
      </c>
      <c r="AT31" s="28"/>
      <c r="AU31" s="28"/>
    </row>
    <row r="32" spans="2:47" x14ac:dyDescent="0.25">
      <c r="E32" s="18"/>
      <c r="H32" s="19"/>
      <c r="I32" s="34"/>
      <c r="N32" s="13"/>
      <c r="X32">
        <f t="shared" si="9"/>
        <v>260</v>
      </c>
      <c r="Y32" s="55">
        <f t="shared" si="4"/>
        <v>2118.1947898339749</v>
      </c>
      <c r="Z32" s="55">
        <f t="shared" si="5"/>
        <v>13.93302459897823</v>
      </c>
      <c r="AA32" s="55">
        <f t="shared" si="6"/>
        <v>87.564894164281725</v>
      </c>
      <c r="AB32" s="55">
        <f t="shared" si="7"/>
        <v>98.016353140895035</v>
      </c>
      <c r="AC32" s="214">
        <f t="shared" si="0"/>
        <v>87.564894164281725</v>
      </c>
      <c r="AD32" s="214">
        <f t="shared" si="1"/>
        <v>98.016353140895035</v>
      </c>
      <c r="AG32" s="29">
        <f t="shared" si="10"/>
        <v>4.7876393124859954E+28</v>
      </c>
      <c r="AI32" s="26"/>
      <c r="AJ32" s="54">
        <f t="shared" si="2"/>
        <v>1.4886287273499594E-5</v>
      </c>
      <c r="AQ32" s="38">
        <f t="shared" si="8"/>
        <v>5.8706777054941497E-2</v>
      </c>
      <c r="AR32" s="38">
        <f t="shared" si="3"/>
        <v>5.5451403851639762E-2</v>
      </c>
      <c r="AS32" s="54">
        <f t="shared" si="11"/>
        <v>2.0881524717490389E-10</v>
      </c>
      <c r="AT32" s="28"/>
      <c r="AU32" s="28"/>
    </row>
    <row r="33" spans="1:47" x14ac:dyDescent="0.25">
      <c r="E33" s="27"/>
      <c r="P33" s="36"/>
      <c r="Q33" s="13"/>
      <c r="R33" s="13"/>
      <c r="S33" s="13"/>
      <c r="X33">
        <f t="shared" si="9"/>
        <v>270</v>
      </c>
      <c r="Y33" s="55">
        <f t="shared" si="4"/>
        <v>2112.0530479028102</v>
      </c>
      <c r="Z33" s="55">
        <f t="shared" si="5"/>
        <v>13.926430606021301</v>
      </c>
      <c r="AA33" s="55">
        <f t="shared" si="6"/>
        <v>87.310998259727583</v>
      </c>
      <c r="AB33" s="55">
        <f t="shared" si="7"/>
        <v>97.969965571729176</v>
      </c>
      <c r="AC33" s="214">
        <f t="shared" si="0"/>
        <v>87.310998259727583</v>
      </c>
      <c r="AD33" s="214">
        <f t="shared" si="1"/>
        <v>97.969965571729176</v>
      </c>
      <c r="AG33" s="29">
        <f t="shared" si="10"/>
        <v>4.7717266058261274E+28</v>
      </c>
      <c r="AI33" s="26"/>
      <c r="AJ33" s="54">
        <f t="shared" si="2"/>
        <v>1.4868635907632398E-5</v>
      </c>
      <c r="AQ33" s="38">
        <f t="shared" si="8"/>
        <v>5.8696793276167718E-2</v>
      </c>
      <c r="AR33" s="38">
        <f t="shared" si="3"/>
        <v>5.5442496519261954E-2</v>
      </c>
      <c r="AS33" s="54">
        <f t="shared" si="11"/>
        <v>2.0929679450415391E-10</v>
      </c>
      <c r="AT33" s="28"/>
      <c r="AU33" s="28"/>
    </row>
    <row r="34" spans="1:47" x14ac:dyDescent="0.25">
      <c r="E34" s="27"/>
      <c r="J34" s="26"/>
      <c r="P34" s="36"/>
      <c r="Q34" s="13"/>
      <c r="R34" s="13"/>
      <c r="S34" s="13"/>
      <c r="X34">
        <f t="shared" si="9"/>
        <v>280</v>
      </c>
      <c r="Y34" s="55">
        <f t="shared" si="4"/>
        <v>2105.9567315820036</v>
      </c>
      <c r="Z34" s="55">
        <f t="shared" si="5"/>
        <v>13.919847348262543</v>
      </c>
      <c r="AA34" s="55">
        <f t="shared" si="6"/>
        <v>87.058980222488785</v>
      </c>
      <c r="AB34" s="55">
        <f t="shared" si="7"/>
        <v>97.923653522775538</v>
      </c>
      <c r="AC34" s="214">
        <f t="shared" si="0"/>
        <v>87.058980222488785</v>
      </c>
      <c r="AD34" s="214">
        <f t="shared" si="1"/>
        <v>97.923653522775538</v>
      </c>
      <c r="AG34" s="29">
        <f t="shared" si="10"/>
        <v>4.7558931830534994E+28</v>
      </c>
      <c r="AI34" s="26"/>
      <c r="AJ34" s="54">
        <f t="shared" si="2"/>
        <v>1.4851481505203006E-5</v>
      </c>
      <c r="AQ34" s="38">
        <f t="shared" si="8"/>
        <v>5.8686826679706407E-2</v>
      </c>
      <c r="AR34" s="38">
        <f t="shared" si="3"/>
        <v>5.5433604349042716E-2</v>
      </c>
      <c r="AS34" s="54">
        <f t="shared" si="11"/>
        <v>2.0978496032889714E-10</v>
      </c>
      <c r="AT34" s="28"/>
      <c r="AU34" s="28"/>
    </row>
    <row r="35" spans="1:47" x14ac:dyDescent="0.25">
      <c r="E35" s="27"/>
      <c r="P35" s="36"/>
      <c r="Q35" s="13"/>
      <c r="R35" s="13"/>
      <c r="S35" s="13"/>
      <c r="X35">
        <f t="shared" si="9"/>
        <v>290</v>
      </c>
      <c r="Y35" s="55">
        <f t="shared" si="4"/>
        <v>2099.9047880855937</v>
      </c>
      <c r="Z35" s="55">
        <f t="shared" si="5"/>
        <v>13.913274199681753</v>
      </c>
      <c r="AA35" s="55">
        <f t="shared" si="6"/>
        <v>86.808796531029088</v>
      </c>
      <c r="AB35" s="55">
        <f t="shared" si="7"/>
        <v>97.877412590093229</v>
      </c>
      <c r="AC35" s="214">
        <f t="shared" si="0"/>
        <v>86.808796531029088</v>
      </c>
      <c r="AD35" s="214">
        <f t="shared" si="1"/>
        <v>97.877412590093229</v>
      </c>
      <c r="AG35" s="29">
        <f t="shared" si="10"/>
        <v>4.7401370618159252E+28</v>
      </c>
      <c r="AI35" s="26"/>
      <c r="AJ35" s="54">
        <f t="shared" si="2"/>
        <v>1.4834819517841996E-5</v>
      </c>
      <c r="AQ35" s="38">
        <f t="shared" si="8"/>
        <v>5.8676876309132632E-2</v>
      </c>
      <c r="AR35" s="38">
        <f t="shared" si="3"/>
        <v>5.542472648849945E-2</v>
      </c>
      <c r="AS35" s="54">
        <f t="shared" si="11"/>
        <v>2.102798166799728E-10</v>
      </c>
      <c r="AT35" s="28"/>
      <c r="AU35" s="28"/>
    </row>
    <row r="36" spans="1:47" x14ac:dyDescent="0.25">
      <c r="E36" s="19"/>
      <c r="P36" s="36"/>
      <c r="Q36" s="13"/>
      <c r="R36" s="13"/>
      <c r="S36" s="13"/>
      <c r="X36">
        <f t="shared" si="9"/>
        <v>300</v>
      </c>
      <c r="Y36" s="55">
        <f t="shared" si="4"/>
        <v>2093.8961903694667</v>
      </c>
      <c r="Z36" s="55">
        <f t="shared" si="5"/>
        <v>13.906710540679438</v>
      </c>
      <c r="AA36" s="55">
        <f t="shared" si="6"/>
        <v>86.560404727964723</v>
      </c>
      <c r="AB36" s="55">
        <f t="shared" si="7"/>
        <v>97.831238414909862</v>
      </c>
      <c r="AC36" s="214">
        <f t="shared" si="0"/>
        <v>86.560404727964723</v>
      </c>
      <c r="AD36" s="214">
        <f t="shared" si="1"/>
        <v>97.831238414909862</v>
      </c>
      <c r="AG36" s="29">
        <f t="shared" si="10"/>
        <v>4.7244562984596221E+28</v>
      </c>
      <c r="AI36" s="26"/>
      <c r="AJ36" s="54">
        <f t="shared" si="2"/>
        <v>1.4818645562238636E-5</v>
      </c>
      <c r="AQ36" s="38">
        <f t="shared" si="8"/>
        <v>5.8666941218238108E-2</v>
      </c>
      <c r="AR36" s="38">
        <f t="shared" si="3"/>
        <v>5.5415862094199707E-2</v>
      </c>
      <c r="AS36" s="54">
        <f t="shared" si="11"/>
        <v>2.1078143724597946E-10</v>
      </c>
      <c r="AT36" s="28"/>
      <c r="AU36" s="28"/>
    </row>
    <row r="37" spans="1:47" ht="15.75" customHeight="1" x14ac:dyDescent="0.3">
      <c r="E37" s="19"/>
      <c r="F37" s="33"/>
      <c r="P37" s="36"/>
      <c r="Q37" s="13"/>
      <c r="R37" s="13"/>
      <c r="S37" s="13"/>
      <c r="X37">
        <f t="shared" si="9"/>
        <v>310</v>
      </c>
      <c r="Y37" s="55">
        <f t="shared" si="4"/>
        <v>2087.9299362178008</v>
      </c>
      <c r="Z37" s="55">
        <f t="shared" si="5"/>
        <v>13.900155757746958</v>
      </c>
      <c r="AA37" s="55">
        <f t="shared" si="6"/>
        <v>86.313763382298504</v>
      </c>
      <c r="AB37" s="55">
        <f t="shared" si="7"/>
        <v>97.785126681301151</v>
      </c>
      <c r="AC37" s="214">
        <f t="shared" si="0"/>
        <v>86.313763382298504</v>
      </c>
      <c r="AD37" s="214">
        <f t="shared" si="1"/>
        <v>97.785126681301151</v>
      </c>
      <c r="AG37" s="29">
        <f t="shared" si="10"/>
        <v>4.708848986690277E+28</v>
      </c>
      <c r="AI37" s="26"/>
      <c r="AJ37" s="54">
        <f t="shared" si="2"/>
        <v>1.480295541638761E-5</v>
      </c>
      <c r="AQ37" s="38">
        <f t="shared" si="8"/>
        <v>5.8657020470519239E-2</v>
      </c>
      <c r="AR37" s="38">
        <f t="shared" si="3"/>
        <v>5.540701033130558E-2</v>
      </c>
      <c r="AS37" s="54">
        <f t="shared" si="11"/>
        <v>2.1128989740790754E-10</v>
      </c>
      <c r="AT37" s="28"/>
      <c r="AU37" s="28"/>
    </row>
    <row r="38" spans="1:47" x14ac:dyDescent="0.25">
      <c r="Q38" s="26"/>
      <c r="X38">
        <f t="shared" si="9"/>
        <v>320</v>
      </c>
      <c r="Y38" s="55">
        <f t="shared" si="4"/>
        <v>2082.0050473665246</v>
      </c>
      <c r="Z38" s="55">
        <f t="shared" si="5"/>
        <v>13.893609243145013</v>
      </c>
      <c r="AA38" s="55">
        <f t="shared" si="6"/>
        <v>86.068832053184153</v>
      </c>
      <c r="AB38" s="55">
        <f t="shared" si="7"/>
        <v>97.739073113929038</v>
      </c>
      <c r="AC38" s="214">
        <f t="shared" si="0"/>
        <v>86.068832053184153</v>
      </c>
      <c r="AD38" s="214">
        <f t="shared" si="1"/>
        <v>97.739073113929038</v>
      </c>
      <c r="AG38" s="29">
        <f t="shared" si="10"/>
        <v>4.6933132562814587E+28</v>
      </c>
      <c r="AI38" s="26"/>
      <c r="AJ38" s="54">
        <f t="shared" si="2"/>
        <v>1.4787745015992869E-5</v>
      </c>
      <c r="AQ38" s="38">
        <f t="shared" si="8"/>
        <v>5.8647113138678549E-2</v>
      </c>
      <c r="AR38" s="38">
        <f t="shared" si="3"/>
        <v>5.5398170373129815E-2</v>
      </c>
      <c r="AS38" s="54">
        <f t="shared" si="11"/>
        <v>2.1180527427468909E-10</v>
      </c>
      <c r="AT38" s="28"/>
      <c r="AU38" s="28"/>
    </row>
    <row r="39" spans="1:47" x14ac:dyDescent="0.25">
      <c r="X39">
        <f t="shared" si="9"/>
        <v>330</v>
      </c>
      <c r="Y39" s="55">
        <f t="shared" si="4"/>
        <v>2076.1205686619919</v>
      </c>
      <c r="Z39" s="55">
        <f t="shared" si="5"/>
        <v>13.887070394590078</v>
      </c>
      <c r="AA39" s="55">
        <f t="shared" si="6"/>
        <v>85.825571255146414</v>
      </c>
      <c r="AB39" s="55">
        <f t="shared" si="7"/>
        <v>97.693073475835931</v>
      </c>
      <c r="AC39" s="214">
        <f t="shared" si="0"/>
        <v>85.825571255146414</v>
      </c>
      <c r="AD39" s="214">
        <f t="shared" si="1"/>
        <v>97.693073475835931</v>
      </c>
      <c r="AG39" s="29">
        <f t="shared" si="10"/>
        <v>4.6778472718282278E+28</v>
      </c>
      <c r="AI39" s="26"/>
      <c r="AJ39" s="54">
        <f t="shared" si="2"/>
        <v>1.4773010451022381E-5</v>
      </c>
      <c r="AQ39" s="38">
        <f t="shared" si="8"/>
        <v>5.8637218304138712E-2</v>
      </c>
      <c r="AR39" s="38">
        <f t="shared" si="3"/>
        <v>5.5389341400703201E-2</v>
      </c>
      <c r="AS39" s="54">
        <f t="shared" si="11"/>
        <v>2.1232764671969581E-10</v>
      </c>
      <c r="AT39" s="28"/>
      <c r="AU39" s="28"/>
    </row>
    <row r="40" spans="1:47" x14ac:dyDescent="0.25">
      <c r="A40" s="16"/>
      <c r="B40" s="21"/>
      <c r="C40" s="21"/>
      <c r="X40">
        <f t="shared" si="9"/>
        <v>340</v>
      </c>
      <c r="Y40" s="55">
        <f t="shared" si="4"/>
        <v>2070.2755672532589</v>
      </c>
      <c r="Z40" s="55">
        <f t="shared" si="5"/>
        <v>13.88053861494844</v>
      </c>
      <c r="AA40" s="55">
        <f t="shared" si="6"/>
        <v>85.583942424690335</v>
      </c>
      <c r="AB40" s="55">
        <f t="shared" si="7"/>
        <v>97.647123566292237</v>
      </c>
      <c r="AC40" s="214">
        <f t="shared" si="0"/>
        <v>85.583942424690335</v>
      </c>
      <c r="AD40" s="214">
        <f t="shared" si="1"/>
        <v>97.647123566292237</v>
      </c>
      <c r="AG40" s="29">
        <f t="shared" si="10"/>
        <v>4.6624492315439359E+28</v>
      </c>
      <c r="AI40" s="26"/>
      <c r="AJ40" s="54">
        <f t="shared" si="2"/>
        <v>1.4758747962407878E-5</v>
      </c>
      <c r="AQ40" s="38">
        <f t="shared" si="8"/>
        <v>5.8627335056568641E-2</v>
      </c>
      <c r="AR40" s="38">
        <f t="shared" si="3"/>
        <v>5.5380522602352635E-2</v>
      </c>
      <c r="AS40" s="54">
        <f t="shared" si="11"/>
        <v>2.1285709541821886E-10</v>
      </c>
      <c r="AT40" s="28"/>
      <c r="AU40" s="28"/>
    </row>
    <row r="41" spans="1:47" x14ac:dyDescent="0.25">
      <c r="A41" s="16"/>
      <c r="B41" s="21"/>
      <c r="C41" s="21"/>
      <c r="X41">
        <f t="shared" si="9"/>
        <v>350</v>
      </c>
      <c r="Y41" s="55">
        <f t="shared" si="4"/>
        <v>2064.4691318162832</v>
      </c>
      <c r="Z41" s="55">
        <f t="shared" si="5"/>
        <v>13.874013311937359</v>
      </c>
      <c r="AA41" s="55">
        <f t="shared" si="6"/>
        <v>85.343907888229978</v>
      </c>
      <c r="AB41" s="55">
        <f t="shared" si="7"/>
        <v>97.601219218694041</v>
      </c>
      <c r="AC41" s="214">
        <f t="shared" si="0"/>
        <v>85.343907888229978</v>
      </c>
      <c r="AD41" s="214">
        <f t="shared" si="1"/>
        <v>97.601219218694041</v>
      </c>
      <c r="AG41" s="29">
        <f t="shared" si="10"/>
        <v>4.6471173660984984E+28</v>
      </c>
      <c r="AI41" s="26"/>
      <c r="AJ41" s="54">
        <f t="shared" si="2"/>
        <v>1.4744953938884084E-5</v>
      </c>
      <c r="AQ41" s="38">
        <f t="shared" si="8"/>
        <v>5.8617462493420994E-2</v>
      </c>
      <c r="AR41" s="38">
        <f t="shared" si="3"/>
        <v>5.5371713173289247E-2</v>
      </c>
      <c r="AS41" s="54">
        <f t="shared" si="11"/>
        <v>2.1339370288595601E-10</v>
      </c>
      <c r="AT41" s="28"/>
      <c r="AU41" s="28"/>
    </row>
    <row r="42" spans="1:47" x14ac:dyDescent="0.25">
      <c r="X42">
        <f t="shared" si="9"/>
        <v>360</v>
      </c>
      <c r="Y42" s="55">
        <f t="shared" si="4"/>
        <v>2058.7003718085884</v>
      </c>
      <c r="Z42" s="55">
        <f t="shared" si="5"/>
        <v>13.867493897833043</v>
      </c>
      <c r="AA42" s="55">
        <f t="shared" si="6"/>
        <v>85.105430831276905</v>
      </c>
      <c r="AB42" s="55">
        <f t="shared" si="7"/>
        <v>97.555356298508912</v>
      </c>
      <c r="AC42" s="214">
        <f t="shared" si="0"/>
        <v>85.105430831276905</v>
      </c>
      <c r="AD42" s="214">
        <f t="shared" si="1"/>
        <v>97.555356298508912</v>
      </c>
      <c r="AG42" s="29">
        <f t="shared" si="10"/>
        <v>4.63184993749608E+28</v>
      </c>
      <c r="AI42" s="26"/>
      <c r="AJ42" s="54">
        <f t="shared" si="2"/>
        <v>1.4731624913961834E-5</v>
      </c>
      <c r="AQ42" s="38">
        <f t="shared" si="8"/>
        <v>5.8607599719480534E-2</v>
      </c>
      <c r="AR42" s="38">
        <f t="shared" si="3"/>
        <v>5.5362912315206222E-2</v>
      </c>
      <c r="AS42" s="54">
        <f t="shared" si="11"/>
        <v>2.1393755351854693E-10</v>
      </c>
      <c r="AT42" s="28"/>
      <c r="AU42" s="28"/>
    </row>
    <row r="43" spans="1:47" x14ac:dyDescent="0.25">
      <c r="X43">
        <f t="shared" si="9"/>
        <v>370</v>
      </c>
      <c r="Y43" s="55">
        <f t="shared" si="4"/>
        <v>2052.9684167530081</v>
      </c>
      <c r="Z43" s="55">
        <f t="shared" si="5"/>
        <v>13.860979789185102</v>
      </c>
      <c r="AA43" s="55">
        <f t="shared" si="6"/>
        <v>84.868475268830437</v>
      </c>
      <c r="AB43" s="55">
        <f t="shared" si="7"/>
        <v>97.509530701266982</v>
      </c>
      <c r="AC43" s="214">
        <f t="shared" si="0"/>
        <v>84.868475268830437</v>
      </c>
      <c r="AD43" s="214">
        <f t="shared" si="1"/>
        <v>97.509530701266982</v>
      </c>
      <c r="AG43" s="29">
        <f t="shared" si="10"/>
        <v>4.6166452379906417E+28</v>
      </c>
      <c r="AI43" s="26"/>
      <c r="AJ43" s="54">
        <f t="shared" si="2"/>
        <v>1.4718757563030096E-5</v>
      </c>
      <c r="AQ43" s="38">
        <f t="shared" si="8"/>
        <v>5.8597745846422696E-2</v>
      </c>
      <c r="AR43" s="38">
        <f t="shared" si="3"/>
        <v>5.5354119235885693E-2</v>
      </c>
      <c r="AS43" s="54">
        <f t="shared" si="11"/>
        <v>2.1448873363218572E-10</v>
      </c>
      <c r="AT43" s="28"/>
      <c r="AU43" s="28"/>
    </row>
    <row r="44" spans="1:47" x14ac:dyDescent="0.25">
      <c r="X44">
        <f t="shared" si="9"/>
        <v>380</v>
      </c>
      <c r="Y44" s="55">
        <f t="shared" si="4"/>
        <v>2047.2724155490564</v>
      </c>
      <c r="Z44" s="55">
        <f t="shared" si="5"/>
        <v>13.854470406537059</v>
      </c>
      <c r="AA44" s="55">
        <f t="shared" si="6"/>
        <v>84.633006016910144</v>
      </c>
      <c r="AB44" s="55">
        <f t="shared" si="7"/>
        <v>97.463738350594866</v>
      </c>
      <c r="AC44" s="214">
        <f t="shared" si="0"/>
        <v>84.633006016910144</v>
      </c>
      <c r="AD44" s="214">
        <f t="shared" si="1"/>
        <v>97.463738350594866</v>
      </c>
      <c r="AG44" s="29">
        <f t="shared" si="10"/>
        <v>4.6015015890377977E+28</v>
      </c>
      <c r="AI44" s="26"/>
      <c r="AJ44" s="54">
        <f t="shared" si="2"/>
        <v>1.4706348700582082E-5</v>
      </c>
      <c r="AQ44" s="38">
        <f t="shared" si="8"/>
        <v>5.8587899992382023E-2</v>
      </c>
      <c r="AR44" s="38">
        <f t="shared" si="3"/>
        <v>5.5345333148814221E-2</v>
      </c>
      <c r="AS44" s="54">
        <f t="shared" si="11"/>
        <v>2.1504733150534156E-10</v>
      </c>
      <c r="AT44" s="28"/>
      <c r="AU44" s="28"/>
    </row>
    <row r="45" spans="1:47" x14ac:dyDescent="0.25">
      <c r="X45">
        <f t="shared" si="9"/>
        <v>390</v>
      </c>
      <c r="Y45" s="55">
        <f t="shared" si="4"/>
        <v>2041.6115358107902</v>
      </c>
      <c r="Z45" s="55">
        <f t="shared" si="5"/>
        <v>13.847965174152728</v>
      </c>
      <c r="AA45" s="55">
        <f t="shared" si="6"/>
        <v>84.398988665183552</v>
      </c>
      <c r="AB45" s="55">
        <f t="shared" si="7"/>
        <v>97.41797519629074</v>
      </c>
      <c r="AC45" s="214">
        <f t="shared" si="0"/>
        <v>84.398988665183552</v>
      </c>
      <c r="AD45" s="214">
        <f t="shared" si="1"/>
        <v>97.41797519629074</v>
      </c>
      <c r="AG45" s="29">
        <f t="shared" si="10"/>
        <v>4.5864173402811684E+28</v>
      </c>
      <c r="AI45" s="26"/>
      <c r="AJ45" s="54">
        <f t="shared" si="2"/>
        <v>1.4694395277560616E-5</v>
      </c>
      <c r="AQ45" s="38">
        <f t="shared" si="8"/>
        <v>5.8578061281529724E-2</v>
      </c>
      <c r="AR45" s="38">
        <f t="shared" si="3"/>
        <v>5.5336553272806628E-2</v>
      </c>
      <c r="AS45" s="54">
        <f t="shared" si="11"/>
        <v>2.1561343742163167E-10</v>
      </c>
      <c r="AT45" s="28"/>
      <c r="AU45" s="28"/>
    </row>
    <row r="46" spans="1:47" x14ac:dyDescent="0.25">
      <c r="X46">
        <f t="shared" si="9"/>
        <v>400</v>
      </c>
      <c r="Y46" s="55">
        <f t="shared" si="4"/>
        <v>2035.984963229819</v>
      </c>
      <c r="Z46" s="55">
        <f t="shared" si="5"/>
        <v>13.841463519747997</v>
      </c>
      <c r="AA46" s="55">
        <f t="shared" si="6"/>
        <v>84.166389550633284</v>
      </c>
      <c r="AB46" s="55">
        <f t="shared" si="7"/>
        <v>97.37223721243754</v>
      </c>
      <c r="AC46" s="214">
        <f t="shared" si="0"/>
        <v>84.166389550633284</v>
      </c>
      <c r="AD46" s="214">
        <f t="shared" si="1"/>
        <v>97.37223721243754</v>
      </c>
      <c r="AG46" s="29">
        <f t="shared" si="10"/>
        <v>4.5713908685721177E+28</v>
      </c>
      <c r="AI46" s="26"/>
      <c r="AJ46" s="54">
        <f t="shared" si="2"/>
        <v>1.4682894378818487E-5</v>
      </c>
      <c r="AQ46" s="38">
        <f t="shared" si="8"/>
        <v>5.8568228843660114E-2</v>
      </c>
      <c r="AR46" s="38">
        <f t="shared" si="3"/>
        <v>5.5327778831637357E-2</v>
      </c>
      <c r="AS46" s="54">
        <f t="shared" si="11"/>
        <v>2.1618714371386973E-10</v>
      </c>
      <c r="AT46" s="28"/>
      <c r="AU46" s="28"/>
    </row>
    <row r="47" spans="1:47" x14ac:dyDescent="0.25">
      <c r="X47">
        <f t="shared" si="9"/>
        <v>410</v>
      </c>
      <c r="Y47" s="55">
        <f t="shared" si="4"/>
        <v>2030.3919009624453</v>
      </c>
      <c r="Z47" s="55">
        <f t="shared" si="5"/>
        <v>13.834964874227873</v>
      </c>
      <c r="AA47" s="55">
        <f t="shared" si="6"/>
        <v>83.935175732221808</v>
      </c>
      <c r="AB47" s="55">
        <f t="shared" si="7"/>
        <v>97.326520395553104</v>
      </c>
      <c r="AC47" s="214">
        <f t="shared" si="0"/>
        <v>83.935175732221808</v>
      </c>
      <c r="AD47" s="214">
        <f t="shared" si="1"/>
        <v>97.326520395553104</v>
      </c>
      <c r="AG47" s="29">
        <f t="shared" si="10"/>
        <v>4.5564205770211214E+28</v>
      </c>
      <c r="AI47" s="26"/>
      <c r="AJ47" s="54">
        <f t="shared" si="2"/>
        <v>1.4671843220689379E-5</v>
      </c>
      <c r="AQ47" s="38">
        <f t="shared" si="8"/>
        <v>5.8558401813785181E-2</v>
      </c>
      <c r="AR47" s="38">
        <f t="shared" si="3"/>
        <v>5.5319009053679397E-2</v>
      </c>
      <c r="AS47" s="54">
        <f t="shared" si="11"/>
        <v>2.1676854480933849E-10</v>
      </c>
      <c r="AT47" s="28"/>
      <c r="AU47" s="28"/>
    </row>
    <row r="48" spans="1:47" x14ac:dyDescent="0.25">
      <c r="X48">
        <f t="shared" si="9"/>
        <v>420</v>
      </c>
      <c r="Y48" s="55">
        <f t="shared" si="4"/>
        <v>2024.8315690397683</v>
      </c>
      <c r="Z48" s="55">
        <f t="shared" si="5"/>
        <v>13.828468671428411</v>
      </c>
      <c r="AA48" s="55">
        <f t="shared" si="6"/>
        <v>83.705314966505512</v>
      </c>
      <c r="AB48" s="55">
        <f t="shared" si="7"/>
        <v>97.28082076277461</v>
      </c>
      <c r="AC48" s="214">
        <f t="shared" si="0"/>
        <v>83.705314966505512</v>
      </c>
      <c r="AD48" s="214">
        <f t="shared" si="1"/>
        <v>97.28082076277461</v>
      </c>
      <c r="AG48" s="29">
        <f t="shared" si="10"/>
        <v>4.5415048940797541E+28</v>
      </c>
      <c r="AI48" s="26"/>
      <c r="AJ48" s="54">
        <f t="shared" si="2"/>
        <v>1.4661239148665461E-5</v>
      </c>
      <c r="AQ48" s="38">
        <f t="shared" si="8"/>
        <v>5.8548579331737176E-2</v>
      </c>
      <c r="AR48" s="38">
        <f t="shared" si="3"/>
        <v>5.5310243171550012E-2</v>
      </c>
      <c r="AS48" s="54">
        <f t="shared" si="11"/>
        <v>2.1735773727631241E-10</v>
      </c>
      <c r="AT48" s="28"/>
      <c r="AU48" s="28"/>
    </row>
    <row r="49" spans="2:47" x14ac:dyDescent="0.25">
      <c r="W49" s="15"/>
      <c r="X49">
        <f t="shared" si="9"/>
        <v>430</v>
      </c>
      <c r="Y49" s="55">
        <f t="shared" si="4"/>
        <v>2019.3032037997234</v>
      </c>
      <c r="Z49" s="55">
        <f t="shared" si="5"/>
        <v>13.821974347863224</v>
      </c>
      <c r="AA49" s="55">
        <f t="shared" si="6"/>
        <v>83.476775684155584</v>
      </c>
      <c r="AB49" s="55">
        <f t="shared" si="7"/>
        <v>97.235134350075441</v>
      </c>
      <c r="AC49" s="214">
        <f t="shared" si="0"/>
        <v>83.476775684155584</v>
      </c>
      <c r="AD49" s="214">
        <f t="shared" si="1"/>
        <v>97.235134350075441</v>
      </c>
      <c r="AG49" s="29">
        <f t="shared" si="10"/>
        <v>4.5266422726518355E+28</v>
      </c>
      <c r="AI49" s="26"/>
      <c r="AJ49" s="54">
        <f t="shared" si="2"/>
        <v>1.4651079635177692E-5</v>
      </c>
      <c r="AQ49" s="38">
        <f t="shared" si="8"/>
        <v>5.8538760541778499E-2</v>
      </c>
      <c r="AR49" s="38">
        <f t="shared" si="3"/>
        <v>5.5301480421763062E-2</v>
      </c>
      <c r="AS49" s="54">
        <f t="shared" si="11"/>
        <v>2.1795481987187611E-10</v>
      </c>
      <c r="AT49" s="28"/>
      <c r="AU49" s="28"/>
    </row>
    <row r="50" spans="2:47" x14ac:dyDescent="0.25">
      <c r="W50" s="15"/>
      <c r="X50">
        <f t="shared" si="9"/>
        <v>440</v>
      </c>
      <c r="Y50" s="55">
        <f t="shared" si="4"/>
        <v>2013.8060573401769</v>
      </c>
      <c r="Z50" s="55">
        <f t="shared" si="5"/>
        <v>13.815481342474461</v>
      </c>
      <c r="AA50" s="55">
        <f t="shared" si="6"/>
        <v>83.249526967349198</v>
      </c>
      <c r="AB50" s="55">
        <f t="shared" si="7"/>
        <v>97.189457210513268</v>
      </c>
      <c r="AC50" s="214">
        <f t="shared" si="0"/>
        <v>83.249526967349198</v>
      </c>
      <c r="AD50" s="214">
        <f t="shared" si="1"/>
        <v>97.189457210513268</v>
      </c>
      <c r="AG50" s="29">
        <f t="shared" si="10"/>
        <v>4.5118311892324816E+28</v>
      </c>
      <c r="AI50" s="26"/>
      <c r="AJ50" s="54">
        <f t="shared" si="2"/>
        <v>1.4641362277475011E-5</v>
      </c>
      <c r="AQ50" s="38">
        <f t="shared" si="8"/>
        <v>5.8528944592218628E-2</v>
      </c>
      <c r="AR50" s="38">
        <f t="shared" si="3"/>
        <v>5.5292720044387608E-2</v>
      </c>
      <c r="AS50" s="54">
        <f t="shared" si="11"/>
        <v>2.1855989359107801E-10</v>
      </c>
      <c r="AT50" s="28"/>
      <c r="AU50" s="28"/>
    </row>
    <row r="51" spans="2:47" x14ac:dyDescent="0.25">
      <c r="X51">
        <f t="shared" si="9"/>
        <v>450</v>
      </c>
      <c r="Y51" s="55">
        <f t="shared" si="4"/>
        <v>2008.3393969920505</v>
      </c>
      <c r="Z51" s="55">
        <f t="shared" si="5"/>
        <v>13.808989096387869</v>
      </c>
      <c r="AA51" s="55">
        <f t="shared" si="6"/>
        <v>83.023538527988862</v>
      </c>
      <c r="AB51" s="55">
        <f t="shared" si="7"/>
        <v>97.143785412506986</v>
      </c>
      <c r="AC51" s="214">
        <f t="shared" si="0"/>
        <v>83.023538527988862</v>
      </c>
      <c r="AD51" s="214">
        <f t="shared" si="1"/>
        <v>97.143785412506986</v>
      </c>
      <c r="AG51" s="29">
        <f t="shared" si="10"/>
        <v>4.4970701430742021E+28</v>
      </c>
      <c r="AI51" s="26"/>
      <c r="AJ51" s="54">
        <f t="shared" si="2"/>
        <v>1.4632084795599084E-5</v>
      </c>
      <c r="AQ51" s="38">
        <f t="shared" si="8"/>
        <v>5.8519130635037657E-2</v>
      </c>
      <c r="AR51" s="38">
        <f t="shared" si="3"/>
        <v>5.5283961282712256E-2</v>
      </c>
      <c r="AS51" s="54">
        <f t="shared" si="11"/>
        <v>2.191730617174501E-10</v>
      </c>
      <c r="AT51" s="28"/>
      <c r="AU51" s="28"/>
    </row>
    <row r="52" spans="2:47" x14ac:dyDescent="0.25">
      <c r="B52" s="22"/>
      <c r="X52">
        <f t="shared" si="9"/>
        <v>460</v>
      </c>
      <c r="Y52" s="55">
        <f t="shared" si="4"/>
        <v>2002.9025048116471</v>
      </c>
      <c r="Z52" s="55">
        <f t="shared" si="5"/>
        <v>13.802497052671722</v>
      </c>
      <c r="AA52" s="55">
        <f t="shared" si="6"/>
        <v>82.79878068671546</v>
      </c>
      <c r="AB52" s="55">
        <f t="shared" si="7"/>
        <v>97.098115038140847</v>
      </c>
      <c r="AC52" s="214">
        <f t="shared" si="0"/>
        <v>82.79878068671546</v>
      </c>
      <c r="AD52" s="214">
        <f t="shared" si="1"/>
        <v>97.098115038140847</v>
      </c>
      <c r="AG52" s="29">
        <f t="shared" si="10"/>
        <v>4.4823576553786554E+28</v>
      </c>
      <c r="AI52" s="26"/>
      <c r="AJ52" s="54">
        <f t="shared" si="2"/>
        <v>1.4623245030450962E-5</v>
      </c>
      <c r="AQ52" s="38">
        <f t="shared" si="8"/>
        <v>5.850931782551614E-2</v>
      </c>
      <c r="AR52" s="38">
        <f t="shared" si="3"/>
        <v>5.5275203382915118E-2</v>
      </c>
      <c r="AS52" s="54">
        <f t="shared" si="11"/>
        <v>2.1979442987494439E-10</v>
      </c>
      <c r="AT52" s="28"/>
      <c r="AU52" s="28"/>
    </row>
    <row r="53" spans="2:47" x14ac:dyDescent="0.25">
      <c r="X53">
        <f t="shared" si="9"/>
        <v>470</v>
      </c>
      <c r="Y53" s="55">
        <f t="shared" si="4"/>
        <v>1997.4946770913778</v>
      </c>
      <c r="Z53" s="55">
        <f t="shared" si="5"/>
        <v>13.79600465609948</v>
      </c>
      <c r="AA53" s="55">
        <f t="shared" si="6"/>
        <v>82.575224352682</v>
      </c>
      <c r="AB53" s="55">
        <f t="shared" si="7"/>
        <v>97.052442181494769</v>
      </c>
      <c r="AC53" s="214">
        <f t="shared" si="0"/>
        <v>82.575224352682</v>
      </c>
      <c r="AD53" s="214">
        <f t="shared" si="1"/>
        <v>97.052442181494769</v>
      </c>
      <c r="AG53" s="29">
        <f t="shared" si="10"/>
        <v>4.4676922685131467E+28</v>
      </c>
      <c r="AI53" s="26"/>
      <c r="AJ53" s="54">
        <f t="shared" si="2"/>
        <v>1.461484094194644E-5</v>
      </c>
      <c r="AQ53" s="38">
        <f t="shared" si="8"/>
        <v>5.8499505321870676E-2</v>
      </c>
      <c r="AR53" s="38">
        <f t="shared" si="3"/>
        <v>5.5266445593738875E-2</v>
      </c>
      <c r="AS53" s="54">
        <f t="shared" si="11"/>
        <v>2.2042410608132416E-10</v>
      </c>
      <c r="AT53" s="28"/>
      <c r="AU53" s="28"/>
    </row>
    <row r="54" spans="2:47" x14ac:dyDescent="0.25">
      <c r="X54">
        <f t="shared" si="9"/>
        <v>480</v>
      </c>
      <c r="Y54" s="55">
        <f t="shared" si="4"/>
        <v>1992.1152238880293</v>
      </c>
      <c r="Z54" s="55">
        <f t="shared" si="5"/>
        <v>13.789511352915813</v>
      </c>
      <c r="AA54" s="55">
        <f t="shared" si="6"/>
        <v>82.352841004052465</v>
      </c>
      <c r="AB54" s="55">
        <f t="shared" si="7"/>
        <v>97.006762946998336</v>
      </c>
      <c r="AC54" s="214">
        <f t="shared" si="0"/>
        <v>82.352841004052465</v>
      </c>
      <c r="AD54" s="214">
        <f t="shared" si="1"/>
        <v>97.006762946998336</v>
      </c>
      <c r="AG54" s="29">
        <f t="shared" si="10"/>
        <v>4.4530725452509667E+28</v>
      </c>
      <c r="AI54" s="26"/>
      <c r="AJ54" s="54">
        <f t="shared" si="2"/>
        <v>1.4606870607257053E-5</v>
      </c>
      <c r="AQ54" s="38">
        <f t="shared" si="8"/>
        <v>5.8489692284895214E-2</v>
      </c>
      <c r="AR54" s="38">
        <f t="shared" si="3"/>
        <v>5.5257687166170875E-2</v>
      </c>
      <c r="AS54" s="54">
        <f t="shared" si="11"/>
        <v>2.21062200803049E-10</v>
      </c>
      <c r="AT54" s="28"/>
      <c r="AU54" s="28"/>
    </row>
    <row r="55" spans="2:47" x14ac:dyDescent="0.25">
      <c r="X55">
        <f t="shared" si="9"/>
        <v>490</v>
      </c>
      <c r="Y55" s="55">
        <f t="shared" si="4"/>
        <v>1986.7634685679147</v>
      </c>
      <c r="Z55" s="55">
        <f t="shared" si="5"/>
        <v>13.783016590605934</v>
      </c>
      <c r="AA55" s="55">
        <f t="shared" si="6"/>
        <v>82.131602669198628</v>
      </c>
      <c r="AB55" s="55">
        <f t="shared" si="7"/>
        <v>96.961073447808189</v>
      </c>
      <c r="AC55" s="214">
        <f t="shared" si="0"/>
        <v>82.131602669198628</v>
      </c>
      <c r="AD55" s="214">
        <f t="shared" si="1"/>
        <v>96.961073447808189</v>
      </c>
      <c r="AG55" s="29">
        <f t="shared" si="10"/>
        <v>4.4384970680344328E+28</v>
      </c>
      <c r="AI55" s="26"/>
      <c r="AJ55" s="54">
        <f t="shared" si="2"/>
        <v>1.4599332219133492E-5</v>
      </c>
      <c r="AQ55" s="38">
        <f t="shared" si="8"/>
        <v>5.8479877877607361E-2</v>
      </c>
      <c r="AR55" s="38">
        <f t="shared" si="3"/>
        <v>5.5248927353127648E-2</v>
      </c>
      <c r="AS55" s="54">
        <f t="shared" si="11"/>
        <v>2.2170882701170595E-10</v>
      </c>
      <c r="AT55" s="28"/>
      <c r="AU55" s="28"/>
    </row>
    <row r="56" spans="2:47" x14ac:dyDescent="0.25">
      <c r="W56" s="45"/>
      <c r="X56" s="45">
        <f t="shared" si="9"/>
        <v>500</v>
      </c>
      <c r="Y56" s="55">
        <f t="shared" si="4"/>
        <v>1981.4387473681322</v>
      </c>
      <c r="Z56" s="55">
        <f t="shared" si="5"/>
        <v>13.776519817667914</v>
      </c>
      <c r="AA56" s="55">
        <f t="shared" si="6"/>
        <v>81.91148190856272</v>
      </c>
      <c r="AB56" s="55">
        <f t="shared" si="7"/>
        <v>96.915369804206208</v>
      </c>
      <c r="AC56" s="214">
        <f t="shared" si="0"/>
        <v>81.91148190856272</v>
      </c>
      <c r="AD56" s="214">
        <f t="shared" si="1"/>
        <v>96.915369804206208</v>
      </c>
      <c r="AG56" s="29">
        <f t="shared" si="10"/>
        <v>4.4239644382599698E+28</v>
      </c>
      <c r="AI56" s="26"/>
      <c r="AJ56" s="54">
        <f t="shared" si="2"/>
        <v>1.4592224084308658E-5</v>
      </c>
      <c r="AQ56" s="38">
        <f t="shared" si="8"/>
        <v>5.8470061264899786E-2</v>
      </c>
      <c r="AR56" s="38">
        <f t="shared" si="3"/>
        <v>5.5240165409143942E-2</v>
      </c>
      <c r="AS56" s="54">
        <f t="shared" si="11"/>
        <v>2.2236410024202132E-10</v>
      </c>
      <c r="AT56" s="28"/>
      <c r="AU56" s="28"/>
    </row>
    <row r="57" spans="2:47" x14ac:dyDescent="0.25">
      <c r="X57">
        <f t="shared" si="9"/>
        <v>510</v>
      </c>
      <c r="Y57" s="55">
        <f t="shared" si="4"/>
        <v>1976.1404089733046</v>
      </c>
      <c r="Z57" s="55">
        <f t="shared" si="5"/>
        <v>13.770020483387885</v>
      </c>
      <c r="AA57" s="55">
        <f t="shared" si="6"/>
        <v>81.692451797160174</v>
      </c>
      <c r="AB57" s="55">
        <f t="shared" si="7"/>
        <v>96.869648142018178</v>
      </c>
      <c r="AC57" s="214">
        <f t="shared" si="0"/>
        <v>81.692451797160174</v>
      </c>
      <c r="AD57" s="214">
        <f t="shared" si="1"/>
        <v>96.869648142018178</v>
      </c>
      <c r="AG57" s="29">
        <f t="shared" si="10"/>
        <v>4.4094732755842139E+28</v>
      </c>
      <c r="AI57" s="26"/>
      <c r="AJ57" s="54">
        <f t="shared" si="2"/>
        <v>1.4585544621977459E-5</v>
      </c>
      <c r="AQ57" s="38">
        <f t="shared" si="8"/>
        <v>5.8460241613196046E-2</v>
      </c>
      <c r="AR57" s="38">
        <f t="shared" si="3"/>
        <v>5.5231400590065594E-2</v>
      </c>
      <c r="AS57" s="54">
        <f t="shared" si="11"/>
        <v>2.2302813865150728E-10</v>
      </c>
      <c r="AT57" s="28"/>
      <c r="AU57" s="28"/>
    </row>
    <row r="58" spans="2:47" x14ac:dyDescent="0.25">
      <c r="X58">
        <f t="shared" si="9"/>
        <v>520</v>
      </c>
      <c r="Y58" s="55">
        <f t="shared" si="4"/>
        <v>1970.8678141071275</v>
      </c>
      <c r="Z58" s="55">
        <f t="shared" si="5"/>
        <v>13.763518037617859</v>
      </c>
      <c r="AA58" s="55">
        <f t="shared" si="6"/>
        <v>81.474485907694401</v>
      </c>
      <c r="AB58" s="55">
        <f t="shared" si="7"/>
        <v>96.82390459105072</v>
      </c>
      <c r="AC58" s="214">
        <f t="shared" si="0"/>
        <v>81.474485907694401</v>
      </c>
      <c r="AD58" s="214">
        <f t="shared" si="1"/>
        <v>96.82390459105072</v>
      </c>
      <c r="AG58" s="29">
        <f t="shared" si="10"/>
        <v>4.3950222172504414E+28</v>
      </c>
      <c r="AI58" s="26"/>
      <c r="AJ58" s="54">
        <f t="shared" si="2"/>
        <v>1.4579292362350614E-5</v>
      </c>
      <c r="AQ58" s="38">
        <f t="shared" si="8"/>
        <v>5.8450418090110819E-2</v>
      </c>
      <c r="AR58" s="38">
        <f t="shared" si="3"/>
        <v>5.5222632152746393E-2</v>
      </c>
      <c r="AS58" s="54">
        <f t="shared" si="11"/>
        <v>2.2370106308178437E-10</v>
      </c>
      <c r="AT58" s="28"/>
      <c r="AU58" s="28"/>
    </row>
    <row r="59" spans="2:47" x14ac:dyDescent="0.25">
      <c r="X59">
        <f t="shared" si="9"/>
        <v>530</v>
      </c>
      <c r="Y59" s="55">
        <f t="shared" si="4"/>
        <v>1965.6203351381814</v>
      </c>
      <c r="Z59" s="55">
        <f t="shared" si="5"/>
        <v>13.757011930556089</v>
      </c>
      <c r="AA59" s="55">
        <f t="shared" si="6"/>
        <v>81.257558294261329</v>
      </c>
      <c r="AB59" s="55">
        <f t="shared" si="7"/>
        <v>96.778135283546177</v>
      </c>
      <c r="AC59" s="214">
        <f t="shared" si="0"/>
        <v>81.257558294261329</v>
      </c>
      <c r="AD59" s="214">
        <f t="shared" si="1"/>
        <v>96.778135283546177</v>
      </c>
      <c r="AG59" s="29">
        <f t="shared" si="10"/>
        <v>4.3806099174344763E+28</v>
      </c>
      <c r="AI59" s="26"/>
      <c r="AJ59" s="54">
        <f t="shared" si="2"/>
        <v>1.457346594527988E-5</v>
      </c>
      <c r="AQ59" s="38">
        <f t="shared" si="8"/>
        <v>5.8440589864114108E-2</v>
      </c>
      <c r="AR59" s="38">
        <f t="shared" si="3"/>
        <v>5.5213859354748381E-2</v>
      </c>
      <c r="AS59" s="54">
        <f t="shared" si="11"/>
        <v>2.2438299712163292E-10</v>
      </c>
      <c r="AT59" s="28"/>
      <c r="AU59" s="28"/>
    </row>
    <row r="60" spans="2:47" x14ac:dyDescent="0.25">
      <c r="X60">
        <f t="shared" si="9"/>
        <v>540</v>
      </c>
      <c r="Y60" s="55">
        <f t="shared" si="4"/>
        <v>1960.3973556993374</v>
      </c>
      <c r="Z60" s="55">
        <f t="shared" si="5"/>
        <v>13.750501612529693</v>
      </c>
      <c r="AA60" s="55">
        <f t="shared" si="6"/>
        <v>81.04164347661586</v>
      </c>
      <c r="AB60" s="55">
        <f t="shared" si="7"/>
        <v>96.732336352653476</v>
      </c>
      <c r="AC60" s="214">
        <f t="shared" si="0"/>
        <v>81.04164347661586</v>
      </c>
      <c r="AD60" s="214">
        <f t="shared" si="1"/>
        <v>96.732336352653476</v>
      </c>
      <c r="AG60" s="29">
        <f t="shared" si="10"/>
        <v>4.3662350466094892E+28</v>
      </c>
      <c r="AI60" s="26"/>
      <c r="AJ60" s="54">
        <f t="shared" si="2"/>
        <v>1.4568064118952049E-5</v>
      </c>
      <c r="AQ60" s="38">
        <f t="shared" si="8"/>
        <v>5.8430756104199254E-2</v>
      </c>
      <c r="AR60" s="38">
        <f t="shared" si="3"/>
        <v>5.5205081454045471E-2</v>
      </c>
      <c r="AS60" s="54">
        <f t="shared" si="11"/>
        <v>2.2507406717181457E-10</v>
      </c>
      <c r="AT60" s="28"/>
      <c r="AU60" s="28"/>
    </row>
    <row r="61" spans="2:47" x14ac:dyDescent="0.25">
      <c r="X61">
        <f t="shared" si="9"/>
        <v>550</v>
      </c>
      <c r="Y61" s="55">
        <f t="shared" si="4"/>
        <v>1955.1982703203407</v>
      </c>
      <c r="Z61" s="55">
        <f t="shared" si="5"/>
        <v>13.74398653377949</v>
      </c>
      <c r="AA61" s="55">
        <f t="shared" si="6"/>
        <v>80.82671642498309</v>
      </c>
      <c r="AB61" s="55">
        <f t="shared" si="7"/>
        <v>96.686503930914455</v>
      </c>
      <c r="AC61" s="214">
        <f t="shared" si="0"/>
        <v>80.82671642498309</v>
      </c>
      <c r="AD61" s="214">
        <f t="shared" si="1"/>
        <v>96.686503930914455</v>
      </c>
      <c r="AG61" s="29">
        <f t="shared" si="10"/>
        <v>4.3518962909287676E+28</v>
      </c>
      <c r="AI61" s="26"/>
      <c r="AJ61" s="54">
        <f t="shared" si="2"/>
        <v>1.4563085738649259E-5</v>
      </c>
      <c r="AQ61" s="38">
        <f t="shared" si="8"/>
        <v>5.842091597955433E-2</v>
      </c>
      <c r="AR61" s="38">
        <f t="shared" si="3"/>
        <v>5.5196297708730142E-2</v>
      </c>
      <c r="AS61" s="54">
        <f t="shared" si="11"/>
        <v>2.2577440251172656E-10</v>
      </c>
      <c r="AT61" s="28"/>
      <c r="AU61" s="28"/>
    </row>
    <row r="62" spans="2:47" x14ac:dyDescent="0.25">
      <c r="X62">
        <f t="shared" si="9"/>
        <v>560</v>
      </c>
      <c r="Y62" s="55">
        <f t="shared" si="4"/>
        <v>1950.0224840729306</v>
      </c>
      <c r="Z62" s="55">
        <f t="shared" si="5"/>
        <v>13.737466144246795</v>
      </c>
      <c r="AA62" s="55">
        <f t="shared" si="6"/>
        <v>80.612752545387792</v>
      </c>
      <c r="AB62" s="55">
        <f t="shared" si="7"/>
        <v>96.640634148763951</v>
      </c>
      <c r="AC62" s="214">
        <f t="shared" si="0"/>
        <v>80.612752545387792</v>
      </c>
      <c r="AD62" s="214">
        <f t="shared" si="1"/>
        <v>96.640634148763951</v>
      </c>
      <c r="AG62" s="29">
        <f t="shared" si="10"/>
        <v>4.3375923516261247E+28</v>
      </c>
      <c r="AI62" s="26"/>
      <c r="AJ62" s="54">
        <f t="shared" si="2"/>
        <v>1.4558529765573264E-5</v>
      </c>
      <c r="AQ62" s="38">
        <f t="shared" si="8"/>
        <v>5.841106865923703E-2</v>
      </c>
      <c r="AR62" s="38">
        <f t="shared" si="3"/>
        <v>5.5187507376723108E-2</v>
      </c>
      <c r="AS62" s="54">
        <f t="shared" si="11"/>
        <v>2.2648413536792365E-10</v>
      </c>
      <c r="AT62" s="28"/>
      <c r="AU62" s="28"/>
    </row>
    <row r="63" spans="2:47" x14ac:dyDescent="0.25">
      <c r="X63">
        <f t="shared" si="9"/>
        <v>570</v>
      </c>
      <c r="Y63" s="55">
        <f t="shared" si="4"/>
        <v>1944.8694122281288</v>
      </c>
      <c r="Z63" s="55">
        <f t="shared" si="5"/>
        <v>13.730939893362157</v>
      </c>
      <c r="AA63" s="55">
        <f t="shared" si="6"/>
        <v>80.399727665486935</v>
      </c>
      <c r="AB63" s="55">
        <f t="shared" si="7"/>
        <v>96.594723133043658</v>
      </c>
      <c r="AC63" s="214">
        <f t="shared" si="0"/>
        <v>80.399727665486935</v>
      </c>
      <c r="AD63" s="214">
        <f t="shared" si="1"/>
        <v>96.594723133043658</v>
      </c>
      <c r="AG63" s="29">
        <f t="shared" si="10"/>
        <v>4.3233219444330031E+28</v>
      </c>
      <c r="AI63" s="26"/>
      <c r="AJ63" s="54">
        <f t="shared" si="2"/>
        <v>1.4554395265731121E-5</v>
      </c>
      <c r="AQ63" s="38">
        <f t="shared" si="8"/>
        <v>5.8401213311852322E-2</v>
      </c>
      <c r="AR63" s="38">
        <f t="shared" si="3"/>
        <v>5.5178709715485476E-2</v>
      </c>
      <c r="AS63" s="54">
        <f t="shared" si="11"/>
        <v>2.2720340098457664E-10</v>
      </c>
      <c r="AT63" s="28"/>
      <c r="AU63" s="28"/>
    </row>
    <row r="64" spans="2:47" x14ac:dyDescent="0.25">
      <c r="X64">
        <f t="shared" si="9"/>
        <v>580</v>
      </c>
      <c r="Y64" s="55">
        <f t="shared" si="4"/>
        <v>1939.7384799251174</v>
      </c>
      <c r="Z64" s="55">
        <f t="shared" si="5"/>
        <v>13.724407229835734</v>
      </c>
      <c r="AA64" s="55">
        <f t="shared" si="6"/>
        <v>80.187618020881246</v>
      </c>
      <c r="AB64" s="55">
        <f t="shared" si="7"/>
        <v>96.548767005527495</v>
      </c>
      <c r="AC64" s="214">
        <f t="shared" si="0"/>
        <v>80.187618020881246</v>
      </c>
      <c r="AD64" s="214">
        <f t="shared" si="1"/>
        <v>96.548767005527495</v>
      </c>
      <c r="AG64" s="29">
        <f t="shared" si="10"/>
        <v>4.3090837990120172E+28</v>
      </c>
      <c r="AI64" s="26"/>
      <c r="AJ64" s="54">
        <f t="shared" si="2"/>
        <v>1.4550681408880177E-5</v>
      </c>
      <c r="AQ64" s="38">
        <f t="shared" si="8"/>
        <v>5.8391349105233158E-2</v>
      </c>
      <c r="AR64" s="38">
        <f t="shared" si="3"/>
        <v>5.5169903981733555E-2</v>
      </c>
      <c r="AS64" s="54">
        <f t="shared" si="11"/>
        <v>2.279323376959046E-10</v>
      </c>
      <c r="AT64" s="28"/>
      <c r="AU64" s="28"/>
    </row>
    <row r="65" spans="24:47" x14ac:dyDescent="0.25">
      <c r="X65">
        <f t="shared" si="9"/>
        <v>590</v>
      </c>
      <c r="Y65" s="55">
        <f t="shared" si="4"/>
        <v>1934.6291218513725</v>
      </c>
      <c r="Z65" s="55">
        <f t="shared" si="5"/>
        <v>13.717867601449347</v>
      </c>
      <c r="AA65" s="55">
        <f t="shared" si="6"/>
        <v>79.976400241892208</v>
      </c>
      <c r="AB65" s="55">
        <f t="shared" si="7"/>
        <v>96.502761881458653</v>
      </c>
      <c r="AC65" s="214">
        <f t="shared" si="0"/>
        <v>79.976400241892208</v>
      </c>
      <c r="AD65" s="214">
        <f t="shared" si="1"/>
        <v>96.502761881458653</v>
      </c>
      <c r="AG65" s="29">
        <f t="shared" si="10"/>
        <v>4.2948766584060665E+28</v>
      </c>
      <c r="AI65" s="26"/>
      <c r="AJ65" s="54">
        <f t="shared" si="2"/>
        <v>1.4547387467529957E-5</v>
      </c>
      <c r="AQ65" s="38">
        <f t="shared" si="8"/>
        <v>5.8381475206123676E-2</v>
      </c>
      <c r="AR65" s="38">
        <f t="shared" si="3"/>
        <v>5.5161089431155885E-2</v>
      </c>
      <c r="AS65" s="54">
        <f t="shared" si="11"/>
        <v>2.2867108700065131E-10</v>
      </c>
      <c r="AT65" s="28"/>
      <c r="AU65" s="28"/>
    </row>
    <row r="66" spans="24:47" x14ac:dyDescent="0.25">
      <c r="X66">
        <f t="shared" si="9"/>
        <v>600</v>
      </c>
      <c r="Y66" s="55">
        <f t="shared" si="4"/>
        <v>1929.5407819335703</v>
      </c>
      <c r="Z66" s="55">
        <f t="shared" si="5"/>
        <v>13.711320454849986</v>
      </c>
      <c r="AA66" s="55">
        <f t="shared" si="6"/>
        <v>79.76605134078423</v>
      </c>
      <c r="AB66" s="55">
        <f t="shared" si="7"/>
        <v>96.45670386809698</v>
      </c>
      <c r="AC66" s="214">
        <f t="shared" si="0"/>
        <v>79.76605134078423</v>
      </c>
      <c r="AD66" s="214">
        <f t="shared" si="1"/>
        <v>96.45670386809698</v>
      </c>
      <c r="AG66" s="29">
        <f t="shared" si="10"/>
        <v>4.2806992785027899E+28</v>
      </c>
      <c r="AI66" s="26"/>
      <c r="AJ66" s="54">
        <f t="shared" si="2"/>
        <v>1.4544512815998718E-5</v>
      </c>
      <c r="AQ66" s="38">
        <f t="shared" si="8"/>
        <v>5.8371590779864847E-2</v>
      </c>
      <c r="AR66" s="38">
        <f t="shared" si="3"/>
        <v>5.5152265318132304E-2</v>
      </c>
      <c r="AS66" s="54">
        <f t="shared" si="11"/>
        <v>2.2941979363864712E-10</v>
      </c>
      <c r="AT66" s="28"/>
      <c r="AU66" s="28"/>
    </row>
    <row r="67" spans="24:47" x14ac:dyDescent="0.25">
      <c r="X67">
        <f t="shared" si="9"/>
        <v>610</v>
      </c>
      <c r="Y67" s="55">
        <f t="shared" si="4"/>
        <v>1924.4729130389037</v>
      </c>
      <c r="Z67" s="55">
        <f t="shared" si="5"/>
        <v>13.704765235344675</v>
      </c>
      <c r="AA67" s="55">
        <f t="shared" si="6"/>
        <v>79.556548699417277</v>
      </c>
      <c r="AB67" s="55">
        <f t="shared" si="7"/>
        <v>96.41058906327595</v>
      </c>
      <c r="AC67" s="214">
        <f t="shared" si="0"/>
        <v>79.556548699417277</v>
      </c>
      <c r="AD67" s="214">
        <f t="shared" si="1"/>
        <v>96.41058906327595</v>
      </c>
      <c r="AG67" s="29">
        <f t="shared" si="10"/>
        <v>4.2665504275136867E+28</v>
      </c>
      <c r="AI67" s="26"/>
      <c r="AJ67" s="54">
        <f t="shared" si="2"/>
        <v>1.4542056929522541E-5</v>
      </c>
      <c r="AQ67" s="38">
        <f t="shared" si="8"/>
        <v>5.8361694990082376E-2</v>
      </c>
      <c r="AR67" s="38">
        <f t="shared" si="3"/>
        <v>5.5143430895455134E-2</v>
      </c>
      <c r="AS67" s="54">
        <f t="shared" si="11"/>
        <v>2.3017860566952212E-10</v>
      </c>
      <c r="AT67" s="28"/>
      <c r="AU67" s="28"/>
    </row>
    <row r="68" spans="24:47" x14ac:dyDescent="0.25">
      <c r="X68">
        <f t="shared" si="9"/>
        <v>620</v>
      </c>
      <c r="Y68" s="55">
        <f t="shared" si="4"/>
        <v>1919.4249766864461</v>
      </c>
      <c r="Z68" s="55">
        <f t="shared" si="5"/>
        <v>13.698201386696638</v>
      </c>
      <c r="AA68" s="55">
        <f t="shared" si="6"/>
        <v>79.34787005731485</v>
      </c>
      <c r="AB68" s="55">
        <f t="shared" si="7"/>
        <v>96.364413553968603</v>
      </c>
      <c r="AC68" s="214">
        <f t="shared" si="0"/>
        <v>79.34787005731485</v>
      </c>
      <c r="AD68" s="214">
        <f t="shared" si="1"/>
        <v>96.364413553968603</v>
      </c>
      <c r="AG68" s="29">
        <f t="shared" si="10"/>
        <v>4.2524288854675344E+28</v>
      </c>
      <c r="AI68" s="26"/>
      <c r="AJ68" s="54">
        <f t="shared" si="2"/>
        <v>1.4540019383414725E-5</v>
      </c>
      <c r="AQ68" s="38">
        <f t="shared" si="8"/>
        <v>5.8351786998376662E-2</v>
      </c>
      <c r="AR68" s="38">
        <f t="shared" si="3"/>
        <v>5.5134585414052084E-2</v>
      </c>
      <c r="AS68" s="54">
        <f t="shared" si="11"/>
        <v>2.3094767455362423E-10</v>
      </c>
      <c r="AT68" s="28"/>
      <c r="AU68" s="28"/>
    </row>
    <row r="69" spans="24:47" x14ac:dyDescent="0.25">
      <c r="X69">
        <f t="shared" si="9"/>
        <v>630</v>
      </c>
      <c r="Y69" s="55">
        <f t="shared" si="4"/>
        <v>1914.3964427681585</v>
      </c>
      <c r="Z69" s="55">
        <f t="shared" si="5"/>
        <v>13.691628350922565</v>
      </c>
      <c r="AA69" s="55">
        <f t="shared" si="6"/>
        <v>79.139993500130572</v>
      </c>
      <c r="AB69" s="55">
        <f t="shared" si="7"/>
        <v>96.318173414861519</v>
      </c>
      <c r="AC69" s="214">
        <f t="shared" si="0"/>
        <v>79.139993500130572</v>
      </c>
      <c r="AD69" s="214">
        <f t="shared" si="1"/>
        <v>96.318173414861519</v>
      </c>
      <c r="AG69" s="29">
        <f t="shared" si="10"/>
        <v>4.2383334437177036E+28</v>
      </c>
      <c r="AI69" s="26"/>
      <c r="AJ69" s="54">
        <f t="shared" si="2"/>
        <v>1.4538399852273327E-5</v>
      </c>
      <c r="AQ69" s="38">
        <f t="shared" si="8"/>
        <v>5.8341865964014729E-2</v>
      </c>
      <c r="AR69" s="38">
        <f t="shared" si="3"/>
        <v>5.512572812271082E-2</v>
      </c>
      <c r="AS69" s="54">
        <f t="shared" si="11"/>
        <v>2.3172715523519935E-10</v>
      </c>
      <c r="AT69" s="28"/>
      <c r="AU69" s="28"/>
    </row>
    <row r="70" spans="24:47" x14ac:dyDescent="0.25">
      <c r="X70">
        <f t="shared" si="9"/>
        <v>640</v>
      </c>
      <c r="Y70" s="55">
        <f t="shared" si="4"/>
        <v>1909.3867892793246</v>
      </c>
      <c r="Z70" s="55">
        <f t="shared" si="5"/>
        <v>13.685045568091052</v>
      </c>
      <c r="AA70" s="55">
        <f t="shared" si="6"/>
        <v>78.932897448504534</v>
      </c>
      <c r="AB70" s="55">
        <f t="shared" si="7"/>
        <v>96.271864706936697</v>
      </c>
      <c r="AC70" s="214">
        <f t="shared" ref="AC70:AC133" si="12">IF(OR(C$5&gt;40, C$5&lt;0, C$4&gt;80,C$4&lt;10), 0, AA70)</f>
        <v>78.932897448504534</v>
      </c>
      <c r="AD70" s="214">
        <f t="shared" ref="AD70:AD133" si="13">IF(OR(C$5&gt;40, C$5&lt;0, C$4&gt;80,C$4&lt;10), 0, AB70)</f>
        <v>96.271864706936697</v>
      </c>
      <c r="AG70" s="29">
        <f t="shared" si="10"/>
        <v>4.2242629044628128E+28</v>
      </c>
      <c r="AI70" s="26"/>
      <c r="AJ70" s="54">
        <f t="shared" ref="AJ70:AJ133" si="14">AG70*AR70*AS70*EXP(-AF$6/(0.008314*AK$6))</f>
        <v>1.4537198109234682E-5</v>
      </c>
      <c r="AQ70" s="38">
        <f t="shared" si="8"/>
        <v>5.8331931043623719E-2</v>
      </c>
      <c r="AR70" s="38">
        <f t="shared" ref="AR70:AR133" si="15">AQ70/(AQ70+1)</f>
        <v>5.5116858267804943E-2</v>
      </c>
      <c r="AS70" s="54">
        <f t="shared" si="11"/>
        <v>2.3251720622790172E-10</v>
      </c>
      <c r="AT70" s="28"/>
      <c r="AU70" s="28"/>
    </row>
    <row r="71" spans="24:47" x14ac:dyDescent="0.25">
      <c r="X71">
        <f t="shared" si="9"/>
        <v>650</v>
      </c>
      <c r="Y71" s="55">
        <f t="shared" ref="Y71:Y134" si="16">IF(U$6/(((U$6/AE$6)-1)*(1-EXP(-AJ71*X71))+1)&gt;Y70,Y70,(U$6/(((U$6/AE$6)-1)*(1-EXP(-AJ71*X71))+1)))</f>
        <v>1904.3955020579442</v>
      </c>
      <c r="Z71" s="55">
        <f t="shared" ref="Z71:Z134" si="17">-1.9856*(T$6/Y71 - 1)+14.215</f>
        <v>13.678452476121919</v>
      </c>
      <c r="AA71" s="55">
        <f t="shared" ref="AA71:AA134" si="18">100*Y71/2419</f>
        <v>78.726560647289972</v>
      </c>
      <c r="AB71" s="55">
        <f t="shared" ref="AB71:AB134" si="19">100*Z71/14.215</f>
        <v>96.225483476059935</v>
      </c>
      <c r="AC71" s="214">
        <f t="shared" si="12"/>
        <v>78.726560647289972</v>
      </c>
      <c r="AD71" s="214">
        <f t="shared" si="13"/>
        <v>96.225483476059935</v>
      </c>
      <c r="AG71" s="29">
        <f t="shared" si="10"/>
        <v>4.2102160802806889E+28</v>
      </c>
      <c r="AI71" s="26"/>
      <c r="AJ71" s="54">
        <f t="shared" si="14"/>
        <v>1.4536414025270815E-5</v>
      </c>
      <c r="AQ71" s="38">
        <f t="shared" ref="AQ71:AQ134" si="20">AP$6*(((AQ$3-AQ$2*((T$6/Y70)-1))/AQ$3))</f>
        <v>5.8321981390886353E-2</v>
      </c>
      <c r="AR71" s="38">
        <f t="shared" si="15"/>
        <v>5.5107975093021712E-2</v>
      </c>
      <c r="AS71" s="54">
        <f t="shared" si="11"/>
        <v>2.3331798970267651E-10</v>
      </c>
      <c r="AT71" s="28"/>
      <c r="AU71" s="28"/>
    </row>
    <row r="72" spans="24:47" x14ac:dyDescent="0.25">
      <c r="X72">
        <f t="shared" ref="X72:X135" si="21">X71+10</f>
        <v>660</v>
      </c>
      <c r="Y72" s="55">
        <f t="shared" si="16"/>
        <v>1899.4220745329544</v>
      </c>
      <c r="Z72" s="55">
        <f t="shared" si="17"/>
        <v>13.671848510586546</v>
      </c>
      <c r="AA72" s="55">
        <f t="shared" si="18"/>
        <v>78.520962155144872</v>
      </c>
      <c r="AB72" s="55">
        <f t="shared" si="19"/>
        <v>96.179025751576134</v>
      </c>
      <c r="AC72" s="214">
        <f t="shared" si="12"/>
        <v>78.520962155144872</v>
      </c>
      <c r="AD72" s="214">
        <f t="shared" si="13"/>
        <v>96.179025751576134</v>
      </c>
      <c r="AG72" s="29">
        <f t="shared" ref="AG72:AG135" si="22">AH$6-AI$6*EXP((T$6-Y71)/T$6)</f>
        <v>4.1961917936748565E+28</v>
      </c>
      <c r="AI72" s="26"/>
      <c r="AJ72" s="54">
        <f t="shared" si="14"/>
        <v>1.4536047568528536E-5</v>
      </c>
      <c r="AQ72" s="38">
        <f t="shared" si="20"/>
        <v>5.8312016156237503E-2</v>
      </c>
      <c r="AR72" s="38">
        <f t="shared" si="15"/>
        <v>5.5099077839090654E-2</v>
      </c>
      <c r="AS72" s="54">
        <f t="shared" ref="AS72:AS135" si="23">AS$1+AS$2*EXP(-$Y71/AS$3)</f>
        <v>2.3412967157810125E-10</v>
      </c>
      <c r="AT72" s="28"/>
      <c r="AU72" s="28"/>
    </row>
    <row r="73" spans="24:47" x14ac:dyDescent="0.25">
      <c r="X73">
        <f t="shared" si="21"/>
        <v>670</v>
      </c>
      <c r="Y73" s="55">
        <f t="shared" si="16"/>
        <v>1894.4660074808701</v>
      </c>
      <c r="Z73" s="55">
        <f t="shared" si="17"/>
        <v>13.665233104509001</v>
      </c>
      <c r="AA73" s="55">
        <f t="shared" si="18"/>
        <v>78.31608133447169</v>
      </c>
      <c r="AB73" s="55">
        <f t="shared" si="19"/>
        <v>96.132487544910319</v>
      </c>
      <c r="AC73" s="214">
        <f t="shared" si="12"/>
        <v>78.31608133447169</v>
      </c>
      <c r="AD73" s="214">
        <f t="shared" si="13"/>
        <v>96.132487544910319</v>
      </c>
      <c r="AG73" s="29">
        <f t="shared" si="22"/>
        <v>4.1821888766336745E+28</v>
      </c>
      <c r="AI73" s="26"/>
      <c r="AJ73" s="54">
        <f t="shared" si="14"/>
        <v>1.4536098803708062E-5</v>
      </c>
      <c r="AQ73" s="38">
        <f t="shared" si="20"/>
        <v>5.8302034486562494E-2</v>
      </c>
      <c r="AR73" s="38">
        <f t="shared" si="15"/>
        <v>5.5090165743513712E-2</v>
      </c>
      <c r="AS73" s="54">
        <f t="shared" si="23"/>
        <v>2.349524216132223E-10</v>
      </c>
      <c r="AT73" s="28"/>
      <c r="AU73" s="28"/>
    </row>
    <row r="74" spans="24:47" x14ac:dyDescent="0.25">
      <c r="X74">
        <f t="shared" si="21"/>
        <v>680</v>
      </c>
      <c r="Y74" s="55">
        <f t="shared" si="16"/>
        <v>1889.5268087906868</v>
      </c>
      <c r="Z74" s="55">
        <f t="shared" si="17"/>
        <v>13.658605688167999</v>
      </c>
      <c r="AA74" s="55">
        <f t="shared" si="18"/>
        <v>78.111897841698507</v>
      </c>
      <c r="AB74" s="55">
        <f t="shared" si="19"/>
        <v>96.085864848174467</v>
      </c>
      <c r="AC74" s="214">
        <f t="shared" si="12"/>
        <v>78.111897841698507</v>
      </c>
      <c r="AD74" s="214">
        <f t="shared" si="13"/>
        <v>96.085864848174467</v>
      </c>
      <c r="AG74" s="29">
        <f t="shared" si="22"/>
        <v>4.1682061702014967E+28</v>
      </c>
      <c r="AI74" s="26"/>
      <c r="AJ74" s="54">
        <f t="shared" si="14"/>
        <v>1.4536567891478987E-5</v>
      </c>
      <c r="AQ74" s="38">
        <f t="shared" si="20"/>
        <v>5.8292035524896438E-2</v>
      </c>
      <c r="AR74" s="38">
        <f t="shared" si="15"/>
        <v>5.5081238040296215E-2</v>
      </c>
      <c r="AS74" s="54">
        <f t="shared" si="23"/>
        <v>2.3578641350297031E-10</v>
      </c>
      <c r="AT74" s="28"/>
      <c r="AU74" s="28"/>
    </row>
    <row r="75" spans="24:47" x14ac:dyDescent="0.25">
      <c r="X75">
        <f t="shared" si="21"/>
        <v>690</v>
      </c>
      <c r="Y75" s="55">
        <f t="shared" si="16"/>
        <v>1884.6039932367376</v>
      </c>
      <c r="Z75" s="55">
        <f t="shared" si="17"/>
        <v>13.651965688899587</v>
      </c>
      <c r="AA75" s="55">
        <f t="shared" si="18"/>
        <v>77.908391617889109</v>
      </c>
      <c r="AB75" s="55">
        <f t="shared" si="19"/>
        <v>96.03915363277936</v>
      </c>
      <c r="AC75" s="214">
        <f t="shared" si="12"/>
        <v>77.908391617889109</v>
      </c>
      <c r="AD75" s="214">
        <f t="shared" si="13"/>
        <v>96.03915363277936</v>
      </c>
      <c r="AG75" s="29">
        <f t="shared" si="22"/>
        <v>4.154242524061856E+28</v>
      </c>
      <c r="AI75" s="26"/>
      <c r="AJ75" s="54">
        <f t="shared" si="14"/>
        <v>1.4537455087931415E-5</v>
      </c>
      <c r="AQ75" s="38">
        <f t="shared" si="20"/>
        <v>5.8282018410124967E-2</v>
      </c>
      <c r="AR75" s="38">
        <f t="shared" si="15"/>
        <v>5.5072293959679136E-2</v>
      </c>
      <c r="AS75" s="54">
        <f t="shared" si="23"/>
        <v>2.3663182497620186E-10</v>
      </c>
      <c r="AT75" s="28"/>
      <c r="AU75" s="28"/>
    </row>
    <row r="76" spans="24:47" x14ac:dyDescent="0.25">
      <c r="X76">
        <f t="shared" si="21"/>
        <v>700</v>
      </c>
      <c r="Y76" s="55">
        <f t="shared" si="16"/>
        <v>1879.6970822593132</v>
      </c>
      <c r="Z76" s="55">
        <f t="shared" si="17"/>
        <v>13.645312530900561</v>
      </c>
      <c r="AA76" s="55">
        <f t="shared" si="18"/>
        <v>77.70554287967397</v>
      </c>
      <c r="AB76" s="55">
        <f t="shared" si="19"/>
        <v>95.992349848051788</v>
      </c>
      <c r="AC76" s="214">
        <f t="shared" si="12"/>
        <v>77.70554287967397</v>
      </c>
      <c r="AD76" s="214">
        <f t="shared" si="13"/>
        <v>95.992349848051788</v>
      </c>
      <c r="AG76" s="29">
        <f t="shared" si="22"/>
        <v>4.1402967961322722E+28</v>
      </c>
      <c r="AI76" s="26"/>
      <c r="AJ76" s="54">
        <f t="shared" si="14"/>
        <v>1.4538760744059956E-5</v>
      </c>
      <c r="AQ76" s="38">
        <f t="shared" si="20"/>
        <v>5.8271982276685959E-2</v>
      </c>
      <c r="AR76" s="38">
        <f t="shared" si="15"/>
        <v>5.506333272787213E-2</v>
      </c>
      <c r="AS76" s="54">
        <f t="shared" si="23"/>
        <v>2.3748883789644225E-10</v>
      </c>
      <c r="AT76" s="28"/>
      <c r="AU76" s="28"/>
    </row>
    <row r="77" spans="24:47" x14ac:dyDescent="0.25">
      <c r="X77">
        <f t="shared" si="21"/>
        <v>710</v>
      </c>
      <c r="Y77" s="55">
        <f t="shared" si="16"/>
        <v>1874.8056037528331</v>
      </c>
      <c r="Z77" s="55">
        <f t="shared" si="17"/>
        <v>13.638645635032553</v>
      </c>
      <c r="AA77" s="55">
        <f t="shared" si="18"/>
        <v>77.503332110493304</v>
      </c>
      <c r="AB77" s="55">
        <f t="shared" si="19"/>
        <v>95.94544941985616</v>
      </c>
      <c r="AC77" s="214">
        <f t="shared" si="12"/>
        <v>77.503332110493304</v>
      </c>
      <c r="AD77" s="214">
        <f t="shared" si="13"/>
        <v>95.94544941985616</v>
      </c>
      <c r="AG77" s="29">
        <f t="shared" si="22"/>
        <v>4.1263678521705755E+28</v>
      </c>
      <c r="AI77" s="26"/>
      <c r="AJ77" s="54">
        <f t="shared" si="14"/>
        <v>1.4540485305278394E-5</v>
      </c>
      <c r="AQ77" s="38">
        <f t="shared" si="20"/>
        <v>5.8261926254272407E-2</v>
      </c>
      <c r="AR77" s="38">
        <f t="shared" si="15"/>
        <v>5.5054353566787582E-2</v>
      </c>
      <c r="AS77" s="54">
        <f t="shared" si="23"/>
        <v>2.3835763836538794E-10</v>
      </c>
      <c r="AT77" s="28"/>
      <c r="AU77" s="28"/>
    </row>
    <row r="78" spans="24:47" x14ac:dyDescent="0.25">
      <c r="X78">
        <f t="shared" si="21"/>
        <v>720</v>
      </c>
      <c r="Y78" s="55">
        <f t="shared" si="16"/>
        <v>1869.9290918613538</v>
      </c>
      <c r="Z78" s="55">
        <f t="shared" si="17"/>
        <v>13.631964418626772</v>
      </c>
      <c r="AA78" s="55">
        <f t="shared" si="18"/>
        <v>77.3017400521436</v>
      </c>
      <c r="AB78" s="55">
        <f t="shared" si="19"/>
        <v>95.898448249221047</v>
      </c>
      <c r="AC78" s="214">
        <f t="shared" si="12"/>
        <v>77.3017400521436</v>
      </c>
      <c r="AD78" s="214">
        <f t="shared" si="13"/>
        <v>95.898448249221047</v>
      </c>
      <c r="AG78" s="29">
        <f t="shared" si="22"/>
        <v>4.1124545653925534E+28</v>
      </c>
      <c r="AI78" s="26"/>
      <c r="AJ78" s="54">
        <f t="shared" si="14"/>
        <v>1.4542629310962551E-5</v>
      </c>
      <c r="AQ78" s="38">
        <f t="shared" si="20"/>
        <v>5.8251849467536365E-2</v>
      </c>
      <c r="AR78" s="38">
        <f t="shared" si="15"/>
        <v>5.5045355693775555E-2</v>
      </c>
      <c r="AS78" s="54">
        <f t="shared" si="23"/>
        <v>2.3923841682923358E-10</v>
      </c>
      <c r="AT78" s="28"/>
      <c r="AU78" s="28"/>
    </row>
    <row r="79" spans="24:47" x14ac:dyDescent="0.25">
      <c r="X79">
        <f t="shared" si="21"/>
        <v>730</v>
      </c>
      <c r="Y79" s="55">
        <f t="shared" si="16"/>
        <v>1865.0670867812707</v>
      </c>
      <c r="Z79" s="55">
        <f t="shared" si="17"/>
        <v>13.625268295289423</v>
      </c>
      <c r="AA79" s="55">
        <f t="shared" si="18"/>
        <v>77.100747696621355</v>
      </c>
      <c r="AB79" s="55">
        <f t="shared" si="19"/>
        <v>95.851342210970259</v>
      </c>
      <c r="AC79" s="214">
        <f t="shared" si="12"/>
        <v>77.100747696621355</v>
      </c>
      <c r="AD79" s="214">
        <f t="shared" si="13"/>
        <v>95.851342210970259</v>
      </c>
      <c r="AG79" s="29">
        <f t="shared" si="22"/>
        <v>4.098555816100734E+28</v>
      </c>
      <c r="AI79" s="26"/>
      <c r="AJ79" s="54">
        <f t="shared" si="14"/>
        <v>1.4545193394019071E-5</v>
      </c>
      <c r="AQ79" s="38">
        <f t="shared" si="20"/>
        <v>5.824175103579371E-2</v>
      </c>
      <c r="AR79" s="38">
        <f t="shared" si="15"/>
        <v>5.5036338321359381E-2</v>
      </c>
      <c r="AS79" s="54">
        <f t="shared" si="23"/>
        <v>2.4013136818789257E-10</v>
      </c>
      <c r="AT79" s="28"/>
      <c r="AU79" s="28"/>
    </row>
    <row r="80" spans="24:47" x14ac:dyDescent="0.25">
      <c r="X80">
        <f t="shared" si="21"/>
        <v>740</v>
      </c>
      <c r="Y80" s="55">
        <f t="shared" si="16"/>
        <v>1860.2191345710219</v>
      </c>
      <c r="Z80" s="55">
        <f t="shared" si="17"/>
        <v>13.618556674707767</v>
      </c>
      <c r="AA80" s="55">
        <f t="shared" si="18"/>
        <v>76.90033627825639</v>
      </c>
      <c r="AB80" s="55">
        <f t="shared" si="19"/>
        <v>95.804127152358546</v>
      </c>
      <c r="AC80" s="214">
        <f t="shared" si="12"/>
        <v>76.90033627825639</v>
      </c>
      <c r="AD80" s="214">
        <f t="shared" si="13"/>
        <v>95.804127152358546</v>
      </c>
      <c r="AG80" s="29">
        <f t="shared" si="22"/>
        <v>4.0846704913242788E+28</v>
      </c>
      <c r="AI80" s="26"/>
      <c r="AJ80" s="54">
        <f t="shared" si="14"/>
        <v>1.4548178280477624E-5</v>
      </c>
      <c r="AQ80" s="38">
        <f t="shared" si="20"/>
        <v>5.8231630072730141E-2</v>
      </c>
      <c r="AR80" s="38">
        <f t="shared" si="15"/>
        <v>5.5027300656972422E-2</v>
      </c>
      <c r="AS80" s="54">
        <f t="shared" si="23"/>
        <v>2.4103669190716852E-10</v>
      </c>
      <c r="AT80" s="28"/>
      <c r="AU80" s="28"/>
    </row>
    <row r="81" spans="24:47" x14ac:dyDescent="0.25">
      <c r="X81">
        <f t="shared" si="21"/>
        <v>750</v>
      </c>
      <c r="Y81" s="55">
        <f t="shared" si="16"/>
        <v>1855.3847869676558</v>
      </c>
      <c r="Z81" s="55">
        <f t="shared" si="17"/>
        <v>13.611828962456869</v>
      </c>
      <c r="AA81" s="55">
        <f t="shared" si="18"/>
        <v>76.700487266128803</v>
      </c>
      <c r="AB81" s="55">
        <f t="shared" si="19"/>
        <v>95.756798891712052</v>
      </c>
      <c r="AC81" s="214">
        <f t="shared" si="12"/>
        <v>76.700487266128803</v>
      </c>
      <c r="AD81" s="214">
        <f t="shared" si="13"/>
        <v>95.756798891712052</v>
      </c>
      <c r="AG81" s="29">
        <f t="shared" si="22"/>
        <v>4.070797484469807E+28</v>
      </c>
      <c r="AI81" s="26"/>
      <c r="AJ81" s="54">
        <f t="shared" si="14"/>
        <v>1.4551584789103891E-5</v>
      </c>
      <c r="AQ81" s="38">
        <f t="shared" si="20"/>
        <v>5.8221485686107993E-2</v>
      </c>
      <c r="AR81" s="38">
        <f t="shared" si="15"/>
        <v>5.5018241902695379E-2</v>
      </c>
      <c r="AS81" s="54">
        <f t="shared" si="23"/>
        <v>2.4195459213394824E-10</v>
      </c>
      <c r="AT81" s="28"/>
      <c r="AU81" s="28"/>
    </row>
    <row r="82" spans="24:47" x14ac:dyDescent="0.25">
      <c r="X82">
        <f t="shared" si="21"/>
        <v>760</v>
      </c>
      <c r="Y82" s="55">
        <f t="shared" si="16"/>
        <v>1850.5636012101299</v>
      </c>
      <c r="Z82" s="55">
        <f t="shared" si="17"/>
        <v>13.605084559807029</v>
      </c>
      <c r="AA82" s="55">
        <f t="shared" si="18"/>
        <v>76.50118235676436</v>
      </c>
      <c r="AB82" s="55">
        <f t="shared" si="19"/>
        <v>95.709353217073712</v>
      </c>
      <c r="AC82" s="214">
        <f t="shared" si="12"/>
        <v>76.50118235676436</v>
      </c>
      <c r="AD82" s="214">
        <f t="shared" si="13"/>
        <v>95.709353217073712</v>
      </c>
      <c r="AG82" s="29">
        <f t="shared" si="22"/>
        <v>4.0569356949831472E+28</v>
      </c>
      <c r="AI82" s="26"/>
      <c r="AJ82" s="54">
        <f t="shared" si="14"/>
        <v>1.4555413831030899E-5</v>
      </c>
      <c r="AQ82" s="38">
        <f t="shared" si="20"/>
        <v>5.821131697747417E-2</v>
      </c>
      <c r="AR82" s="38">
        <f t="shared" si="15"/>
        <v>5.5009161254994693E-2</v>
      </c>
      <c r="AS82" s="54">
        <f t="shared" si="23"/>
        <v>2.4288527781447725E-10</v>
      </c>
      <c r="AT82" s="28"/>
      <c r="AU82" s="28"/>
    </row>
    <row r="83" spans="24:47" x14ac:dyDescent="0.25">
      <c r="X83">
        <f t="shared" si="21"/>
        <v>770</v>
      </c>
      <c r="Y83" s="55">
        <f t="shared" si="16"/>
        <v>1845.7551398692094</v>
      </c>
      <c r="Z83" s="55">
        <f t="shared" si="17"/>
        <v>13.598322863531967</v>
      </c>
      <c r="AA83" s="55">
        <f t="shared" si="18"/>
        <v>76.302403467102494</v>
      </c>
      <c r="AB83" s="55">
        <f t="shared" si="19"/>
        <v>95.661785884853799</v>
      </c>
      <c r="AC83" s="214">
        <f t="shared" si="12"/>
        <v>76.302403467102494</v>
      </c>
      <c r="AD83" s="214">
        <f t="shared" si="13"/>
        <v>95.661785884853799</v>
      </c>
      <c r="AG83" s="29">
        <f t="shared" si="22"/>
        <v>4.0430840280219605E+28</v>
      </c>
      <c r="AI83" s="26"/>
      <c r="AJ83" s="54">
        <f t="shared" si="14"/>
        <v>1.4559666409405671E-5</v>
      </c>
      <c r="AQ83" s="38">
        <f t="shared" si="20"/>
        <v>5.8201123041869064E-2</v>
      </c>
      <c r="AR83" s="38">
        <f t="shared" si="15"/>
        <v>5.5000057904461573E-2</v>
      </c>
      <c r="AS83" s="54">
        <f t="shared" si="23"/>
        <v>2.4382896281578153E-10</v>
      </c>
      <c r="AT83" s="28"/>
      <c r="AU83" s="28"/>
    </row>
    <row r="84" spans="24:47" x14ac:dyDescent="0.25">
      <c r="X84">
        <f t="shared" si="21"/>
        <v>780</v>
      </c>
      <c r="Y84" s="55">
        <f t="shared" si="16"/>
        <v>1840.9589706838888</v>
      </c>
      <c r="Z84" s="55">
        <f t="shared" si="17"/>
        <v>13.591543265717815</v>
      </c>
      <c r="AA84" s="55">
        <f t="shared" si="18"/>
        <v>76.10413272773414</v>
      </c>
      <c r="AB84" s="55">
        <f t="shared" si="19"/>
        <v>95.614092618486211</v>
      </c>
      <c r="AC84" s="214">
        <f t="shared" si="12"/>
        <v>76.10413272773414</v>
      </c>
      <c r="AD84" s="214">
        <f t="shared" si="13"/>
        <v>95.614092618486211</v>
      </c>
      <c r="AG84" s="29">
        <f t="shared" si="22"/>
        <v>4.0292413941392258E+28</v>
      </c>
      <c r="AI84" s="26"/>
      <c r="AJ84" s="54">
        <f t="shared" si="14"/>
        <v>1.4564343619048708E-5</v>
      </c>
      <c r="AQ84" s="38">
        <f t="shared" si="20"/>
        <v>5.8190902967536616E-2</v>
      </c>
      <c r="AR84" s="38">
        <f t="shared" si="15"/>
        <v>5.499093103555229E-2</v>
      </c>
      <c r="AS84" s="54">
        <f t="shared" si="23"/>
        <v>2.4478586605029999E-10</v>
      </c>
      <c r="AT84" s="28"/>
      <c r="AU84" s="28"/>
    </row>
    <row r="85" spans="24:47" x14ac:dyDescent="0.25">
      <c r="X85">
        <f t="shared" si="21"/>
        <v>790</v>
      </c>
      <c r="Y85" s="55">
        <f t="shared" si="16"/>
        <v>1836.1746664041971</v>
      </c>
      <c r="Z85" s="55">
        <f t="shared" si="17"/>
        <v>13.584745153572944</v>
      </c>
      <c r="AA85" s="55">
        <f t="shared" si="18"/>
        <v>75.906352476403356</v>
      </c>
      <c r="AB85" s="55">
        <f t="shared" si="19"/>
        <v>95.566269107090704</v>
      </c>
      <c r="AC85" s="214">
        <f t="shared" si="12"/>
        <v>75.906352476403356</v>
      </c>
      <c r="AD85" s="214">
        <f t="shared" si="13"/>
        <v>95.566269107090704</v>
      </c>
      <c r="AG85" s="29">
        <f t="shared" si="22"/>
        <v>4.0154067089776827E+28</v>
      </c>
      <c r="AI85" s="26"/>
      <c r="AJ85" s="54">
        <f t="shared" si="14"/>
        <v>1.4569446646122974E-5</v>
      </c>
      <c r="AQ85" s="38">
        <f t="shared" si="20"/>
        <v>5.8180655835635656E-2</v>
      </c>
      <c r="AR85" s="38">
        <f t="shared" si="15"/>
        <v>5.4981779826329291E-2</v>
      </c>
      <c r="AS85" s="54">
        <f t="shared" si="23"/>
        <v>2.4575621160378271E-10</v>
      </c>
      <c r="AT85" s="28"/>
      <c r="AU85" s="28"/>
    </row>
    <row r="86" spans="24:47" x14ac:dyDescent="0.25">
      <c r="X86">
        <f t="shared" si="21"/>
        <v>800</v>
      </c>
      <c r="Y86" s="55">
        <f t="shared" si="16"/>
        <v>1831.4018046403614</v>
      </c>
      <c r="Z86" s="55">
        <f t="shared" si="17"/>
        <v>13.577927909238785</v>
      </c>
      <c r="AA86" s="55">
        <f t="shared" si="18"/>
        <v>75.709045251771869</v>
      </c>
      <c r="AB86" s="55">
        <f t="shared" si="19"/>
        <v>95.518311004142006</v>
      </c>
      <c r="AC86" s="214">
        <f t="shared" si="12"/>
        <v>75.709045251771869</v>
      </c>
      <c r="AD86" s="214">
        <f t="shared" si="13"/>
        <v>95.518311004142006</v>
      </c>
      <c r="AG86" s="29">
        <f t="shared" si="22"/>
        <v>4.0015788929751694E+28</v>
      </c>
      <c r="AI86" s="26"/>
      <c r="AJ86" s="54">
        <f t="shared" si="14"/>
        <v>1.4574976767809557E-5</v>
      </c>
      <c r="AQ86" s="38">
        <f t="shared" si="20"/>
        <v>5.8170380719952453E-2</v>
      </c>
      <c r="AR86" s="38">
        <f t="shared" si="15"/>
        <v>5.4972603448203483E-2</v>
      </c>
      <c r="AS86" s="54">
        <f t="shared" si="23"/>
        <v>2.4674022886652424E-10</v>
      </c>
      <c r="AT86" s="28"/>
      <c r="AU86" s="28"/>
    </row>
    <row r="87" spans="24:47" x14ac:dyDescent="0.25">
      <c r="X87">
        <f t="shared" si="21"/>
        <v>810</v>
      </c>
      <c r="Y87" s="55">
        <f t="shared" si="16"/>
        <v>1826.6399677182246</v>
      </c>
      <c r="Z87" s="55">
        <f t="shared" si="17"/>
        <v>13.571090909601661</v>
      </c>
      <c r="AA87" s="55">
        <f t="shared" si="18"/>
        <v>75.512193787442101</v>
      </c>
      <c r="AB87" s="55">
        <f t="shared" si="19"/>
        <v>95.470213926146059</v>
      </c>
      <c r="AC87" s="214">
        <f t="shared" si="12"/>
        <v>75.512193787442101</v>
      </c>
      <c r="AD87" s="214">
        <f t="shared" si="13"/>
        <v>95.470213926146059</v>
      </c>
      <c r="AG87" s="29">
        <f t="shared" si="22"/>
        <v>3.9877568710810911E+28</v>
      </c>
      <c r="AI87" s="26"/>
      <c r="AJ87" s="54">
        <f t="shared" si="14"/>
        <v>1.4580935351986605E-5</v>
      </c>
      <c r="AQ87" s="38">
        <f t="shared" si="20"/>
        <v>5.8160076686614763E-2</v>
      </c>
      <c r="AR87" s="38">
        <f t="shared" si="15"/>
        <v>5.4963401065677778E-2</v>
      </c>
      <c r="AS87" s="54">
        <f t="shared" si="23"/>
        <v>2.4773815266797981E-10</v>
      </c>
      <c r="AT87" s="28"/>
      <c r="AU87" s="28"/>
    </row>
    <row r="88" spans="24:47" x14ac:dyDescent="0.25">
      <c r="X88">
        <f t="shared" si="21"/>
        <v>820</v>
      </c>
      <c r="Y88" s="55">
        <f t="shared" si="16"/>
        <v>1821.8887425408875</v>
      </c>
      <c r="Z88" s="55">
        <f t="shared" si="17"/>
        <v>13.564233526105831</v>
      </c>
      <c r="AA88" s="55">
        <f t="shared" si="18"/>
        <v>75.3157810062376</v>
      </c>
      <c r="AB88" s="55">
        <f t="shared" si="19"/>
        <v>95.421973451324874</v>
      </c>
      <c r="AC88" s="214">
        <f t="shared" si="12"/>
        <v>75.3157810062376</v>
      </c>
      <c r="AD88" s="214">
        <f t="shared" si="13"/>
        <v>95.421973451324874</v>
      </c>
      <c r="AG88" s="29">
        <f t="shared" si="22"/>
        <v>3.9739395724840344E+28</v>
      </c>
      <c r="AI88" s="26"/>
      <c r="AJ88" s="54">
        <f t="shared" si="14"/>
        <v>1.4587323856908175E-5</v>
      </c>
      <c r="AQ88" s="38">
        <f t="shared" si="20"/>
        <v>5.8149742793807413E-2</v>
      </c>
      <c r="AR88" s="38">
        <f t="shared" si="15"/>
        <v>5.495417183609197E-2</v>
      </c>
      <c r="AS88" s="54">
        <f t="shared" si="23"/>
        <v>2.4875022341482671E-10</v>
      </c>
      <c r="AT88" s="28"/>
      <c r="AU88" s="28"/>
    </row>
    <row r="89" spans="24:47" x14ac:dyDescent="0.25">
      <c r="X89">
        <f t="shared" si="21"/>
        <v>830</v>
      </c>
      <c r="Y89" s="55">
        <f t="shared" si="16"/>
        <v>1817.1477204565272</v>
      </c>
      <c r="Z89" s="55">
        <f t="shared" si="17"/>
        <v>13.55735512456781</v>
      </c>
      <c r="AA89" s="55">
        <f t="shared" si="18"/>
        <v>75.119790014738626</v>
      </c>
      <c r="AB89" s="55">
        <f t="shared" si="19"/>
        <v>95.373585118310302</v>
      </c>
      <c r="AC89" s="214">
        <f t="shared" si="12"/>
        <v>75.119790014738626</v>
      </c>
      <c r="AD89" s="214">
        <f t="shared" si="13"/>
        <v>95.373585118310302</v>
      </c>
      <c r="AG89" s="29">
        <f t="shared" si="22"/>
        <v>3.9601259303507446E+28</v>
      </c>
      <c r="AI89" s="26"/>
      <c r="AJ89" s="54">
        <f t="shared" si="14"/>
        <v>1.4594143830879459E-5</v>
      </c>
      <c r="AQ89" s="38">
        <f t="shared" si="20"/>
        <v>5.8139378091489745E-2</v>
      </c>
      <c r="AR89" s="38">
        <f t="shared" si="15"/>
        <v>5.4944914909369195E-2</v>
      </c>
      <c r="AS89" s="54">
        <f t="shared" si="23"/>
        <v>2.4977668723252145E-10</v>
      </c>
      <c r="AT89" s="28"/>
      <c r="AU89" s="28"/>
    </row>
    <row r="90" spans="24:47" x14ac:dyDescent="0.25">
      <c r="X90">
        <f t="shared" si="21"/>
        <v>840</v>
      </c>
      <c r="Y90" s="55">
        <f t="shared" si="16"/>
        <v>1812.4164971323867</v>
      </c>
      <c r="Z90" s="55">
        <f t="shared" si="17"/>
        <v>13.550455064992185</v>
      </c>
      <c r="AA90" s="55">
        <f t="shared" si="18"/>
        <v>74.924204098073034</v>
      </c>
      <c r="AB90" s="55">
        <f t="shared" si="19"/>
        <v>95.325044424848301</v>
      </c>
      <c r="AC90" s="214">
        <f t="shared" si="12"/>
        <v>74.924204098073034</v>
      </c>
      <c r="AD90" s="214">
        <f t="shared" si="13"/>
        <v>95.325044424848301</v>
      </c>
      <c r="AG90" s="29">
        <f t="shared" si="22"/>
        <v>3.9463148815766158E+28</v>
      </c>
      <c r="AI90" s="26"/>
      <c r="AJ90" s="54">
        <f t="shared" si="14"/>
        <v>1.460139691192451E-5</v>
      </c>
      <c r="AQ90" s="38">
        <f t="shared" si="20"/>
        <v>5.8128981621114954E-2</v>
      </c>
      <c r="AR90" s="38">
        <f t="shared" si="15"/>
        <v>5.4935629427764074E-2</v>
      </c>
      <c r="AS90" s="54">
        <f t="shared" si="23"/>
        <v>2.5081779611040319E-10</v>
      </c>
      <c r="AT90" s="28"/>
      <c r="AU90" s="28"/>
    </row>
    <row r="91" spans="24:47" x14ac:dyDescent="0.25">
      <c r="X91">
        <f t="shared" si="21"/>
        <v>850</v>
      </c>
      <c r="Y91" s="55">
        <f t="shared" si="16"/>
        <v>1807.6946724349268</v>
      </c>
      <c r="Z91" s="55">
        <f t="shared" si="17"/>
        <v>13.543532701389093</v>
      </c>
      <c r="AA91" s="55">
        <f t="shared" si="18"/>
        <v>74.729006714961841</v>
      </c>
      <c r="AB91" s="55">
        <f t="shared" si="19"/>
        <v>95.276346826514896</v>
      </c>
      <c r="AC91" s="214">
        <f t="shared" si="12"/>
        <v>74.729006714961841</v>
      </c>
      <c r="AD91" s="214">
        <f t="shared" si="13"/>
        <v>95.276346826514896</v>
      </c>
      <c r="AG91" s="29">
        <f t="shared" si="22"/>
        <v>3.9325053665479909E+28</v>
      </c>
      <c r="AI91" s="26"/>
      <c r="AJ91" s="54">
        <f t="shared" si="14"/>
        <v>1.46090848274426E-5</v>
      </c>
      <c r="AQ91" s="38">
        <f t="shared" si="20"/>
        <v>5.8118552415351708E-2</v>
      </c>
      <c r="AR91" s="38">
        <f t="shared" si="15"/>
        <v>5.4926314525612786E-2</v>
      </c>
      <c r="AS91" s="54">
        <f t="shared" si="23"/>
        <v>2.5187380805038751E-10</v>
      </c>
      <c r="AT91" s="28"/>
      <c r="AU91" s="28"/>
    </row>
    <row r="92" spans="24:47" x14ac:dyDescent="0.25">
      <c r="X92">
        <f t="shared" si="21"/>
        <v>860</v>
      </c>
      <c r="Y92" s="55">
        <f t="shared" si="16"/>
        <v>1802.9818503160986</v>
      </c>
      <c r="Z92" s="55">
        <f t="shared" si="17"/>
        <v>13.536587381593492</v>
      </c>
      <c r="AA92" s="55">
        <f t="shared" si="18"/>
        <v>74.534181493017726</v>
      </c>
      <c r="AB92" s="55">
        <f t="shared" si="19"/>
        <v>95.227487735444896</v>
      </c>
      <c r="AC92" s="214">
        <f t="shared" si="12"/>
        <v>74.534181493017726</v>
      </c>
      <c r="AD92" s="214">
        <f t="shared" si="13"/>
        <v>95.227487735444896</v>
      </c>
      <c r="AG92" s="29">
        <f t="shared" si="22"/>
        <v>3.9186963289165254E+28</v>
      </c>
      <c r="AI92" s="26"/>
      <c r="AJ92" s="54">
        <f t="shared" si="14"/>
        <v>1.4617209393848951E-5</v>
      </c>
      <c r="AQ92" s="38">
        <f t="shared" si="20"/>
        <v>5.8108089497808255E-2</v>
      </c>
      <c r="AR92" s="38">
        <f t="shared" si="15"/>
        <v>5.4916969329085366E-2</v>
      </c>
      <c r="AS92" s="54">
        <f t="shared" si="23"/>
        <v>2.5294498721929119E-10</v>
      </c>
      <c r="AT92" s="28"/>
      <c r="AU92" s="28"/>
    </row>
    <row r="93" spans="24:47" x14ac:dyDescent="0.25">
      <c r="X93">
        <f t="shared" si="21"/>
        <v>870</v>
      </c>
      <c r="Y93" s="55">
        <f t="shared" si="16"/>
        <v>1798.2776387058532</v>
      </c>
      <c r="Z93" s="55">
        <f t="shared" si="17"/>
        <v>13.529618447086602</v>
      </c>
      <c r="AA93" s="55">
        <f t="shared" si="18"/>
        <v>74.339712224301508</v>
      </c>
      <c r="AB93" s="55">
        <f t="shared" si="19"/>
        <v>95.178462519075637</v>
      </c>
      <c r="AC93" s="214">
        <f t="shared" si="12"/>
        <v>74.339712224301508</v>
      </c>
      <c r="AD93" s="214">
        <f t="shared" si="13"/>
        <v>95.178462519075637</v>
      </c>
      <c r="AG93" s="29">
        <f t="shared" si="22"/>
        <v>3.9048867153857746E+28</v>
      </c>
      <c r="AI93" s="26"/>
      <c r="AJ93" s="54">
        <f t="shared" si="14"/>
        <v>1.4625772516195502E-5</v>
      </c>
      <c r="AQ93" s="38">
        <f t="shared" si="20"/>
        <v>5.8097591882759279E-2</v>
      </c>
      <c r="AR93" s="38">
        <f t="shared" si="15"/>
        <v>5.4907592955940387E-2</v>
      </c>
      <c r="AS93" s="54">
        <f t="shared" si="23"/>
        <v>2.5403160410483772E-10</v>
      </c>
      <c r="AT93" s="28"/>
      <c r="AU93" s="28"/>
    </row>
    <row r="94" spans="24:47" x14ac:dyDescent="0.25">
      <c r="X94">
        <f t="shared" si="21"/>
        <v>880</v>
      </c>
      <c r="Y94" s="55">
        <f t="shared" si="16"/>
        <v>1793.5816494108376</v>
      </c>
      <c r="Z94" s="55">
        <f t="shared" si="17"/>
        <v>13.522625232819614</v>
      </c>
      <c r="AA94" s="55">
        <f t="shared" si="18"/>
        <v>74.145582861134258</v>
      </c>
      <c r="AB94" s="55">
        <f t="shared" si="19"/>
        <v>95.129266498906887</v>
      </c>
      <c r="AC94" s="214">
        <f t="shared" si="12"/>
        <v>74.145582861134258</v>
      </c>
      <c r="AD94" s="214">
        <f t="shared" si="13"/>
        <v>95.129266498906887</v>
      </c>
      <c r="AG94" s="29">
        <f t="shared" si="22"/>
        <v>3.8910754755106509E+28</v>
      </c>
      <c r="AI94" s="26"/>
      <c r="AJ94" s="54">
        <f t="shared" si="14"/>
        <v>1.4634776187766867E-5</v>
      </c>
      <c r="AQ94" s="38">
        <f t="shared" si="20"/>
        <v>5.8087058574876012E-2</v>
      </c>
      <c r="AR94" s="38">
        <f t="shared" si="15"/>
        <v>5.4898184515282444E-2</v>
      </c>
      <c r="AS94" s="54">
        <f t="shared" si="23"/>
        <v>2.5513393567535123E-10</v>
      </c>
      <c r="AT94" s="28"/>
      <c r="AU94" s="28"/>
    </row>
    <row r="95" spans="24:47" x14ac:dyDescent="0.25">
      <c r="X95">
        <f t="shared" si="21"/>
        <v>890</v>
      </c>
      <c r="Y95" s="55">
        <f t="shared" si="16"/>
        <v>1788.8934980193665</v>
      </c>
      <c r="Z95" s="55">
        <f t="shared" si="17"/>
        <v>13.515607067040051</v>
      </c>
      <c r="AA95" s="55">
        <f t="shared" si="18"/>
        <v>73.951777512168931</v>
      </c>
      <c r="AB95" s="55">
        <f t="shared" si="19"/>
        <v>95.079894949279293</v>
      </c>
      <c r="AC95" s="214">
        <f t="shared" si="12"/>
        <v>73.951777512168931</v>
      </c>
      <c r="AD95" s="214">
        <f t="shared" si="13"/>
        <v>95.079894949279293</v>
      </c>
      <c r="AG95" s="29">
        <f t="shared" si="22"/>
        <v>3.8772615615098642E+28</v>
      </c>
      <c r="AI95" s="26"/>
      <c r="AJ95" s="54">
        <f t="shared" si="14"/>
        <v>1.46442224896467E-5</v>
      </c>
      <c r="AQ95" s="38">
        <f t="shared" si="20"/>
        <v>5.807648856895975E-2</v>
      </c>
      <c r="AR95" s="38">
        <f t="shared" si="15"/>
        <v>5.4888743107322752E-2</v>
      </c>
      <c r="AS95" s="54">
        <f t="shared" si="23"/>
        <v>2.5625226554318632E-10</v>
      </c>
      <c r="AT95" s="28"/>
      <c r="AU95" s="28"/>
    </row>
    <row r="96" spans="24:47" x14ac:dyDescent="0.25">
      <c r="X96">
        <f t="shared" si="21"/>
        <v>900</v>
      </c>
      <c r="Y96" s="55">
        <f t="shared" si="16"/>
        <v>1784.2128038127278</v>
      </c>
      <c r="Z96" s="55">
        <f t="shared" si="17"/>
        <v>13.508563271121025</v>
      </c>
      <c r="AA96" s="55">
        <f t="shared" si="18"/>
        <v>73.758280438723759</v>
      </c>
      <c r="AB96" s="55">
        <f t="shared" si="19"/>
        <v>95.030343096173226</v>
      </c>
      <c r="AC96" s="214">
        <f t="shared" si="12"/>
        <v>73.758280438723759</v>
      </c>
      <c r="AD96" s="214">
        <f t="shared" si="13"/>
        <v>95.030343096173226</v>
      </c>
      <c r="AG96" s="29">
        <f t="shared" si="22"/>
        <v>3.8634439280919077E+28</v>
      </c>
      <c r="AI96" s="26"/>
      <c r="AJ96" s="54">
        <f t="shared" si="14"/>
        <v>1.4654113590249132E-5</v>
      </c>
      <c r="AQ96" s="38">
        <f t="shared" si="20"/>
        <v>5.8065880849679438E-2</v>
      </c>
      <c r="AR96" s="38">
        <f t="shared" si="15"/>
        <v>5.487926782314316E-2</v>
      </c>
      <c r="AS96" s="54">
        <f t="shared" si="23"/>
        <v>2.5738688413190182E-10</v>
      </c>
      <c r="AT96" s="28"/>
      <c r="AU96" s="28"/>
    </row>
    <row r="97" spans="24:47" x14ac:dyDescent="0.25">
      <c r="X97">
        <f t="shared" si="21"/>
        <v>910</v>
      </c>
      <c r="Y97" s="55">
        <f t="shared" si="16"/>
        <v>1779.5391896829403</v>
      </c>
      <c r="Z97" s="55">
        <f t="shared" si="17"/>
        <v>13.501493159393821</v>
      </c>
      <c r="AA97" s="55">
        <f t="shared" si="18"/>
        <v>73.565076051382391</v>
      </c>
      <c r="AB97" s="55">
        <f t="shared" si="19"/>
        <v>94.980606116031112</v>
      </c>
      <c r="AC97" s="214">
        <f t="shared" si="12"/>
        <v>73.565076051382391</v>
      </c>
      <c r="AD97" s="214">
        <f t="shared" si="13"/>
        <v>94.980606116031112</v>
      </c>
      <c r="AG97" s="29">
        <f t="shared" si="22"/>
        <v>3.8496215322950334E+28</v>
      </c>
      <c r="AI97" s="26"/>
      <c r="AJ97" s="54">
        <f t="shared" si="14"/>
        <v>1.4664451744809744E-5</v>
      </c>
      <c r="AQ97" s="38">
        <f t="shared" si="20"/>
        <v>5.8055234391313576E-2</v>
      </c>
      <c r="AR97" s="38">
        <f t="shared" si="15"/>
        <v>5.4869757744464114E-2</v>
      </c>
      <c r="AS97" s="54">
        <f t="shared" si="23"/>
        <v>2.585380888471913E-10</v>
      </c>
      <c r="AT97" s="28"/>
      <c r="AU97" s="28"/>
    </row>
    <row r="98" spans="24:47" x14ac:dyDescent="0.25">
      <c r="X98">
        <f t="shared" si="21"/>
        <v>920</v>
      </c>
      <c r="Y98" s="55">
        <f t="shared" si="16"/>
        <v>1774.8722820569794</v>
      </c>
      <c r="Z98" s="55">
        <f t="shared" si="17"/>
        <v>13.494396038984059</v>
      </c>
      <c r="AA98" s="55">
        <f t="shared" si="18"/>
        <v>73.372148906861483</v>
      </c>
      <c r="AB98" s="55">
        <f t="shared" si="19"/>
        <v>94.930679134604716</v>
      </c>
      <c r="AC98" s="214">
        <f t="shared" si="12"/>
        <v>73.372148906861483</v>
      </c>
      <c r="AD98" s="214">
        <f t="shared" si="13"/>
        <v>94.930679134604716</v>
      </c>
      <c r="AG98" s="29">
        <f t="shared" si="22"/>
        <v>3.8357933333418665E+28</v>
      </c>
      <c r="AI98" s="26"/>
      <c r="AJ98" s="54">
        <f t="shared" si="14"/>
        <v>1.4675239294830176E-5</v>
      </c>
      <c r="AQ98" s="38">
        <f t="shared" si="20"/>
        <v>5.8044548157497183E-2</v>
      </c>
      <c r="AR98" s="38">
        <f t="shared" si="15"/>
        <v>5.4860211943417017E-2</v>
      </c>
      <c r="AS98" s="54">
        <f t="shared" si="23"/>
        <v>2.597061842515633E-10</v>
      </c>
      <c r="AT98" s="28"/>
      <c r="AU98" s="28"/>
    </row>
    <row r="99" spans="24:47" x14ac:dyDescent="0.25">
      <c r="X99">
        <f t="shared" si="21"/>
        <v>930</v>
      </c>
      <c r="Y99" s="55">
        <f t="shared" si="16"/>
        <v>1770.2117108276973</v>
      </c>
      <c r="Z99" s="55">
        <f t="shared" si="17"/>
        <v>13.487271209651988</v>
      </c>
      <c r="AA99" s="55">
        <f t="shared" si="18"/>
        <v>73.179483705154908</v>
      </c>
      <c r="AB99" s="55">
        <f t="shared" si="19"/>
        <v>94.88055722583178</v>
      </c>
      <c r="AC99" s="214">
        <f t="shared" si="12"/>
        <v>73.179483705154908</v>
      </c>
      <c r="AD99" s="214">
        <f t="shared" si="13"/>
        <v>94.88055722583178</v>
      </c>
      <c r="AG99" s="29">
        <f t="shared" si="22"/>
        <v>3.8219582925089651E+28</v>
      </c>
      <c r="AI99" s="26"/>
      <c r="AJ99" s="54">
        <f t="shared" si="14"/>
        <v>1.4686478667470118E-5</v>
      </c>
      <c r="AQ99" s="38">
        <f t="shared" si="20"/>
        <v>5.8033821100974159E-2</v>
      </c>
      <c r="AR99" s="38">
        <f t="shared" si="15"/>
        <v>5.4850629482321306E-2</v>
      </c>
      <c r="AS99" s="54">
        <f t="shared" si="23"/>
        <v>2.6089148224278194E-10</v>
      </c>
      <c r="AT99" s="28"/>
      <c r="AU99" s="28"/>
    </row>
    <row r="100" spans="24:47" x14ac:dyDescent="0.25">
      <c r="X100">
        <f t="shared" si="21"/>
        <v>940</v>
      </c>
      <c r="Y100" s="55">
        <f t="shared" si="16"/>
        <v>1765.5571092914613</v>
      </c>
      <c r="Z100" s="55">
        <f t="shared" si="17"/>
        <v>13.48011796363723</v>
      </c>
      <c r="AA100" s="55">
        <f t="shared" si="18"/>
        <v>72.987065286955811</v>
      </c>
      <c r="AB100" s="55">
        <f t="shared" si="19"/>
        <v>94.830235410743796</v>
      </c>
      <c r="AC100" s="214">
        <f t="shared" si="12"/>
        <v>72.987065286955811</v>
      </c>
      <c r="AD100" s="214">
        <f t="shared" si="13"/>
        <v>94.830235410743796</v>
      </c>
      <c r="AG100" s="29">
        <f t="shared" si="22"/>
        <v>3.8081153730123216E+28</v>
      </c>
      <c r="AI100" s="26"/>
      <c r="AJ100" s="54">
        <f t="shared" si="14"/>
        <v>1.469817237488008E-5</v>
      </c>
      <c r="AQ100" s="38">
        <f t="shared" si="20"/>
        <v>5.802305216335589E-2</v>
      </c>
      <c r="AR100" s="38">
        <f t="shared" si="15"/>
        <v>5.4841009413467194E-2</v>
      </c>
      <c r="AS100" s="54">
        <f t="shared" si="23"/>
        <v>2.6209430223602201E-10</v>
      </c>
      <c r="AT100" s="28"/>
      <c r="AU100" s="28"/>
    </row>
    <row r="101" spans="24:47" x14ac:dyDescent="0.25">
      <c r="X101">
        <f t="shared" si="21"/>
        <v>950</v>
      </c>
      <c r="Y101" s="55">
        <f t="shared" si="16"/>
        <v>1760.908114092749</v>
      </c>
      <c r="Z101" s="55">
        <f t="shared" si="17"/>
        <v>13.472935585508573</v>
      </c>
      <c r="AA101" s="55">
        <f t="shared" si="18"/>
        <v>72.794878631366231</v>
      </c>
      <c r="AB101" s="55">
        <f t="shared" si="19"/>
        <v>94.779708656409241</v>
      </c>
      <c r="AC101" s="214">
        <f t="shared" si="12"/>
        <v>72.794878631366231</v>
      </c>
      <c r="AD101" s="214">
        <f t="shared" si="13"/>
        <v>94.779708656409241</v>
      </c>
      <c r="AG101" s="29">
        <f t="shared" si="22"/>
        <v>3.7942635399091436E+28</v>
      </c>
      <c r="AI101" s="26"/>
      <c r="AJ101" s="54">
        <f t="shared" si="14"/>
        <v>1.4710323013467912E-5</v>
      </c>
      <c r="AQ101" s="38">
        <f t="shared" si="20"/>
        <v>5.8012240274886606E-2</v>
      </c>
      <c r="AR101" s="38">
        <f t="shared" si="15"/>
        <v>5.4831350778904227E-2</v>
      </c>
      <c r="AS101" s="54">
        <f t="shared" si="23"/>
        <v>2.6331497134973222E-10</v>
      </c>
      <c r="AT101" s="28"/>
      <c r="AU101" s="28"/>
    </row>
    <row r="102" spans="24:47" x14ac:dyDescent="0.25">
      <c r="X102">
        <f t="shared" si="21"/>
        <v>960</v>
      </c>
      <c r="Y102" s="55">
        <f t="shared" si="16"/>
        <v>1756.2643651758049</v>
      </c>
      <c r="Z102" s="55">
        <f t="shared" si="17"/>
        <v>13.465723352019275</v>
      </c>
      <c r="AA102" s="55">
        <f t="shared" si="18"/>
        <v>72.602908853898512</v>
      </c>
      <c r="AB102" s="55">
        <f t="shared" si="19"/>
        <v>94.728971874915757</v>
      </c>
      <c r="AC102" s="214">
        <f t="shared" si="12"/>
        <v>72.602908853898512</v>
      </c>
      <c r="AD102" s="214">
        <f t="shared" si="13"/>
        <v>94.728971874915757</v>
      </c>
      <c r="AG102" s="29">
        <f t="shared" si="22"/>
        <v>3.7804017600169278E+28</v>
      </c>
      <c r="AI102" s="26"/>
      <c r="AJ102" s="54">
        <f t="shared" si="14"/>
        <v>1.4722933263091542E-5</v>
      </c>
      <c r="AQ102" s="38">
        <f t="shared" si="20"/>
        <v>5.8001384354216319E-2</v>
      </c>
      <c r="AR102" s="38">
        <f t="shared" si="15"/>
        <v>5.4821652610236651E-2</v>
      </c>
      <c r="AS102" s="54">
        <f t="shared" si="23"/>
        <v>2.6455382459513925E-10</v>
      </c>
      <c r="AT102" s="28"/>
      <c r="AU102" s="28"/>
    </row>
    <row r="103" spans="24:47" x14ac:dyDescent="0.25">
      <c r="X103">
        <f t="shared" si="21"/>
        <v>970</v>
      </c>
      <c r="Y103" s="55">
        <f t="shared" si="16"/>
        <v>1751.625505743601</v>
      </c>
      <c r="Z103" s="55">
        <f t="shared" si="17"/>
        <v>13.458480531968528</v>
      </c>
      <c r="AA103" s="55">
        <f t="shared" si="18"/>
        <v>72.411141204778872</v>
      </c>
      <c r="AB103" s="55">
        <f t="shared" si="19"/>
        <v>94.678019922395549</v>
      </c>
      <c r="AC103" s="214">
        <f t="shared" si="12"/>
        <v>72.411141204778872</v>
      </c>
      <c r="AD103" s="214">
        <f t="shared" si="13"/>
        <v>94.678019922395549</v>
      </c>
      <c r="AG103" s="29">
        <f t="shared" si="22"/>
        <v>3.7665290018504481E+28</v>
      </c>
      <c r="AI103" s="26"/>
      <c r="AJ103" s="54">
        <f t="shared" si="14"/>
        <v>1.4736005886170121E-5</v>
      </c>
      <c r="AQ103" s="38">
        <f t="shared" si="20"/>
        <v>5.7990483308182142E-2</v>
      </c>
      <c r="AR103" s="38">
        <f t="shared" si="15"/>
        <v>5.4811913928426229E-2</v>
      </c>
      <c r="AS103" s="54">
        <f t="shared" si="23"/>
        <v>2.6581120506934692E-10</v>
      </c>
      <c r="AT103" s="28"/>
      <c r="AU103" s="28"/>
    </row>
    <row r="104" spans="24:47" x14ac:dyDescent="0.25">
      <c r="X104">
        <f t="shared" si="21"/>
        <v>980</v>
      </c>
      <c r="Y104" s="55">
        <f t="shared" si="16"/>
        <v>1746.9911822242339</v>
      </c>
      <c r="Z104" s="55">
        <f t="shared" si="17"/>
        <v>13.451206386069616</v>
      </c>
      <c r="AA104" s="55">
        <f t="shared" si="18"/>
        <v>72.219561067558246</v>
      </c>
      <c r="AB104" s="55">
        <f t="shared" si="19"/>
        <v>94.626847598097896</v>
      </c>
      <c r="AC104" s="214">
        <f t="shared" si="12"/>
        <v>72.219561067558246</v>
      </c>
      <c r="AD104" s="214">
        <f t="shared" si="13"/>
        <v>94.626847598097896</v>
      </c>
      <c r="AG104" s="29">
        <f t="shared" si="22"/>
        <v>3.7526442355776946E+28</v>
      </c>
      <c r="AI104" s="26"/>
      <c r="AJ104" s="54">
        <f t="shared" si="14"/>
        <v>1.4749543726705015E-5</v>
      </c>
      <c r="AQ104" s="38">
        <f t="shared" si="20"/>
        <v>5.7979536031598868E-2</v>
      </c>
      <c r="AR104" s="38">
        <f t="shared" si="15"/>
        <v>5.4802133743603126E-2</v>
      </c>
      <c r="AS104" s="54">
        <f t="shared" si="23"/>
        <v>2.6708746415193813E-10</v>
      </c>
      <c r="AT104" s="28"/>
      <c r="AU104" s="28"/>
    </row>
    <row r="105" spans="24:47" x14ac:dyDescent="0.25">
      <c r="X105">
        <f t="shared" si="21"/>
        <v>990</v>
      </c>
      <c r="Y105" s="55">
        <f t="shared" si="16"/>
        <v>1742.3610442450724</v>
      </c>
      <c r="Z105" s="55">
        <f t="shared" si="17"/>
        <v>13.44390016682558</v>
      </c>
      <c r="AA105" s="55">
        <f t="shared" si="18"/>
        <v>72.028153958043504</v>
      </c>
      <c r="AB105" s="55">
        <f t="shared" si="19"/>
        <v>94.57544964351446</v>
      </c>
      <c r="AC105" s="214">
        <f t="shared" si="12"/>
        <v>72.028153958043504</v>
      </c>
      <c r="AD105" s="214">
        <f t="shared" si="13"/>
        <v>94.57544964351446</v>
      </c>
      <c r="AG105" s="29">
        <f t="shared" si="22"/>
        <v>3.7387464329954711E+28</v>
      </c>
      <c r="AI105" s="26"/>
      <c r="AJ105" s="54">
        <f t="shared" si="14"/>
        <v>1.4763549709202031E-5</v>
      </c>
      <c r="AQ105" s="38">
        <f t="shared" si="20"/>
        <v>5.7968541407059732E-2</v>
      </c>
      <c r="AR105" s="38">
        <f t="shared" si="15"/>
        <v>5.4792311054886078E-2</v>
      </c>
      <c r="AS105" s="54">
        <f t="shared" si="23"/>
        <v>2.6838296170500247E-10</v>
      </c>
    </row>
    <row r="106" spans="24:47" x14ac:dyDescent="0.25">
      <c r="X106">
        <f t="shared" si="21"/>
        <v>1000</v>
      </c>
      <c r="Y106" s="55">
        <f t="shared" si="16"/>
        <v>1737.7347446148231</v>
      </c>
      <c r="Z106" s="55">
        <f t="shared" si="17"/>
        <v>13.436561118413016</v>
      </c>
      <c r="AA106" s="55">
        <f t="shared" si="18"/>
        <v>71.83690552355614</v>
      </c>
      <c r="AB106" s="55">
        <f t="shared" si="19"/>
        <v>94.523820741561835</v>
      </c>
      <c r="AC106" s="214">
        <f t="shared" si="12"/>
        <v>71.83690552355614</v>
      </c>
      <c r="AD106" s="214">
        <f t="shared" si="13"/>
        <v>94.523820741561835</v>
      </c>
      <c r="AG106" s="29">
        <f t="shared" si="22"/>
        <v>3.7248345675259165E+28</v>
      </c>
      <c r="AI106" s="26"/>
      <c r="AJ106" s="54">
        <f t="shared" si="14"/>
        <v>1.4778026837484925E-5</v>
      </c>
      <c r="AQ106" s="38">
        <f t="shared" si="20"/>
        <v>5.7957498304748466E-2</v>
      </c>
      <c r="AR106" s="38">
        <f t="shared" si="15"/>
        <v>5.4782444850212317E-2</v>
      </c>
      <c r="AS106" s="54">
        <f t="shared" si="23"/>
        <v>2.6969806627644802E-10</v>
      </c>
    </row>
    <row r="107" spans="24:47" x14ac:dyDescent="0.25">
      <c r="X107">
        <f t="shared" si="21"/>
        <v>1010</v>
      </c>
      <c r="Y107" s="55">
        <f t="shared" si="16"/>
        <v>1733.1119393138235</v>
      </c>
      <c r="Z107" s="55">
        <f t="shared" si="17"/>
        <v>13.429188476574874</v>
      </c>
      <c r="AA107" s="55">
        <f t="shared" si="18"/>
        <v>71.645801542530947</v>
      </c>
      <c r="AB107" s="55">
        <f t="shared" si="19"/>
        <v>94.47195551582746</v>
      </c>
      <c r="AC107" s="214">
        <f t="shared" si="12"/>
        <v>71.645801542530947</v>
      </c>
      <c r="AD107" s="214">
        <f t="shared" si="13"/>
        <v>94.47195551582746</v>
      </c>
      <c r="AG107" s="29">
        <f t="shared" si="22"/>
        <v>3.7109076142348043E+28</v>
      </c>
      <c r="AI107" s="26"/>
      <c r="AJ107" s="54">
        <f t="shared" si="14"/>
        <v>1.4792978193390687E-5</v>
      </c>
      <c r="AQ107" s="38">
        <f t="shared" si="20"/>
        <v>5.7946405582263653E-2</v>
      </c>
      <c r="AR107" s="38">
        <f t="shared" si="15"/>
        <v>5.4772534106178661E-2</v>
      </c>
      <c r="AS107" s="54">
        <f t="shared" si="23"/>
        <v>2.7103315530647992E-10</v>
      </c>
    </row>
    <row r="108" spans="24:47" x14ac:dyDescent="0.25">
      <c r="X108">
        <f t="shared" si="21"/>
        <v>1020</v>
      </c>
      <c r="Y108" s="55">
        <f t="shared" si="16"/>
        <v>1728.492287492837</v>
      </c>
      <c r="Z108" s="55">
        <f t="shared" si="17"/>
        <v>13.421781468523095</v>
      </c>
      <c r="AA108" s="55">
        <f t="shared" si="18"/>
        <v>71.454827924466187</v>
      </c>
      <c r="AB108" s="55">
        <f t="shared" si="19"/>
        <v>94.41984852988459</v>
      </c>
      <c r="AC108" s="214">
        <f t="shared" si="12"/>
        <v>71.454827924466187</v>
      </c>
      <c r="AD108" s="214">
        <f t="shared" si="13"/>
        <v>94.41984852988459</v>
      </c>
      <c r="AG108" s="29">
        <f t="shared" si="22"/>
        <v>3.69696454987289E+28</v>
      </c>
      <c r="AI108" s="26"/>
      <c r="AJ108" s="54">
        <f t="shared" si="14"/>
        <v>1.4808406935335568E-5</v>
      </c>
      <c r="AQ108" s="38">
        <f t="shared" si="20"/>
        <v>5.7935262084456714E-2</v>
      </c>
      <c r="AR108" s="38">
        <f t="shared" si="15"/>
        <v>5.4762577787894597E-2</v>
      </c>
      <c r="AS108" s="54">
        <f t="shared" si="23"/>
        <v>2.7238861533706789E-10</v>
      </c>
    </row>
    <row r="109" spans="24:47" x14ac:dyDescent="0.25">
      <c r="X109">
        <f t="shared" si="21"/>
        <v>1030</v>
      </c>
      <c r="Y109" s="55">
        <f t="shared" si="16"/>
        <v>1723.8754514806492</v>
      </c>
      <c r="Z109" s="55">
        <f t="shared" si="17"/>
        <v>13.414339312852025</v>
      </c>
      <c r="AA109" s="55">
        <f t="shared" si="18"/>
        <v>71.263970710237658</v>
      </c>
      <c r="AB109" s="55">
        <f t="shared" si="19"/>
        <v>94.367494286683268</v>
      </c>
      <c r="AC109" s="214">
        <f t="shared" si="12"/>
        <v>71.263970710237658</v>
      </c>
      <c r="AD109" s="214">
        <f t="shared" si="13"/>
        <v>94.367494286683268</v>
      </c>
      <c r="AG109" s="29">
        <f t="shared" si="22"/>
        <v>3.6830043529414889E+28</v>
      </c>
      <c r="AI109" s="26"/>
      <c r="AJ109" s="54">
        <f t="shared" si="14"/>
        <v>1.4824316296740785E-5</v>
      </c>
      <c r="AQ109" s="38">
        <f t="shared" si="20"/>
        <v>5.7924066643284734E-2</v>
      </c>
      <c r="AR109" s="38">
        <f t="shared" si="15"/>
        <v>5.4752574848848594E-2</v>
      </c>
      <c r="AS109" s="54">
        <f t="shared" si="23"/>
        <v>2.7376484222421778E-10</v>
      </c>
    </row>
    <row r="110" spans="24:47" x14ac:dyDescent="0.25">
      <c r="X110">
        <f t="shared" si="21"/>
        <v>1040</v>
      </c>
      <c r="Y110" s="55">
        <f t="shared" si="16"/>
        <v>1719.2610968008223</v>
      </c>
      <c r="Z110" s="55">
        <f t="shared" si="17"/>
        <v>13.406861219463602</v>
      </c>
      <c r="AA110" s="55">
        <f t="shared" si="18"/>
        <v>71.07321607279134</v>
      </c>
      <c r="AB110" s="55">
        <f t="shared" si="19"/>
        <v>94.314887228023935</v>
      </c>
      <c r="AC110" s="214">
        <f t="shared" si="12"/>
        <v>71.07321607279134</v>
      </c>
      <c r="AD110" s="214">
        <f t="shared" si="13"/>
        <v>94.314887228023935</v>
      </c>
      <c r="AG110" s="29">
        <f t="shared" si="22"/>
        <v>3.6690260037835754E+28</v>
      </c>
      <c r="AI110" s="26"/>
      <c r="AJ110" s="54">
        <f t="shared" si="14"/>
        <v>1.4840709584305844E-5</v>
      </c>
      <c r="AQ110" s="38">
        <f t="shared" si="20"/>
        <v>5.7912818077679604E-2</v>
      </c>
      <c r="AR110" s="38">
        <f t="shared" si="15"/>
        <v>5.4742524230788958E-2</v>
      </c>
      <c r="AS110" s="54">
        <f t="shared" si="23"/>
        <v>2.7516224135282614E-10</v>
      </c>
    </row>
    <row r="111" spans="24:47" x14ac:dyDescent="0.25">
      <c r="X111">
        <f t="shared" si="21"/>
        <v>1050</v>
      </c>
      <c r="Y111" s="55">
        <f t="shared" si="16"/>
        <v>1714.6488921979208</v>
      </c>
      <c r="Z111" s="55">
        <f t="shared" si="17"/>
        <v>13.399346389505395</v>
      </c>
      <c r="AA111" s="55">
        <f t="shared" si="18"/>
        <v>70.882550318227388</v>
      </c>
      <c r="AB111" s="55">
        <f t="shared" si="19"/>
        <v>94.26202173412166</v>
      </c>
      <c r="AC111" s="214">
        <f t="shared" si="12"/>
        <v>70.882550318227388</v>
      </c>
      <c r="AD111" s="214">
        <f t="shared" si="13"/>
        <v>94.26202173412166</v>
      </c>
      <c r="AG111" s="29">
        <f t="shared" si="22"/>
        <v>3.6550284847018556E+28</v>
      </c>
      <c r="AI111" s="26"/>
      <c r="AJ111" s="54">
        <f t="shared" si="14"/>
        <v>1.4857590176116814E-5</v>
      </c>
      <c r="AQ111" s="38">
        <f t="shared" si="20"/>
        <v>5.7901515193434928E-2</v>
      </c>
      <c r="AR111" s="38">
        <f t="shared" si="15"/>
        <v>5.4732424863620469E-2</v>
      </c>
      <c r="AS111" s="54">
        <f t="shared" si="23"/>
        <v>2.7658122785385973E-10</v>
      </c>
    </row>
    <row r="112" spans="24:47" x14ac:dyDescent="0.25">
      <c r="X112">
        <f t="shared" si="21"/>
        <v>1060</v>
      </c>
      <c r="Y112" s="55">
        <f t="shared" si="16"/>
        <v>1710.0385096736359</v>
      </c>
      <c r="Z112" s="55">
        <f t="shared" si="17"/>
        <v>13.391794015322676</v>
      </c>
      <c r="AA112" s="55">
        <f t="shared" si="18"/>
        <v>70.691959887293763</v>
      </c>
      <c r="AB112" s="55">
        <f t="shared" si="19"/>
        <v>94.20889212326891</v>
      </c>
      <c r="AC112" s="214">
        <f t="shared" si="12"/>
        <v>70.691959887293763</v>
      </c>
      <c r="AD112" s="214">
        <f t="shared" si="13"/>
        <v>94.20889212326891</v>
      </c>
      <c r="AG112" s="29">
        <f t="shared" si="22"/>
        <v>3.6410107801051828E+28</v>
      </c>
      <c r="AI112" s="26"/>
      <c r="AJ112" s="54">
        <f t="shared" si="14"/>
        <v>1.4874961519576307E-5</v>
      </c>
      <c r="AQ112" s="38">
        <f t="shared" si="20"/>
        <v>5.7890156783112379E-2</v>
      </c>
      <c r="AR112" s="38">
        <f t="shared" si="15"/>
        <v>5.4722275665318405E-2</v>
      </c>
      <c r="AS112" s="54">
        <f t="shared" si="23"/>
        <v>2.78022226823584E-10</v>
      </c>
    </row>
    <row r="113" spans="24:45" x14ac:dyDescent="0.25">
      <c r="X113">
        <f t="shared" si="21"/>
        <v>1070</v>
      </c>
      <c r="Y113" s="55">
        <f t="shared" si="16"/>
        <v>1705.4296245331614</v>
      </c>
      <c r="Z113" s="55">
        <f t="shared" si="17"/>
        <v>13.384203280425716</v>
      </c>
      <c r="AA113" s="55">
        <f t="shared" si="18"/>
        <v>70.501431357303076</v>
      </c>
      <c r="AB113" s="55">
        <f t="shared" si="19"/>
        <v>94.155492651605456</v>
      </c>
      <c r="AC113" s="214">
        <f t="shared" si="12"/>
        <v>70.501431357303076</v>
      </c>
      <c r="AD113" s="214">
        <f t="shared" si="13"/>
        <v>94.155492651605456</v>
      </c>
      <c r="AG113" s="29">
        <f t="shared" si="22"/>
        <v>3.6269718766850208E+28</v>
      </c>
      <c r="AI113" s="26"/>
      <c r="AJ113" s="54">
        <f t="shared" si="14"/>
        <v>1.489282712914064E-5</v>
      </c>
      <c r="AQ113" s="38">
        <f t="shared" si="20"/>
        <v>5.787874162596926E-2</v>
      </c>
      <c r="AR113" s="38">
        <f t="shared" si="15"/>
        <v>5.471207554186136E-2</v>
      </c>
      <c r="AS113" s="54">
        <f t="shared" si="23"/>
        <v>2.7948567354449703E-10</v>
      </c>
    </row>
    <row r="114" spans="24:45" x14ac:dyDescent="0.25">
      <c r="X114">
        <f t="shared" si="21"/>
        <v>1080</v>
      </c>
      <c r="Y114" s="55">
        <f t="shared" si="16"/>
        <v>1700.8219154422789</v>
      </c>
      <c r="Z114" s="55">
        <f t="shared" si="17"/>
        <v>13.37657335947368</v>
      </c>
      <c r="AA114" s="55">
        <f t="shared" si="18"/>
        <v>70.310951444492716</v>
      </c>
      <c r="AB114" s="55">
        <f t="shared" si="19"/>
        <v>94.10181751300513</v>
      </c>
      <c r="AC114" s="214">
        <f t="shared" si="12"/>
        <v>70.310951444492716</v>
      </c>
      <c r="AD114" s="214">
        <f t="shared" si="13"/>
        <v>94.10181751300513</v>
      </c>
      <c r="AG114" s="29">
        <f t="shared" si="22"/>
        <v>3.6129107636234789E+28</v>
      </c>
      <c r="AI114" s="26"/>
      <c r="AJ114" s="54">
        <f t="shared" si="14"/>
        <v>1.4911190583849576E-5</v>
      </c>
      <c r="AQ114" s="38">
        <f t="shared" si="20"/>
        <v>5.7867268487909067E-2</v>
      </c>
      <c r="AR114" s="38">
        <f t="shared" si="15"/>
        <v>5.4701823387184663E-2</v>
      </c>
      <c r="AS114" s="54">
        <f t="shared" si="23"/>
        <v>2.8097201370761874E-10</v>
      </c>
    </row>
    <row r="115" spans="24:45" x14ac:dyDescent="0.25">
      <c r="X115">
        <f t="shared" si="21"/>
        <v>1090</v>
      </c>
      <c r="Y115" s="55">
        <f t="shared" si="16"/>
        <v>1696.2150644955843</v>
      </c>
      <c r="Z115" s="55">
        <f t="shared" si="17"/>
        <v>13.368903418276531</v>
      </c>
      <c r="AA115" s="55">
        <f t="shared" si="18"/>
        <v>70.120507006845159</v>
      </c>
      <c r="AB115" s="55">
        <f t="shared" si="19"/>
        <v>94.047860839089211</v>
      </c>
      <c r="AC115" s="214">
        <f t="shared" si="12"/>
        <v>70.120507006845159</v>
      </c>
      <c r="AD115" s="214">
        <f t="shared" si="13"/>
        <v>94.047860839089211</v>
      </c>
      <c r="AG115" s="29">
        <f t="shared" si="22"/>
        <v>3.5988264328347701E+28</v>
      </c>
      <c r="AI115" s="26"/>
      <c r="AJ115" s="54">
        <f t="shared" si="14"/>
        <v>1.4930055524632516E-5</v>
      </c>
      <c r="AQ115" s="38">
        <f t="shared" si="20"/>
        <v>5.7855736121457162E-2</v>
      </c>
      <c r="AR115" s="38">
        <f t="shared" si="15"/>
        <v>5.4691518083156178E-2</v>
      </c>
      <c r="AS115" s="54">
        <f t="shared" si="23"/>
        <v>2.8248170363571012E-10</v>
      </c>
    </row>
    <row r="116" spans="24:45" x14ac:dyDescent="0.25">
      <c r="X116">
        <f t="shared" si="21"/>
        <v>1100</v>
      </c>
      <c r="Y116" s="55">
        <f t="shared" si="16"/>
        <v>1691.6087572963481</v>
      </c>
      <c r="Z116" s="55">
        <f t="shared" si="17"/>
        <v>13.361192613816465</v>
      </c>
      <c r="AA116" s="55">
        <f t="shared" si="18"/>
        <v>69.930085047389341</v>
      </c>
      <c r="AB116" s="55">
        <f t="shared" si="19"/>
        <v>93.993616699377171</v>
      </c>
      <c r="AC116" s="214">
        <f t="shared" si="12"/>
        <v>69.930085047389341</v>
      </c>
      <c r="AD116" s="214">
        <f t="shared" si="13"/>
        <v>93.993616699377171</v>
      </c>
      <c r="AG116" s="29">
        <f t="shared" si="22"/>
        <v>3.5847178792418899E+28</v>
      </c>
      <c r="AI116" s="26"/>
      <c r="AJ116" s="54">
        <f t="shared" si="14"/>
        <v>1.494942565137448E-5</v>
      </c>
      <c r="AQ116" s="38">
        <f t="shared" si="20"/>
        <v>5.784414326576362E-2</v>
      </c>
      <c r="AR116" s="38">
        <f t="shared" si="15"/>
        <v>5.46811584995762E-2</v>
      </c>
      <c r="AS116" s="54">
        <f t="shared" si="23"/>
        <v>2.8401521050696714E-10</v>
      </c>
    </row>
    <row r="117" spans="24:45" x14ac:dyDescent="0.25">
      <c r="X117">
        <f t="shared" si="21"/>
        <v>1110</v>
      </c>
      <c r="Y117" s="55">
        <f t="shared" si="16"/>
        <v>1687.0026830485042</v>
      </c>
      <c r="Z117" s="55">
        <f t="shared" si="17"/>
        <v>13.353440094290532</v>
      </c>
      <c r="AA117" s="55">
        <f t="shared" si="18"/>
        <v>69.739672718003476</v>
      </c>
      <c r="AB117" s="55">
        <f t="shared" si="19"/>
        <v>93.939079101586572</v>
      </c>
      <c r="AC117" s="214">
        <f t="shared" si="12"/>
        <v>69.739672718003476</v>
      </c>
      <c r="AD117" s="214">
        <f t="shared" si="13"/>
        <v>93.939079101586572</v>
      </c>
      <c r="AG117" s="29">
        <f t="shared" si="22"/>
        <v>3.5705841010905315E+28</v>
      </c>
      <c r="AI117" s="26"/>
      <c r="AJ117" s="54">
        <f t="shared" si="14"/>
        <v>1.4969304719724248E-5</v>
      </c>
      <c r="AQ117" s="38">
        <f t="shared" si="20"/>
        <v>5.7832488646635649E-2</v>
      </c>
      <c r="AR117" s="38">
        <f t="shared" si="15"/>
        <v>5.4670743494203963E-2</v>
      </c>
      <c r="AS117" s="54">
        <f t="shared" si="23"/>
        <v>2.8557301257866767E-10</v>
      </c>
    </row>
    <row r="118" spans="24:45" x14ac:dyDescent="0.25">
      <c r="X118">
        <f t="shared" si="21"/>
        <v>1120</v>
      </c>
      <c r="Y118" s="55">
        <f t="shared" si="16"/>
        <v>1682.3965346612811</v>
      </c>
      <c r="Z118" s="55">
        <f t="shared" si="17"/>
        <v>13.345644999176114</v>
      </c>
      <c r="AA118" s="55">
        <f t="shared" si="18"/>
        <v>69.549257323740434</v>
      </c>
      <c r="AB118" s="55">
        <f t="shared" si="19"/>
        <v>93.884241992093663</v>
      </c>
      <c r="AC118" s="214">
        <f t="shared" si="12"/>
        <v>69.549257323740434</v>
      </c>
      <c r="AD118" s="214">
        <f t="shared" si="13"/>
        <v>93.884241992093663</v>
      </c>
      <c r="AG118" s="29">
        <f t="shared" si="22"/>
        <v>3.5564241003022941E+28</v>
      </c>
      <c r="AI118" s="26"/>
      <c r="AJ118" s="54">
        <f t="shared" si="14"/>
        <v>1.4989696537625993E-5</v>
      </c>
      <c r="AQ118" s="38">
        <f t="shared" si="20"/>
        <v>5.7820770976602008E-2</v>
      </c>
      <c r="AR118" s="38">
        <f t="shared" si="15"/>
        <v>5.4660271912812482E-2</v>
      </c>
      <c r="AS118" s="54">
        <f t="shared" si="23"/>
        <v>2.8715559941020116E-10</v>
      </c>
    </row>
    <row r="119" spans="24:45" x14ac:dyDescent="0.25">
      <c r="X119">
        <f t="shared" si="21"/>
        <v>1130</v>
      </c>
      <c r="Y119" s="55">
        <f t="shared" si="16"/>
        <v>1677.7900088670319</v>
      </c>
      <c r="Z119" s="55">
        <f t="shared" si="17"/>
        <v>13.337806459321179</v>
      </c>
      <c r="AA119" s="55">
        <f t="shared" si="18"/>
        <v>69.358826327698722</v>
      </c>
      <c r="AB119" s="55">
        <f t="shared" si="19"/>
        <v>93.82909925656827</v>
      </c>
      <c r="AC119" s="214">
        <f t="shared" si="12"/>
        <v>69.358826327698722</v>
      </c>
      <c r="AD119" s="214">
        <f t="shared" si="13"/>
        <v>93.82909925656827</v>
      </c>
      <c r="AG119" s="29">
        <f t="shared" si="22"/>
        <v>3.5422368828692796E+28</v>
      </c>
      <c r="AI119" s="26"/>
      <c r="AJ119" s="54">
        <f t="shared" si="14"/>
        <v>1.5010604961554786E-5</v>
      </c>
      <c r="AQ119" s="38">
        <f t="shared" si="20"/>
        <v>5.7808988955011999E-2</v>
      </c>
      <c r="AR119" s="38">
        <f t="shared" si="15"/>
        <v>5.4649742589274387E-2</v>
      </c>
      <c r="AS119" s="54">
        <f t="shared" si="23"/>
        <v>2.8876347208484896E-10</v>
      </c>
    </row>
    <row r="120" spans="24:45" x14ac:dyDescent="0.25">
      <c r="X120">
        <f t="shared" si="21"/>
        <v>1140</v>
      </c>
      <c r="Y120" s="55">
        <f t="shared" si="16"/>
        <v>1673.1828063528847</v>
      </c>
      <c r="Z120" s="55">
        <f t="shared" si="17"/>
        <v>13.329923597061287</v>
      </c>
      <c r="AA120" s="55">
        <f t="shared" si="18"/>
        <v>69.168367356464842</v>
      </c>
      <c r="AB120" s="55">
        <f t="shared" si="19"/>
        <v>93.773644720796952</v>
      </c>
      <c r="AC120" s="214">
        <f t="shared" si="12"/>
        <v>69.168367356464842</v>
      </c>
      <c r="AD120" s="214">
        <f t="shared" si="13"/>
        <v>93.773644720796952</v>
      </c>
      <c r="AG120" s="29">
        <f t="shared" si="22"/>
        <v>3.5280214592924382E+28</v>
      </c>
      <c r="AI120" s="26"/>
      <c r="AJ120" s="54">
        <f t="shared" si="14"/>
        <v>1.5032033892435561E-5</v>
      </c>
      <c r="AQ120" s="38">
        <f t="shared" si="20"/>
        <v>5.7797141268171828E-2</v>
      </c>
      <c r="AR120" s="38">
        <f t="shared" si="15"/>
        <v>5.4639154345681049E-2</v>
      </c>
      <c r="AS120" s="54">
        <f t="shared" si="23"/>
        <v>2.9039714342961317E-10</v>
      </c>
    </row>
    <row r="121" spans="24:45" x14ac:dyDescent="0.25">
      <c r="X121">
        <f t="shared" si="21"/>
        <v>1150</v>
      </c>
      <c r="Y121" s="55">
        <f t="shared" si="16"/>
        <v>1668.5746319067482</v>
      </c>
      <c r="Z121" s="55">
        <f t="shared" si="17"/>
        <v>13.321995526365383</v>
      </c>
      <c r="AA121" s="55">
        <f t="shared" si="18"/>
        <v>68.977868206149154</v>
      </c>
      <c r="AB121" s="55">
        <f t="shared" si="19"/>
        <v>93.717872151708647</v>
      </c>
      <c r="AC121" s="214">
        <f t="shared" si="12"/>
        <v>68.977868206149154</v>
      </c>
      <c r="AD121" s="214">
        <f t="shared" si="13"/>
        <v>93.717872151708647</v>
      </c>
      <c r="AG121" s="29">
        <f t="shared" si="22"/>
        <v>3.5137768450661171E+28</v>
      </c>
      <c r="AI121" s="26"/>
      <c r="AJ121" s="54">
        <f t="shared" si="14"/>
        <v>1.505398727122339E-5</v>
      </c>
      <c r="AQ121" s="38">
        <f t="shared" si="20"/>
        <v>5.7785226589521489E-2</v>
      </c>
      <c r="AR121" s="38">
        <f t="shared" si="15"/>
        <v>5.462850599249796E-2</v>
      </c>
      <c r="AS121" s="54">
        <f t="shared" si="23"/>
        <v>2.9205713823230309E-10</v>
      </c>
    </row>
    <row r="122" spans="24:45" x14ac:dyDescent="0.25">
      <c r="X122">
        <f t="shared" si="21"/>
        <v>1160</v>
      </c>
      <c r="Y122" s="55">
        <f t="shared" si="16"/>
        <v>1663.9651945783455</v>
      </c>
      <c r="Z122" s="55">
        <f t="shared" si="17"/>
        <v>13.314021353012652</v>
      </c>
      <c r="AA122" s="55">
        <f t="shared" si="18"/>
        <v>68.787316849042796</v>
      </c>
      <c r="AB122" s="55">
        <f t="shared" si="19"/>
        <v>93.661775258618718</v>
      </c>
      <c r="AC122" s="214">
        <f t="shared" si="12"/>
        <v>68.787316849042796</v>
      </c>
      <c r="AD122" s="214">
        <f t="shared" si="13"/>
        <v>93.661775258618718</v>
      </c>
      <c r="AG122" s="29">
        <f t="shared" si="22"/>
        <v>3.4995020612111798E+28</v>
      </c>
      <c r="AI122" s="26"/>
      <c r="AJ122" s="54">
        <f t="shared" si="14"/>
        <v>1.5076469074122839E-5</v>
      </c>
      <c r="AQ122" s="38">
        <f t="shared" si="20"/>
        <v>5.7773243579855124E-2</v>
      </c>
      <c r="AR122" s="38">
        <f t="shared" si="15"/>
        <v>5.4617796328758829E-2</v>
      </c>
      <c r="AS122" s="54">
        <f t="shared" si="23"/>
        <v>2.9374399345505008E-10</v>
      </c>
    </row>
    <row r="123" spans="24:45" x14ac:dyDescent="0.25">
      <c r="X123">
        <f t="shared" si="21"/>
        <v>1170</v>
      </c>
      <c r="Y123" s="55">
        <f t="shared" si="16"/>
        <v>1659.3542078559421</v>
      </c>
      <c r="Z123" s="55">
        <f t="shared" si="17"/>
        <v>13.306000174802829</v>
      </c>
      <c r="AA123" s="55">
        <f t="shared" si="18"/>
        <v>68.59670144092361</v>
      </c>
      <c r="AB123" s="55">
        <f t="shared" si="19"/>
        <v>93.605347694708612</v>
      </c>
      <c r="AC123" s="214">
        <f t="shared" si="12"/>
        <v>68.59670144092361</v>
      </c>
      <c r="AD123" s="214">
        <f t="shared" si="13"/>
        <v>93.605347694708612</v>
      </c>
      <c r="AG123" s="29">
        <f t="shared" si="22"/>
        <v>3.485196134859391E+28</v>
      </c>
      <c r="AI123" s="26"/>
      <c r="AJ123" s="54">
        <f t="shared" si="14"/>
        <v>1.5099483307422241E-5</v>
      </c>
      <c r="AQ123" s="38">
        <f t="shared" si="20"/>
        <v>5.7761190887588347E-2</v>
      </c>
      <c r="AR123" s="38">
        <f t="shared" si="15"/>
        <v>5.4607024142301709E-2</v>
      </c>
      <c r="AS123" s="54">
        <f t="shared" si="23"/>
        <v>2.9545825844330149E-10</v>
      </c>
    </row>
    <row r="124" spans="24:45" x14ac:dyDescent="0.25">
      <c r="X124">
        <f t="shared" si="21"/>
        <v>1180</v>
      </c>
      <c r="Y124" s="55">
        <f t="shared" si="16"/>
        <v>1654.7413898593957</v>
      </c>
      <c r="Z124" s="55">
        <f t="shared" si="17"/>
        <v>13.297931081802378</v>
      </c>
      <c r="AA124" s="55">
        <f t="shared" si="18"/>
        <v>68.406010329036604</v>
      </c>
      <c r="AB124" s="55">
        <f t="shared" si="19"/>
        <v>93.548583058757501</v>
      </c>
      <c r="AC124" s="214">
        <f t="shared" si="12"/>
        <v>68.406010329036604</v>
      </c>
      <c r="AD124" s="214">
        <f t="shared" si="13"/>
        <v>93.548583058757501</v>
      </c>
      <c r="AG124" s="29">
        <f t="shared" si="22"/>
        <v>3.4708580998919071E+28</v>
      </c>
      <c r="AI124" s="26"/>
      <c r="AJ124" s="54">
        <f t="shared" si="14"/>
        <v>1.5123034001918E-5</v>
      </c>
      <c r="AQ124" s="38">
        <f t="shared" si="20"/>
        <v>5.7749067149076086E-2</v>
      </c>
      <c r="AR124" s="38">
        <f t="shared" si="15"/>
        <v>5.4596188210050293E-2</v>
      </c>
      <c r="AS124" s="54">
        <f t="shared" si="23"/>
        <v>2.9720049512925979E-10</v>
      </c>
    </row>
    <row r="125" spans="24:45" x14ac:dyDescent="0.25">
      <c r="X125">
        <f t="shared" si="21"/>
        <v>1190</v>
      </c>
      <c r="Y125" s="55">
        <f t="shared" si="16"/>
        <v>1650.1264635502923</v>
      </c>
      <c r="Z125" s="55">
        <f t="shared" si="17"/>
        <v>13.289813156629307</v>
      </c>
      <c r="AA125" s="55">
        <f t="shared" si="18"/>
        <v>68.215232060780991</v>
      </c>
      <c r="AB125" s="55">
        <f t="shared" si="19"/>
        <v>93.49147489714602</v>
      </c>
      <c r="AC125" s="214">
        <f t="shared" si="12"/>
        <v>68.215232060780991</v>
      </c>
      <c r="AD125" s="214">
        <f t="shared" si="13"/>
        <v>93.49147489714602</v>
      </c>
      <c r="AG125" s="29">
        <f t="shared" si="22"/>
        <v>3.456486997634514E+28</v>
      </c>
      <c r="AI125" s="26"/>
      <c r="AJ125" s="54">
        <f t="shared" si="14"/>
        <v>1.5147125206902859E-5</v>
      </c>
      <c r="AQ125" s="38">
        <f t="shared" si="20"/>
        <v>5.7736870988984688E-2</v>
      </c>
      <c r="AR125" s="38">
        <f t="shared" si="15"/>
        <v>5.4585287298343561E-2</v>
      </c>
      <c r="AS125" s="54">
        <f t="shared" si="23"/>
        <v>2.9897127822866537E-10</v>
      </c>
    </row>
    <row r="126" spans="24:45" x14ac:dyDescent="0.25">
      <c r="X126">
        <f t="shared" si="21"/>
        <v>1200</v>
      </c>
      <c r="Y126" s="55">
        <f t="shared" si="16"/>
        <v>1645.5091569598458</v>
      </c>
      <c r="Z126" s="55">
        <f t="shared" si="17"/>
        <v>13.281645474779324</v>
      </c>
      <c r="AA126" s="55">
        <f t="shared" si="18"/>
        <v>68.024355393131287</v>
      </c>
      <c r="AB126" s="55">
        <f t="shared" si="19"/>
        <v>93.434016706150729</v>
      </c>
      <c r="AC126" s="214">
        <f t="shared" si="12"/>
        <v>68.024355393131287</v>
      </c>
      <c r="AD126" s="214">
        <f t="shared" si="13"/>
        <v>93.434016706150729</v>
      </c>
      <c r="AG126" s="29">
        <f t="shared" si="22"/>
        <v>3.4420818776128193E+28</v>
      </c>
      <c r="AI126" s="26"/>
      <c r="AJ126" s="54">
        <f t="shared" si="14"/>
        <v>1.5171760983690892E-5</v>
      </c>
      <c r="AQ126" s="38">
        <f t="shared" si="20"/>
        <v>5.7724601020722417E-2</v>
      </c>
      <c r="AR126" s="38">
        <f t="shared" si="15"/>
        <v>5.4574320163317737E-2</v>
      </c>
      <c r="AS126" s="54">
        <f t="shared" si="23"/>
        <v>3.0077119542967311E-10</v>
      </c>
    </row>
    <row r="127" spans="24:45" x14ac:dyDescent="0.25">
      <c r="X127">
        <f t="shared" si="21"/>
        <v>1210</v>
      </c>
      <c r="Y127" s="55">
        <f t="shared" si="16"/>
        <v>1640.8892034353198</v>
      </c>
      <c r="Z127" s="55">
        <f t="shared" si="17"/>
        <v>13.273427104996349</v>
      </c>
      <c r="AA127" s="55">
        <f t="shared" si="18"/>
        <v>67.833369302824309</v>
      </c>
      <c r="AB127" s="55">
        <f t="shared" si="19"/>
        <v>93.376201934550465</v>
      </c>
      <c r="AC127" s="214">
        <f t="shared" si="12"/>
        <v>67.833369302824309</v>
      </c>
      <c r="AD127" s="214">
        <f t="shared" si="13"/>
        <v>93.376201934550465</v>
      </c>
      <c r="AG127" s="29">
        <f t="shared" si="22"/>
        <v>3.4276417983703173E+28</v>
      </c>
      <c r="AI127" s="26"/>
      <c r="AJ127" s="54">
        <f t="shared" si="14"/>
        <v>1.5196945398650876E-5</v>
      </c>
      <c r="AQ127" s="38">
        <f t="shared" si="20"/>
        <v>5.7712255846932452E-2</v>
      </c>
      <c r="AR127" s="38">
        <f t="shared" si="15"/>
        <v>5.456328555134405E-2</v>
      </c>
      <c r="AS127" s="54">
        <f t="shared" si="23"/>
        <v>3.0260084757250483E-10</v>
      </c>
    </row>
    <row r="128" spans="24:45" x14ac:dyDescent="0.25">
      <c r="X128">
        <f t="shared" si="21"/>
        <v>1220</v>
      </c>
      <c r="Y128" s="55">
        <f t="shared" si="16"/>
        <v>1636.266341905749</v>
      </c>
      <c r="Z128" s="55">
        <f t="shared" si="17"/>
        <v>13.265157109690477</v>
      </c>
      <c r="AA128" s="55">
        <f t="shared" si="18"/>
        <v>67.642262997343906</v>
      </c>
      <c r="AB128" s="55">
        <f t="shared" si="19"/>
        <v>93.318023986566843</v>
      </c>
      <c r="AC128" s="214">
        <f t="shared" si="12"/>
        <v>67.642262997343906</v>
      </c>
      <c r="AD128" s="214">
        <f t="shared" si="13"/>
        <v>93.318023986566843</v>
      </c>
      <c r="AG128" s="29">
        <f t="shared" si="22"/>
        <v>3.4131658283525737E+28</v>
      </c>
      <c r="AI128" s="26"/>
      <c r="AJ128" s="54">
        <f t="shared" si="14"/>
        <v>1.5222682515718615E-5</v>
      </c>
      <c r="AQ128" s="38">
        <f t="shared" si="20"/>
        <v>5.7699834060052829E-2</v>
      </c>
      <c r="AR128" s="38">
        <f t="shared" si="15"/>
        <v>5.4552182199526393E-2</v>
      </c>
      <c r="AS128" s="54">
        <f t="shared" si="23"/>
        <v>3.0446084881841909E-10</v>
      </c>
    </row>
    <row r="129" spans="24:45" x14ac:dyDescent="0.25">
      <c r="X129">
        <f t="shared" si="21"/>
        <v>1230</v>
      </c>
      <c r="Y129" s="55">
        <f t="shared" si="16"/>
        <v>1631.6403171676975</v>
      </c>
      <c r="Z129" s="55">
        <f t="shared" si="17"/>
        <v>13.256834545406653</v>
      </c>
      <c r="AA129" s="55">
        <f t="shared" si="18"/>
        <v>67.451025926734076</v>
      </c>
      <c r="AB129" s="55">
        <f t="shared" si="19"/>
        <v>93.259476225161123</v>
      </c>
      <c r="AC129" s="214">
        <f t="shared" si="12"/>
        <v>67.451025926734076</v>
      </c>
      <c r="AD129" s="214">
        <f t="shared" si="13"/>
        <v>93.259476225161123</v>
      </c>
      <c r="AG129" s="29">
        <f t="shared" si="22"/>
        <v>3.3986530468608673E+28</v>
      </c>
      <c r="AI129" s="26"/>
      <c r="AJ129" s="54">
        <f t="shared" si="14"/>
        <v>1.5248976388357525E-5</v>
      </c>
      <c r="AQ129" s="38">
        <f t="shared" si="20"/>
        <v>5.7687334242948252E-2</v>
      </c>
      <c r="AR129" s="38">
        <f t="shared" si="15"/>
        <v>5.4541008836263144E-2</v>
      </c>
      <c r="AS129" s="54">
        <f t="shared" si="23"/>
        <v>3.0635182680641609E-10</v>
      </c>
    </row>
    <row r="130" spans="24:45" x14ac:dyDescent="0.25">
      <c r="X130">
        <f t="shared" si="21"/>
        <v>1240</v>
      </c>
      <c r="Y130" s="55">
        <f t="shared" si="16"/>
        <v>1627.0108801919041</v>
      </c>
      <c r="Z130" s="55">
        <f t="shared" si="17"/>
        <v>13.248458463347539</v>
      </c>
      <c r="AA130" s="55">
        <f t="shared" si="18"/>
        <v>67.259647796275488</v>
      </c>
      <c r="AB130" s="55">
        <f t="shared" si="19"/>
        <v>93.200551975712557</v>
      </c>
      <c r="AC130" s="214">
        <f t="shared" si="12"/>
        <v>67.259647796275488</v>
      </c>
      <c r="AD130" s="214">
        <f t="shared" si="13"/>
        <v>93.200551975712557</v>
      </c>
      <c r="AG130" s="29">
        <f t="shared" si="22"/>
        <v>3.3841025450785728E+28</v>
      </c>
      <c r="AI130" s="26"/>
      <c r="AJ130" s="54">
        <f t="shared" si="14"/>
        <v>1.5275831050936155E-5</v>
      </c>
      <c r="AQ130" s="38">
        <f t="shared" si="20"/>
        <v>5.7674754969618415E-2</v>
      </c>
      <c r="AR130" s="38">
        <f t="shared" si="15"/>
        <v>5.4529764181877556E-2</v>
      </c>
      <c r="AS130" s="54">
        <f t="shared" si="23"/>
        <v>3.0827442279598359E-10</v>
      </c>
    </row>
    <row r="131" spans="24:45" x14ac:dyDescent="0.25">
      <c r="X131">
        <f t="shared" si="21"/>
        <v>1250</v>
      </c>
      <c r="Y131" s="55">
        <f t="shared" si="16"/>
        <v>1622.3777884515371</v>
      </c>
      <c r="Z131" s="55">
        <f t="shared" si="17"/>
        <v>13.240027909954108</v>
      </c>
      <c r="AA131" s="55">
        <f t="shared" si="18"/>
        <v>67.068118580055284</v>
      </c>
      <c r="AB131" s="55">
        <f t="shared" si="19"/>
        <v>93.141244530102767</v>
      </c>
      <c r="AC131" s="214">
        <f t="shared" si="12"/>
        <v>67.068118580055284</v>
      </c>
      <c r="AD131" s="214">
        <f t="shared" si="13"/>
        <v>93.141244530102767</v>
      </c>
      <c r="AG131" s="29">
        <f t="shared" si="22"/>
        <v>3.3695134271739436E+28</v>
      </c>
      <c r="AI131" s="26"/>
      <c r="AJ131" s="54">
        <f t="shared" si="14"/>
        <v>1.5303250509489626E-5</v>
      </c>
      <c r="AQ131" s="38">
        <f t="shared" si="20"/>
        <v>5.7662094805988391E-2</v>
      </c>
      <c r="AR131" s="38">
        <f t="shared" si="15"/>
        <v>5.451844694932137E-2</v>
      </c>
      <c r="AS131" s="54">
        <f t="shared" si="23"/>
        <v>3.1022929179401218E-10</v>
      </c>
    </row>
    <row r="132" spans="24:45" x14ac:dyDescent="0.25">
      <c r="X132">
        <f t="shared" si="21"/>
        <v>1260</v>
      </c>
      <c r="Y132" s="55">
        <f t="shared" si="16"/>
        <v>1617.7408062729271</v>
      </c>
      <c r="Z132" s="55">
        <f t="shared" si="17"/>
        <v>13.231541927547779</v>
      </c>
      <c r="AA132" s="55">
        <f t="shared" si="18"/>
        <v>66.876428535466189</v>
      </c>
      <c r="AB132" s="55">
        <f t="shared" si="19"/>
        <v>93.081547151233053</v>
      </c>
      <c r="AC132" s="214">
        <f t="shared" si="12"/>
        <v>66.876428535466189</v>
      </c>
      <c r="AD132" s="214">
        <f t="shared" si="13"/>
        <v>93.081547151233053</v>
      </c>
      <c r="AG132" s="29">
        <f t="shared" si="22"/>
        <v>3.3548848114826314E+28</v>
      </c>
      <c r="AI132" s="26"/>
      <c r="AJ132" s="54">
        <f t="shared" si="14"/>
        <v>1.5331238731831822E-5</v>
      </c>
      <c r="AQ132" s="38">
        <f t="shared" si="20"/>
        <v>5.7649352310786064E-2</v>
      </c>
      <c r="AR132" s="38">
        <f t="shared" si="15"/>
        <v>5.4507055844956472E-2</v>
      </c>
      <c r="AS132" s="54">
        <f t="shared" si="23"/>
        <v>3.1221710266391271E-10</v>
      </c>
    </row>
    <row r="133" spans="24:45" x14ac:dyDescent="0.25">
      <c r="X133">
        <f t="shared" si="21"/>
        <v>1270</v>
      </c>
      <c r="Y133" s="55">
        <f t="shared" si="16"/>
        <v>1613.0997052095611</v>
      </c>
      <c r="Z133" s="55">
        <f t="shared" si="17"/>
        <v>13.222999555038037</v>
      </c>
      <c r="AA133" s="55">
        <f t="shared" si="18"/>
        <v>66.684568218667266</v>
      </c>
      <c r="AB133" s="55">
        <f t="shared" si="19"/>
        <v>93.021453078002367</v>
      </c>
      <c r="AC133" s="214">
        <f t="shared" si="12"/>
        <v>66.684568218667266</v>
      </c>
      <c r="AD133" s="214">
        <f t="shared" si="13"/>
        <v>93.021453078002367</v>
      </c>
      <c r="AG133" s="29">
        <f t="shared" si="22"/>
        <v>3.3402158317737771E+28</v>
      </c>
      <c r="AI133" s="26"/>
      <c r="AJ133" s="54">
        <f t="shared" si="14"/>
        <v>1.5359799636983629E-5</v>
      </c>
      <c r="AQ133" s="38">
        <f t="shared" si="20"/>
        <v>5.7636526036512786E-2</v>
      </c>
      <c r="AR133" s="38">
        <f t="shared" si="15"/>
        <v>5.4495589569419807E-2</v>
      </c>
      <c r="AS133" s="54">
        <f t="shared" si="23"/>
        <v>3.1423853821475993E-10</v>
      </c>
    </row>
    <row r="134" spans="24:45" x14ac:dyDescent="0.25">
      <c r="X134">
        <f t="shared" si="21"/>
        <v>1280</v>
      </c>
      <c r="Y134" s="55">
        <f t="shared" si="16"/>
        <v>1608.4542644401017</v>
      </c>
      <c r="Z134" s="55">
        <f t="shared" si="17"/>
        <v>13.214399828699532</v>
      </c>
      <c r="AA134" s="55">
        <f t="shared" si="18"/>
        <v>66.492528501037683</v>
      </c>
      <c r="AB134" s="55">
        <f t="shared" si="19"/>
        <v>92.960955530774058</v>
      </c>
      <c r="AC134" s="214">
        <f t="shared" ref="AC134:AC197" si="24">IF(OR(C$5&gt;40, C$5&lt;0, C$4&gt;80,C$4&lt;10), 0, AA134)</f>
        <v>66.492528501037683</v>
      </c>
      <c r="AD134" s="214">
        <f t="shared" ref="AD134:AD197" si="25">IF(OR(C$5&gt;40, C$5&lt;0, C$4&gt;80,C$4&lt;10), 0, AB134)</f>
        <v>92.960955530774058</v>
      </c>
      <c r="AG134" s="29">
        <f t="shared" si="22"/>
        <v>3.3255056386032925E+28</v>
      </c>
      <c r="AI134" s="26"/>
      <c r="AJ134" s="54">
        <f t="shared" ref="AJ134:AJ197" si="26">AG134*AR134*AS134*EXP(-AF$6/(0.008314*AK$6))</f>
        <v>1.5388937083882024E-5</v>
      </c>
      <c r="AQ134" s="38">
        <f t="shared" si="20"/>
        <v>5.7623614530512873E-2</v>
      </c>
      <c r="AR134" s="38">
        <f t="shared" ref="AR134:AR197" si="27">AQ134/(AQ134+1)</f>
        <v>5.4484046818576784E-2</v>
      </c>
      <c r="AS134" s="54">
        <f t="shared" si="23"/>
        <v>3.1629429526815469E-10</v>
      </c>
    </row>
    <row r="135" spans="24:45" x14ac:dyDescent="0.25">
      <c r="X135">
        <f t="shared" si="21"/>
        <v>1290</v>
      </c>
      <c r="Y135" s="55">
        <f t="shared" ref="Y135:Y198" si="28">IF(U$6/(((U$6/AE$6)-1)*(1-EXP(-AJ135*X135))+1)&gt;Y134,Y134,(U$6/(((U$6/AE$6)-1)*(1-EXP(-AJ135*X135))+1)))</f>
        <v>1603.8042711912635</v>
      </c>
      <c r="Z135" s="55">
        <f t="shared" ref="Z135:Z198" si="29">-1.9856*(T$6/Y135 - 1)+14.215</f>
        <v>13.205741783022978</v>
      </c>
      <c r="AA135" s="55">
        <f t="shared" ref="AA135:AA198" si="30">100*Y135/2419</f>
        <v>66.300300586658267</v>
      </c>
      <c r="AB135" s="55">
        <f t="shared" ref="AB135:AB198" si="31">100*Z135/14.215</f>
        <v>92.900047717361787</v>
      </c>
      <c r="AC135" s="214">
        <f t="shared" si="24"/>
        <v>66.300300586658267</v>
      </c>
      <c r="AD135" s="214">
        <f t="shared" si="25"/>
        <v>92.900047717361787</v>
      </c>
      <c r="AG135" s="29">
        <f t="shared" si="22"/>
        <v>3.3107534007579802E+28</v>
      </c>
      <c r="AI135" s="26"/>
      <c r="AJ135" s="54">
        <f t="shared" si="26"/>
        <v>1.5418654859334582E-5</v>
      </c>
      <c r="AQ135" s="38">
        <f t="shared" ref="AQ135:AQ198" si="32">AP$6*(((AQ$3-AQ$2*((T$6/Y134)-1))/AQ$3))</f>
        <v>5.7610616336148182E-2</v>
      </c>
      <c r="AR135" s="38">
        <f t="shared" si="27"/>
        <v>5.4472426284568769E-2</v>
      </c>
      <c r="AS135" s="54">
        <f t="shared" si="23"/>
        <v>3.1838508470033345E-10</v>
      </c>
    </row>
    <row r="136" spans="24:45" x14ac:dyDescent="0.25">
      <c r="X136">
        <f t="shared" ref="X136:X199" si="33">X135+10</f>
        <v>1300</v>
      </c>
      <c r="Y136" s="55">
        <f t="shared" si="28"/>
        <v>1599.1495211862996</v>
      </c>
      <c r="Z136" s="55">
        <f t="shared" si="29"/>
        <v>13.197024451644234</v>
      </c>
      <c r="AA136" s="55">
        <f t="shared" si="30"/>
        <v>66.107876030851585</v>
      </c>
      <c r="AB136" s="55">
        <f t="shared" si="31"/>
        <v>92.838722839565492</v>
      </c>
      <c r="AC136" s="214">
        <f t="shared" si="24"/>
        <v>66.107876030851585</v>
      </c>
      <c r="AD136" s="214">
        <f t="shared" si="25"/>
        <v>92.838722839565492</v>
      </c>
      <c r="AG136" s="29">
        <f t="shared" ref="AG136:AG199" si="34">AH$6-AI$6*EXP((T$6-Y135)/T$6)</f>
        <v>3.2959583067943376E+28</v>
      </c>
      <c r="AI136" s="26"/>
      <c r="AJ136" s="54">
        <f t="shared" si="26"/>
        <v>1.5448956665182587E-5</v>
      </c>
      <c r="AQ136" s="38">
        <f t="shared" si="32"/>
        <v>5.7597529994084219E-2</v>
      </c>
      <c r="AR136" s="38">
        <f t="shared" si="27"/>
        <v>5.446072665696032E-2</v>
      </c>
      <c r="AS136" s="54">
        <f t="shared" ref="AS136:AS199" si="35">AS$1+AS$2*EXP(-$Y135/AS$3)</f>
        <v>3.2051163145684356E-10</v>
      </c>
    </row>
    <row r="137" spans="24:45" x14ac:dyDescent="0.25">
      <c r="X137">
        <f t="shared" si="33"/>
        <v>1310</v>
      </c>
      <c r="Y137" s="55">
        <f t="shared" si="28"/>
        <v>1594.4898191198108</v>
      </c>
      <c r="Z137" s="55">
        <f t="shared" si="29"/>
        <v>13.188246868356023</v>
      </c>
      <c r="AA137" s="55">
        <f t="shared" si="30"/>
        <v>65.915246759810287</v>
      </c>
      <c r="AB137" s="55">
        <f t="shared" si="31"/>
        <v>92.776974100288584</v>
      </c>
      <c r="AC137" s="214">
        <f t="shared" si="24"/>
        <v>65.915246759810287</v>
      </c>
      <c r="AD137" s="214">
        <f t="shared" si="25"/>
        <v>92.776974100288584</v>
      </c>
      <c r="AG137" s="29">
        <f t="shared" si="34"/>
        <v>3.2811195666757861E+28</v>
      </c>
      <c r="AI137" s="26"/>
      <c r="AJ137" s="54">
        <f t="shared" si="26"/>
        <v>1.5479846104636466E-5</v>
      </c>
      <c r="AQ137" s="38">
        <f t="shared" si="32"/>
        <v>5.7584354043694379E-2</v>
      </c>
      <c r="AR137" s="38">
        <f t="shared" si="27"/>
        <v>5.4448946623992189E-2</v>
      </c>
      <c r="AS137" s="54">
        <f t="shared" si="35"/>
        <v>3.2267467453694018E-10</v>
      </c>
    </row>
    <row r="138" spans="24:45" x14ac:dyDescent="0.25">
      <c r="X138">
        <f t="shared" si="33"/>
        <v>1320</v>
      </c>
      <c r="Y138" s="55">
        <f t="shared" si="28"/>
        <v>1589.8249791596231</v>
      </c>
      <c r="Z138" s="55">
        <f t="shared" si="29"/>
        <v>13.179408068207017</v>
      </c>
      <c r="AA138" s="55">
        <f t="shared" si="30"/>
        <v>65.722405091344484</v>
      </c>
      <c r="AB138" s="55">
        <f t="shared" si="31"/>
        <v>92.714794711269903</v>
      </c>
      <c r="AC138" s="214">
        <f t="shared" si="24"/>
        <v>65.722405091344484</v>
      </c>
      <c r="AD138" s="214">
        <f t="shared" si="25"/>
        <v>92.714794711269903</v>
      </c>
      <c r="AG138" s="29">
        <f t="shared" si="34"/>
        <v>3.2662364135119253E+28</v>
      </c>
      <c r="AI138" s="26"/>
      <c r="AJ138" s="54">
        <f t="shared" si="26"/>
        <v>1.5511326667746887E-5</v>
      </c>
      <c r="AQ138" s="38">
        <f t="shared" si="32"/>
        <v>5.7571087024589178E-2</v>
      </c>
      <c r="AR138" s="38">
        <f t="shared" si="27"/>
        <v>5.4437084873946273E-2</v>
      </c>
      <c r="AS138" s="54">
        <f t="shared" si="35"/>
        <v>3.2487496694467683E-10</v>
      </c>
    </row>
    <row r="139" spans="24:45" x14ac:dyDescent="0.25">
      <c r="X139">
        <f t="shared" si="33"/>
        <v>1330</v>
      </c>
      <c r="Y139" s="55">
        <f t="shared" si="28"/>
        <v>1585.1548254763513</v>
      </c>
      <c r="Z139" s="55">
        <f t="shared" si="29"/>
        <v>13.170507088692986</v>
      </c>
      <c r="AA139" s="55">
        <f t="shared" si="30"/>
        <v>65.529343756773514</v>
      </c>
      <c r="AB139" s="55">
        <f t="shared" si="31"/>
        <v>92.652177901463148</v>
      </c>
      <c r="AC139" s="214">
        <f t="shared" si="24"/>
        <v>65.529343756773514</v>
      </c>
      <c r="AD139" s="214">
        <f t="shared" si="25"/>
        <v>92.652177901463148</v>
      </c>
      <c r="AG139" s="29">
        <f t="shared" si="34"/>
        <v>3.2513081054035961E+28</v>
      </c>
      <c r="AI139" s="26"/>
      <c r="AJ139" s="54">
        <f t="shared" si="26"/>
        <v>1.5543401715974769E-5</v>
      </c>
      <c r="AQ139" s="38">
        <f t="shared" si="32"/>
        <v>5.7557727478277455E-2</v>
      </c>
      <c r="AR139" s="38">
        <f t="shared" si="27"/>
        <v>5.4425140096628633E-2</v>
      </c>
      <c r="AS139" s="54">
        <f t="shared" si="35"/>
        <v>3.2711327560343361E-10</v>
      </c>
    </row>
    <row r="140" spans="24:45" x14ac:dyDescent="0.25">
      <c r="X140">
        <f t="shared" si="33"/>
        <v>1340</v>
      </c>
      <c r="Y140" s="55">
        <f t="shared" si="28"/>
        <v>1580.4791928012655</v>
      </c>
      <c r="Z140" s="55">
        <f t="shared" si="29"/>
        <v>13.161542971044881</v>
      </c>
      <c r="AA140" s="55">
        <f t="shared" si="30"/>
        <v>65.336055923987828</v>
      </c>
      <c r="AB140" s="55">
        <f t="shared" si="31"/>
        <v>92.589116926098356</v>
      </c>
      <c r="AC140" s="214">
        <f t="shared" si="24"/>
        <v>65.336055923987828</v>
      </c>
      <c r="AD140" s="214">
        <f t="shared" si="25"/>
        <v>92.589116926098356</v>
      </c>
      <c r="AG140" s="29">
        <f t="shared" si="34"/>
        <v>3.2363339273972101E+28</v>
      </c>
      <c r="AI140" s="26"/>
      <c r="AJ140" s="54">
        <f t="shared" si="26"/>
        <v>1.5576074465824506E-5</v>
      </c>
      <c r="AQ140" s="38">
        <f t="shared" si="32"/>
        <v>5.7544273949966737E-2</v>
      </c>
      <c r="AR140" s="38">
        <f t="shared" si="27"/>
        <v>5.441311098497726E-2</v>
      </c>
      <c r="AS140" s="54">
        <f t="shared" si="35"/>
        <v>3.293903812304605E-10</v>
      </c>
    </row>
    <row r="141" spans="24:45" x14ac:dyDescent="0.25">
      <c r="X141">
        <f t="shared" si="33"/>
        <v>1350</v>
      </c>
      <c r="Y141" s="55">
        <f t="shared" si="28"/>
        <v>1575.7979270129915</v>
      </c>
      <c r="Z141" s="55">
        <f t="shared" si="29"/>
        <v>13.152514761618797</v>
      </c>
      <c r="AA141" s="55">
        <f t="shared" si="30"/>
        <v>65.142535221702829</v>
      </c>
      <c r="AB141" s="55">
        <f t="shared" si="31"/>
        <v>92.525605076460053</v>
      </c>
      <c r="AC141" s="214">
        <f t="shared" si="24"/>
        <v>65.142535221702829</v>
      </c>
      <c r="AD141" s="214">
        <f t="shared" si="25"/>
        <v>92.525605076460053</v>
      </c>
      <c r="AG141" s="29">
        <f t="shared" si="34"/>
        <v>3.2213131935517774E+28</v>
      </c>
      <c r="AI141" s="26"/>
      <c r="AJ141" s="54">
        <f t="shared" si="26"/>
        <v>1.5609347971504762E-5</v>
      </c>
      <c r="AQ141" s="38">
        <f t="shared" si="32"/>
        <v>5.7530724990510165E-2</v>
      </c>
      <c r="AR141" s="38">
        <f t="shared" si="27"/>
        <v>5.4400996236800989E-2</v>
      </c>
      <c r="AS141" s="54">
        <f t="shared" si="35"/>
        <v>3.317070781677812E-10</v>
      </c>
    </row>
    <row r="142" spans="24:45" x14ac:dyDescent="0.25">
      <c r="X142">
        <f t="shared" si="33"/>
        <v>1360</v>
      </c>
      <c r="Y142" s="55">
        <f t="shared" si="28"/>
        <v>1571.1108857534732</v>
      </c>
      <c r="Z142" s="55">
        <f t="shared" si="29"/>
        <v>13.143421513392736</v>
      </c>
      <c r="AA142" s="55">
        <f t="shared" si="30"/>
        <v>64.948775764922416</v>
      </c>
      <c r="AB142" s="55">
        <f t="shared" si="31"/>
        <v>92.461635690416713</v>
      </c>
      <c r="AC142" s="214">
        <f t="shared" si="24"/>
        <v>64.948775764922416</v>
      </c>
      <c r="AD142" s="214">
        <f t="shared" si="25"/>
        <v>92.461635690416713</v>
      </c>
      <c r="AG142" s="29">
        <f t="shared" si="34"/>
        <v>3.2062452491219351E+28</v>
      </c>
      <c r="AI142" s="26"/>
      <c r="AJ142" s="54">
        <f t="shared" si="26"/>
        <v>1.5643225106582875E-5</v>
      </c>
      <c r="AQ142" s="38">
        <f t="shared" si="32"/>
        <v>5.7517079158507352E-2</v>
      </c>
      <c r="AR142" s="38">
        <f t="shared" si="27"/>
        <v>5.4388794556656357E-2</v>
      </c>
      <c r="AS142" s="54">
        <f t="shared" si="35"/>
        <v>3.3406417416560065E-10</v>
      </c>
    </row>
    <row r="143" spans="24:45" x14ac:dyDescent="0.25">
      <c r="X143">
        <f t="shared" si="33"/>
        <v>1370</v>
      </c>
      <c r="Y143" s="55">
        <f t="shared" si="28"/>
        <v>1566.4179390735505</v>
      </c>
      <c r="Z143" s="55">
        <f t="shared" si="29"/>
        <v>13.134262287575174</v>
      </c>
      <c r="AA143" s="55">
        <f t="shared" si="30"/>
        <v>64.75477218162672</v>
      </c>
      <c r="AB143" s="55">
        <f t="shared" si="31"/>
        <v>92.397202163736722</v>
      </c>
      <c r="AC143" s="214">
        <f t="shared" si="24"/>
        <v>64.75477218162672</v>
      </c>
      <c r="AD143" s="214">
        <f t="shared" si="25"/>
        <v>92.397202163736722</v>
      </c>
      <c r="AG143" s="29">
        <f t="shared" si="34"/>
        <v>3.1911294728599118E+28</v>
      </c>
      <c r="AI143" s="26"/>
      <c r="AJ143" s="54">
        <f t="shared" si="26"/>
        <v>1.5677708544600293E-5</v>
      </c>
      <c r="AQ143" s="38">
        <f t="shared" si="32"/>
        <v>5.7503335022566715E-2</v>
      </c>
      <c r="AR143" s="38">
        <f t="shared" si="27"/>
        <v>5.4376504657869112E-2</v>
      </c>
      <c r="AS143" s="54">
        <f t="shared" si="35"/>
        <v>3.3646249011415984E-10</v>
      </c>
    </row>
    <row r="144" spans="24:45" x14ac:dyDescent="0.25">
      <c r="X144">
        <f t="shared" si="33"/>
        <v>1380</v>
      </c>
      <c r="Y144" s="55">
        <f t="shared" si="28"/>
        <v>1561.7189701083685</v>
      </c>
      <c r="Z144" s="55">
        <f t="shared" si="29"/>
        <v>13.125036155330363</v>
      </c>
      <c r="AA144" s="55">
        <f t="shared" si="30"/>
        <v>64.560519640693201</v>
      </c>
      <c r="AB144" s="55">
        <f t="shared" si="31"/>
        <v>92.332297962225553</v>
      </c>
      <c r="AC144" s="214">
        <f t="shared" si="24"/>
        <v>64.560519640693201</v>
      </c>
      <c r="AD144" s="214">
        <f t="shared" si="25"/>
        <v>92.332297962225553</v>
      </c>
      <c r="AG144" s="29">
        <f t="shared" si="34"/>
        <v>3.1759652794392032E+28</v>
      </c>
      <c r="AI144" s="26"/>
      <c r="AJ144" s="54">
        <f t="shared" si="26"/>
        <v>1.5712800738618442E-5</v>
      </c>
      <c r="AQ144" s="38">
        <f t="shared" si="32"/>
        <v>5.7489491163736736E-2</v>
      </c>
      <c r="AR144" s="38">
        <f t="shared" si="27"/>
        <v>5.4364125264707082E-2</v>
      </c>
      <c r="AS144" s="54">
        <f t="shared" si="35"/>
        <v>3.3890285971976058E-10</v>
      </c>
    </row>
    <row r="145" spans="24:45" x14ac:dyDescent="0.25">
      <c r="X145">
        <f t="shared" si="33"/>
        <v>1390</v>
      </c>
      <c r="Y145" s="55">
        <f t="shared" si="28"/>
        <v>1557.0138757827133</v>
      </c>
      <c r="Z145" s="55">
        <f t="shared" si="29"/>
        <v>13.115742199625267</v>
      </c>
      <c r="AA145" s="55">
        <f t="shared" si="30"/>
        <v>64.366013881054698</v>
      </c>
      <c r="AB145" s="55">
        <f t="shared" si="31"/>
        <v>92.266916634718726</v>
      </c>
      <c r="AC145" s="214">
        <f t="shared" si="24"/>
        <v>64.366013881054698</v>
      </c>
      <c r="AD145" s="214">
        <f t="shared" si="25"/>
        <v>92.266916634718726</v>
      </c>
      <c r="AG145" s="29">
        <f t="shared" si="34"/>
        <v>3.160752122002337E+28</v>
      </c>
      <c r="AI145" s="26"/>
      <c r="AJ145" s="54">
        <f t="shared" si="26"/>
        <v>1.574850389966718E-5</v>
      </c>
      <c r="AQ145" s="38">
        <f t="shared" si="32"/>
        <v>5.7475546178113714E-2</v>
      </c>
      <c r="AR145" s="38">
        <f t="shared" si="27"/>
        <v>5.4351655114711211E-2</v>
      </c>
      <c r="AS145" s="54">
        <f t="shared" si="35"/>
        <v>3.4138612912048364E-10</v>
      </c>
    </row>
    <row r="146" spans="24:45" x14ac:dyDescent="0.25">
      <c r="X146">
        <f t="shared" si="33"/>
        <v>1400</v>
      </c>
      <c r="Y146" s="55">
        <f t="shared" si="28"/>
        <v>1552.3025675462065</v>
      </c>
      <c r="Z146" s="55">
        <f t="shared" si="29"/>
        <v>13.1063795172029</v>
      </c>
      <c r="AA146" s="55">
        <f t="shared" si="30"/>
        <v>64.17125124209204</v>
      </c>
      <c r="AB146" s="55">
        <f t="shared" si="31"/>
        <v>92.201051826963763</v>
      </c>
      <c r="AC146" s="214">
        <f t="shared" si="24"/>
        <v>64.17125124209204</v>
      </c>
      <c r="AD146" s="214">
        <f t="shared" si="25"/>
        <v>92.201051826963763</v>
      </c>
      <c r="AG146" s="29">
        <f t="shared" si="34"/>
        <v>3.1454894948346963E+28</v>
      </c>
      <c r="AI146" s="26"/>
      <c r="AJ146" s="54">
        <f t="shared" si="26"/>
        <v>1.5784819974070871E-5</v>
      </c>
      <c r="AQ146" s="38">
        <f t="shared" si="32"/>
        <v>5.7461498679633349E-2</v>
      </c>
      <c r="AR146" s="38">
        <f t="shared" si="27"/>
        <v>5.4339092961191375E-2</v>
      </c>
      <c r="AS146" s="54">
        <f t="shared" si="35"/>
        <v>3.4391315643692542E-10</v>
      </c>
    </row>
    <row r="147" spans="24:45" x14ac:dyDescent="0.25">
      <c r="X147">
        <f t="shared" si="33"/>
        <v>1410</v>
      </c>
      <c r="Y147" s="55">
        <f t="shared" si="28"/>
        <v>1547.5849721381244</v>
      </c>
      <c r="Z147" s="55">
        <f t="shared" si="29"/>
        <v>13.09694722068669</v>
      </c>
      <c r="AA147" s="55">
        <f t="shared" si="30"/>
        <v>63.976228695251109</v>
      </c>
      <c r="AB147" s="55">
        <f t="shared" si="31"/>
        <v>92.134697296424136</v>
      </c>
      <c r="AC147" s="214">
        <f t="shared" si="24"/>
        <v>63.976228695251109</v>
      </c>
      <c r="AD147" s="214">
        <f t="shared" si="25"/>
        <v>92.134697296424136</v>
      </c>
      <c r="AG147" s="29">
        <f t="shared" si="34"/>
        <v>3.13017693616592E+28</v>
      </c>
      <c r="AI147" s="26"/>
      <c r="AJ147" s="54">
        <f t="shared" si="26"/>
        <v>1.5821750619631281E-5</v>
      </c>
      <c r="AQ147" s="38">
        <f t="shared" si="32"/>
        <v>5.7447347303053391E-2</v>
      </c>
      <c r="AR147" s="38">
        <f t="shared" si="27"/>
        <v>5.4326437575893387E-2</v>
      </c>
      <c r="AS147" s="54">
        <f t="shared" si="35"/>
        <v>3.4648481125308314E-10</v>
      </c>
    </row>
    <row r="148" spans="24:45" x14ac:dyDescent="0.25">
      <c r="X148">
        <f t="shared" si="33"/>
        <v>1420</v>
      </c>
      <c r="Y148" s="55">
        <f t="shared" si="28"/>
        <v>1542.861032381375</v>
      </c>
      <c r="Z148" s="55">
        <f t="shared" si="29"/>
        <v>13.087444440820176</v>
      </c>
      <c r="AA148" s="55">
        <f t="shared" si="30"/>
        <v>63.780943876865436</v>
      </c>
      <c r="AB148" s="55">
        <f t="shared" si="31"/>
        <v>92.06784692803501</v>
      </c>
      <c r="AC148" s="214">
        <f t="shared" si="24"/>
        <v>63.780943876865436</v>
      </c>
      <c r="AD148" s="214">
        <f t="shared" si="25"/>
        <v>92.06784692803501</v>
      </c>
      <c r="AG148" s="29">
        <f t="shared" si="34"/>
        <v>3.1148140310998376E+28</v>
      </c>
      <c r="AI148" s="26"/>
      <c r="AJ148" s="54">
        <f t="shared" si="26"/>
        <v>1.5859297180650594E-5</v>
      </c>
      <c r="AQ148" s="38">
        <f t="shared" si="32"/>
        <v>5.7433090707134274E-2</v>
      </c>
      <c r="AR148" s="38">
        <f t="shared" si="27"/>
        <v>5.4313687751843663E-2</v>
      </c>
      <c r="AS148" s="54">
        <f t="shared" si="35"/>
        <v>3.4910197402233887E-10</v>
      </c>
    </row>
    <row r="149" spans="24:45" x14ac:dyDescent="0.25">
      <c r="X149">
        <f t="shared" si="33"/>
        <v>1430</v>
      </c>
      <c r="Y149" s="55">
        <f t="shared" si="28"/>
        <v>1538.1307080049937</v>
      </c>
      <c r="Z149" s="55">
        <f t="shared" si="29"/>
        <v>13.077870328846197</v>
      </c>
      <c r="AA149" s="55">
        <f t="shared" si="30"/>
        <v>63.585395122157657</v>
      </c>
      <c r="AB149" s="55">
        <f t="shared" si="31"/>
        <v>92.000494750940533</v>
      </c>
      <c r="AC149" s="214">
        <f t="shared" si="24"/>
        <v>63.585395122157657</v>
      </c>
      <c r="AD149" s="214">
        <f t="shared" si="25"/>
        <v>92.000494750940533</v>
      </c>
      <c r="AG149" s="29">
        <f t="shared" si="34"/>
        <v>3.0994004146731435E+28</v>
      </c>
      <c r="AI149" s="26"/>
      <c r="AJ149" s="54">
        <f t="shared" si="26"/>
        <v>1.5897460661783649E-5</v>
      </c>
      <c r="AQ149" s="38">
        <f t="shared" si="32"/>
        <v>5.7418727578024367E-2</v>
      </c>
      <c r="AR149" s="38">
        <f t="shared" si="27"/>
        <v>5.4300842306377224E-2</v>
      </c>
      <c r="AS149" s="54">
        <f t="shared" si="35"/>
        <v>3.5176553539334907E-10</v>
      </c>
    </row>
    <row r="150" spans="24:45" x14ac:dyDescent="0.25">
      <c r="X150">
        <f t="shared" si="33"/>
        <v>1440</v>
      </c>
      <c r="Y150" s="55">
        <f t="shared" si="28"/>
        <v>1533.3939764942281</v>
      </c>
      <c r="Z150" s="55">
        <f t="shared" si="29"/>
        <v>13.068224059029243</v>
      </c>
      <c r="AA150" s="55">
        <f t="shared" si="30"/>
        <v>63.389581500381482</v>
      </c>
      <c r="AB150" s="55">
        <f t="shared" si="31"/>
        <v>91.932634956238076</v>
      </c>
      <c r="AC150" s="214">
        <f t="shared" si="24"/>
        <v>63.389581500381482</v>
      </c>
      <c r="AD150" s="214">
        <f t="shared" si="25"/>
        <v>91.932634956238076</v>
      </c>
      <c r="AG150" s="29">
        <f t="shared" si="34"/>
        <v>3.0839357750424573E+28</v>
      </c>
      <c r="AI150" s="26"/>
      <c r="AJ150" s="54">
        <f t="shared" si="26"/>
        <v>1.5936241700714206E-5</v>
      </c>
      <c r="AQ150" s="38">
        <f t="shared" si="32"/>
        <v>5.7404256632856046E-2</v>
      </c>
      <c r="AR150" s="38">
        <f t="shared" si="27"/>
        <v>5.4287900084354891E-2</v>
      </c>
      <c r="AS150" s="54">
        <f t="shared" si="35"/>
        <v>3.5447639545047508E-10</v>
      </c>
    </row>
    <row r="151" spans="24:45" x14ac:dyDescent="0.25">
      <c r="X151">
        <f t="shared" si="33"/>
        <v>1450</v>
      </c>
      <c r="Y151" s="55">
        <f t="shared" si="28"/>
        <v>1528.650833967012</v>
      </c>
      <c r="Z151" s="55">
        <f t="shared" si="29"/>
        <v>13.058504831324187</v>
      </c>
      <c r="AA151" s="55">
        <f t="shared" si="30"/>
        <v>63.193502851054653</v>
      </c>
      <c r="AB151" s="55">
        <f t="shared" si="31"/>
        <v>91.86426191575228</v>
      </c>
      <c r="AC151" s="214">
        <f t="shared" si="24"/>
        <v>63.193502851054653</v>
      </c>
      <c r="AD151" s="214">
        <f t="shared" si="25"/>
        <v>91.86426191575228</v>
      </c>
      <c r="AG151" s="29">
        <f t="shared" si="34"/>
        <v>3.0684198567984264E+28</v>
      </c>
      <c r="AI151" s="26"/>
      <c r="AJ151" s="54">
        <f t="shared" si="26"/>
        <v>1.597564053965725E-5</v>
      </c>
      <c r="AQ151" s="38">
        <f t="shared" si="32"/>
        <v>5.7389676623558115E-2</v>
      </c>
      <c r="AR151" s="38">
        <f t="shared" si="27"/>
        <v>5.4274859961574454E-2</v>
      </c>
      <c r="AS151" s="54">
        <f t="shared" si="35"/>
        <v>3.5723546286329659E-10</v>
      </c>
    </row>
    <row r="152" spans="24:45" x14ac:dyDescent="0.25">
      <c r="X152">
        <f t="shared" si="33"/>
        <v>1460</v>
      </c>
      <c r="Y152" s="55">
        <f t="shared" si="28"/>
        <v>1523.9012960753289</v>
      </c>
      <c r="Z152" s="55">
        <f t="shared" si="29"/>
        <v>13.048711874194133</v>
      </c>
      <c r="AA152" s="55">
        <f t="shared" si="30"/>
        <v>62.997159821220713</v>
      </c>
      <c r="AB152" s="55">
        <f t="shared" si="31"/>
        <v>91.79537020185812</v>
      </c>
      <c r="AC152" s="214">
        <f t="shared" si="24"/>
        <v>62.997159821220713</v>
      </c>
      <c r="AD152" s="214">
        <f t="shared" si="25"/>
        <v>91.79537020185812</v>
      </c>
      <c r="AG152" s="29">
        <f t="shared" si="34"/>
        <v>3.0528524644046322E+28</v>
      </c>
      <c r="AI152" s="26"/>
      <c r="AJ152" s="54">
        <f t="shared" si="26"/>
        <v>1.6015656995697803E-5</v>
      </c>
      <c r="AQ152" s="38">
        <f t="shared" si="32"/>
        <v>5.7374986340889556E-2</v>
      </c>
      <c r="AR152" s="38">
        <f t="shared" si="27"/>
        <v>5.4261720848380553E-2</v>
      </c>
      <c r="AS152" s="54">
        <f t="shared" si="35"/>
        <v>3.6004365393966207E-10</v>
      </c>
    </row>
    <row r="153" spans="24:45" x14ac:dyDescent="0.25">
      <c r="X153">
        <f t="shared" si="33"/>
        <v>1470</v>
      </c>
      <c r="Y153" s="55">
        <f t="shared" si="28"/>
        <v>1519.1453989296442</v>
      </c>
      <c r="Z153" s="55">
        <f t="shared" si="29"/>
        <v>13.038844447579406</v>
      </c>
      <c r="AA153" s="55">
        <f t="shared" si="30"/>
        <v>62.800553903664493</v>
      </c>
      <c r="AB153" s="55">
        <f t="shared" si="31"/>
        <v>91.72595460836726</v>
      </c>
      <c r="AC153" s="214">
        <f t="shared" si="24"/>
        <v>62.800553903664493</v>
      </c>
      <c r="AD153" s="214">
        <f t="shared" si="25"/>
        <v>91.72595460836726</v>
      </c>
      <c r="AG153" s="29">
        <f t="shared" si="34"/>
        <v>3.0372334657579632E+28</v>
      </c>
      <c r="AI153" s="26"/>
      <c r="AJ153" s="54">
        <f t="shared" si="26"/>
        <v>1.6056290429985003E-5</v>
      </c>
      <c r="AQ153" s="38">
        <f t="shared" si="32"/>
        <v>5.7360184618698511E-2</v>
      </c>
      <c r="AR153" s="38">
        <f t="shared" si="27"/>
        <v>5.4248481693476611E-2</v>
      </c>
      <c r="AS153" s="54">
        <f t="shared" si="35"/>
        <v>3.6290189157667656E-10</v>
      </c>
    </row>
    <row r="154" spans="24:45" x14ac:dyDescent="0.25">
      <c r="X154">
        <f t="shared" si="33"/>
        <v>1480</v>
      </c>
      <c r="Y154" s="55">
        <f t="shared" si="28"/>
        <v>1514.3832000441828</v>
      </c>
      <c r="Z154" s="55">
        <f t="shared" si="29"/>
        <v>13.028901846018982</v>
      </c>
      <c r="AA154" s="55">
        <f t="shared" si="30"/>
        <v>62.603687475989368</v>
      </c>
      <c r="AB154" s="55">
        <f t="shared" si="31"/>
        <v>91.656010172486688</v>
      </c>
      <c r="AC154" s="214">
        <f t="shared" si="24"/>
        <v>62.603687475989368</v>
      </c>
      <c r="AD154" s="214">
        <f t="shared" si="25"/>
        <v>91.656010172486688</v>
      </c>
      <c r="AG154" s="29">
        <f t="shared" si="34"/>
        <v>3.0215627958660619E+28</v>
      </c>
      <c r="AI154" s="26"/>
      <c r="AJ154" s="54">
        <f t="shared" si="26"/>
        <v>1.6097539715811141E-5</v>
      </c>
      <c r="AQ154" s="38">
        <f t="shared" si="32"/>
        <v>5.7345270338409936E-2</v>
      </c>
      <c r="AR154" s="38">
        <f t="shared" si="27"/>
        <v>5.4235141487941993E-2</v>
      </c>
      <c r="AS154" s="54">
        <f t="shared" si="35"/>
        <v>3.6581110410401612E-10</v>
      </c>
    </row>
    <row r="155" spans="24:45" x14ac:dyDescent="0.25">
      <c r="X155">
        <f t="shared" si="33"/>
        <v>1490</v>
      </c>
      <c r="Y155" s="55">
        <f t="shared" si="28"/>
        <v>1509.6147793004664</v>
      </c>
      <c r="Z155" s="55">
        <f t="shared" si="29"/>
        <v>13.018883401924748</v>
      </c>
      <c r="AA155" s="55">
        <f t="shared" si="30"/>
        <v>62.406563840449216</v>
      </c>
      <c r="AB155" s="55">
        <f t="shared" si="31"/>
        <v>91.585532197852601</v>
      </c>
      <c r="AC155" s="214">
        <f t="shared" si="24"/>
        <v>62.406563840449216</v>
      </c>
      <c r="AD155" s="214">
        <f t="shared" si="25"/>
        <v>91.585532197852601</v>
      </c>
      <c r="AG155" s="29">
        <f t="shared" si="34"/>
        <v>3.0058404606359656E+28</v>
      </c>
      <c r="AI155" s="26"/>
      <c r="AJ155" s="54">
        <f t="shared" si="26"/>
        <v>1.6139403205616535E-5</v>
      </c>
      <c r="AQ155" s="38">
        <f t="shared" si="32"/>
        <v>5.7330242433743434E-2</v>
      </c>
      <c r="AR155" s="38">
        <f t="shared" si="27"/>
        <v>5.422169926945599E-2</v>
      </c>
      <c r="AS155" s="54">
        <f t="shared" si="35"/>
        <v>3.6877222401402459E-10</v>
      </c>
    </row>
    <row r="156" spans="24:45" x14ac:dyDescent="0.25">
      <c r="X156">
        <f t="shared" si="33"/>
        <v>1500</v>
      </c>
      <c r="Y156" s="55">
        <f t="shared" si="28"/>
        <v>1504.8402399260626</v>
      </c>
      <c r="Z156" s="55">
        <f t="shared" si="29"/>
        <v>13.00878848900798</v>
      </c>
      <c r="AA156" s="55">
        <f t="shared" si="30"/>
        <v>62.209187264409373</v>
      </c>
      <c r="AB156" s="55">
        <f t="shared" si="31"/>
        <v>91.514516278635099</v>
      </c>
      <c r="AC156" s="214">
        <f t="shared" si="24"/>
        <v>62.209187264409373</v>
      </c>
      <c r="AD156" s="214">
        <f t="shared" si="25"/>
        <v>91.514516278635099</v>
      </c>
      <c r="AG156" s="29">
        <f t="shared" si="34"/>
        <v>2.9900665407667561E+28</v>
      </c>
      <c r="AI156" s="26"/>
      <c r="AJ156" s="54">
        <f t="shared" si="26"/>
        <v>1.6181878696973317E-5</v>
      </c>
      <c r="AQ156" s="38">
        <f t="shared" si="32"/>
        <v>5.731509989566224E-2</v>
      </c>
      <c r="AR156" s="38">
        <f t="shared" si="27"/>
        <v>5.4208154126729295E-2</v>
      </c>
      <c r="AS156" s="54">
        <f t="shared" si="35"/>
        <v>3.7178618657312917E-10</v>
      </c>
    </row>
    <row r="157" spans="24:45" x14ac:dyDescent="0.25">
      <c r="X157">
        <f t="shared" si="33"/>
        <v>1510</v>
      </c>
      <c r="Y157" s="55">
        <f t="shared" si="28"/>
        <v>1500.0597094850907</v>
      </c>
      <c r="Z157" s="55">
        <f t="shared" si="29"/>
        <v>12.99861652585634</v>
      </c>
      <c r="AA157" s="55">
        <f t="shared" si="30"/>
        <v>62.011563021293533</v>
      </c>
      <c r="AB157" s="55">
        <f t="shared" si="31"/>
        <v>91.44295832470165</v>
      </c>
      <c r="AC157" s="214">
        <f t="shared" si="24"/>
        <v>62.011563021293533</v>
      </c>
      <c r="AD157" s="214">
        <f t="shared" si="25"/>
        <v>91.44295832470165</v>
      </c>
      <c r="AG157" s="29">
        <f t="shared" si="34"/>
        <v>2.9742411957374034E+28</v>
      </c>
      <c r="AI157" s="26"/>
      <c r="AJ157" s="54">
        <f t="shared" si="26"/>
        <v>1.6224963397615958E-5</v>
      </c>
      <c r="AQ157" s="38">
        <f t="shared" si="32"/>
        <v>5.7299841777552221E-2</v>
      </c>
      <c r="AR157" s="38">
        <f t="shared" si="27"/>
        <v>5.4194505204142138E-2</v>
      </c>
      <c r="AS157" s="54">
        <f t="shared" si="35"/>
        <v>3.7485392830930511E-10</v>
      </c>
    </row>
    <row r="158" spans="24:45" x14ac:dyDescent="0.25">
      <c r="X158">
        <f t="shared" si="33"/>
        <v>1520</v>
      </c>
      <c r="Y158" s="55">
        <f t="shared" si="28"/>
        <v>1495.2733408764882</v>
      </c>
      <c r="Z158" s="55">
        <f t="shared" si="29"/>
        <v>12.988366979658371</v>
      </c>
      <c r="AA158" s="55">
        <f t="shared" si="30"/>
        <v>61.813697431851509</v>
      </c>
      <c r="AB158" s="55">
        <f t="shared" si="31"/>
        <v>91.3708545878183</v>
      </c>
      <c r="AC158" s="214">
        <f t="shared" si="24"/>
        <v>61.813697431851509</v>
      </c>
      <c r="AD158" s="214">
        <f t="shared" si="25"/>
        <v>91.3708545878183</v>
      </c>
      <c r="AG158" s="29">
        <f t="shared" si="34"/>
        <v>2.9583646678793626E+28</v>
      </c>
      <c r="AI158" s="26"/>
      <c r="AJ158" s="54">
        <f t="shared" si="26"/>
        <v>1.6268653889600222E-5</v>
      </c>
      <c r="AQ158" s="38">
        <f t="shared" si="32"/>
        <v>5.728446720062836E-2</v>
      </c>
      <c r="AR158" s="38">
        <f t="shared" si="27"/>
        <v>5.418075170658699E-2</v>
      </c>
      <c r="AS158" s="54">
        <f t="shared" si="35"/>
        <v>3.7797638537053178E-10</v>
      </c>
    </row>
    <row r="159" spans="24:45" x14ac:dyDescent="0.25">
      <c r="X159">
        <f t="shared" si="33"/>
        <v>1530</v>
      </c>
      <c r="Y159" s="55">
        <f t="shared" si="28"/>
        <v>1490.4813133355512</v>
      </c>
      <c r="Z159" s="55">
        <f t="shared" si="29"/>
        <v>12.978039370071011</v>
      </c>
      <c r="AA159" s="55">
        <f t="shared" si="30"/>
        <v>61.615597905562268</v>
      </c>
      <c r="AB159" s="55">
        <f t="shared" si="31"/>
        <v>91.298201688856921</v>
      </c>
      <c r="AC159" s="214">
        <f t="shared" si="24"/>
        <v>61.615597905562268</v>
      </c>
      <c r="AD159" s="214">
        <f t="shared" si="25"/>
        <v>91.298201688856921</v>
      </c>
      <c r="AG159" s="29">
        <f t="shared" si="34"/>
        <v>2.9424372865215952E+28</v>
      </c>
      <c r="AI159" s="26"/>
      <c r="AJ159" s="54">
        <f t="shared" si="26"/>
        <v>1.6312946092689901E-5</v>
      </c>
      <c r="AQ159" s="38">
        <f t="shared" si="32"/>
        <v>5.7268975359564239E-2</v>
      </c>
      <c r="AR159" s="38">
        <f t="shared" si="27"/>
        <v>5.4166892904511606E-2</v>
      </c>
      <c r="AS159" s="54">
        <f t="shared" si="35"/>
        <v>3.8115449174953933E-10</v>
      </c>
    </row>
    <row r="160" spans="24:45" x14ac:dyDescent="0.25">
      <c r="X160">
        <f t="shared" si="33"/>
        <v>1540</v>
      </c>
      <c r="Y160" s="55">
        <f t="shared" si="28"/>
        <v>1485.6838334337269</v>
      </c>
      <c r="Z160" s="55">
        <f t="shared" si="29"/>
        <v>12.967633273224173</v>
      </c>
      <c r="AA160" s="55">
        <f t="shared" si="30"/>
        <v>61.417272981964736</v>
      </c>
      <c r="AB160" s="55">
        <f t="shared" si="31"/>
        <v>91.224996645966755</v>
      </c>
      <c r="AC160" s="214">
        <f t="shared" si="24"/>
        <v>61.417272981964736</v>
      </c>
      <c r="AD160" s="214">
        <f t="shared" si="25"/>
        <v>91.224996645966755</v>
      </c>
      <c r="AG160" s="29">
        <f t="shared" si="34"/>
        <v>2.9264594721936888E+28</v>
      </c>
      <c r="AI160" s="26"/>
      <c r="AJ160" s="54">
        <f t="shared" si="26"/>
        <v>1.6357835227087385E-5</v>
      </c>
      <c r="AQ160" s="38">
        <f t="shared" si="32"/>
        <v>5.7253365528337631E-2</v>
      </c>
      <c r="AR160" s="38">
        <f t="shared" si="27"/>
        <v>5.4152928139156696E-2</v>
      </c>
      <c r="AS160" s="54">
        <f t="shared" si="35"/>
        <v>3.8438917737055167E-10</v>
      </c>
    </row>
    <row r="161" spans="24:45" x14ac:dyDescent="0.25">
      <c r="X161">
        <f t="shared" si="33"/>
        <v>1550</v>
      </c>
      <c r="Y161" s="55">
        <f t="shared" si="28"/>
        <v>1480.8811360710533</v>
      </c>
      <c r="Z161" s="55">
        <f t="shared" si="29"/>
        <v>12.9571483258546</v>
      </c>
      <c r="AA161" s="55">
        <f t="shared" si="30"/>
        <v>61.218732371684716</v>
      </c>
      <c r="AB161" s="55">
        <f t="shared" si="31"/>
        <v>91.151236903655303</v>
      </c>
      <c r="AC161" s="214">
        <f t="shared" si="24"/>
        <v>61.218732371684716</v>
      </c>
      <c r="AD161" s="214">
        <f t="shared" si="25"/>
        <v>91.151236903655303</v>
      </c>
      <c r="AG161" s="29">
        <f t="shared" si="34"/>
        <v>2.9104317408708099E+28</v>
      </c>
      <c r="AI161" s="26"/>
      <c r="AJ161" s="54">
        <f t="shared" si="26"/>
        <v>1.6403315775643612E-5</v>
      </c>
      <c r="AQ161" s="38">
        <f t="shared" si="32"/>
        <v>5.7237637066283278E-2</v>
      </c>
      <c r="AR161" s="38">
        <f t="shared" si="27"/>
        <v>5.4138856827979892E-2</v>
      </c>
      <c r="AS161" s="54">
        <f t="shared" si="35"/>
        <v>3.8768136603424701E-10</v>
      </c>
    </row>
    <row r="162" spans="24:45" x14ac:dyDescent="0.25">
      <c r="X162">
        <f t="shared" si="33"/>
        <v>1560</v>
      </c>
      <c r="Y162" s="55">
        <f t="shared" si="28"/>
        <v>1476.0734854550769</v>
      </c>
      <c r="Z162" s="55">
        <f t="shared" si="29"/>
        <v>12.946584229559431</v>
      </c>
      <c r="AA162" s="55">
        <f t="shared" si="30"/>
        <v>61.01998699690273</v>
      </c>
      <c r="AB162" s="55">
        <f t="shared" si="31"/>
        <v>91.076920362711434</v>
      </c>
      <c r="AC162" s="214">
        <f t="shared" si="24"/>
        <v>61.01998699690273</v>
      </c>
      <c r="AD162" s="214">
        <f t="shared" si="25"/>
        <v>91.076920362711434</v>
      </c>
      <c r="AG162" s="29">
        <f t="shared" si="34"/>
        <v>2.8943547082418543E+28</v>
      </c>
      <c r="AI162" s="26"/>
      <c r="AJ162" s="54">
        <f t="shared" si="26"/>
        <v>1.6449381445702909E-5</v>
      </c>
      <c r="AQ162" s="38">
        <f t="shared" si="32"/>
        <v>5.7221789424341113E-2</v>
      </c>
      <c r="AR162" s="38">
        <f t="shared" si="27"/>
        <v>5.4124678470255955E-2</v>
      </c>
      <c r="AS162" s="54">
        <f t="shared" si="35"/>
        <v>3.9103197321779982E-10</v>
      </c>
    </row>
    <row r="163" spans="24:45" x14ac:dyDescent="0.25">
      <c r="X163">
        <f t="shared" si="33"/>
        <v>1570</v>
      </c>
      <c r="Y163" s="55">
        <f t="shared" si="28"/>
        <v>1471.2611760594675</v>
      </c>
      <c r="Z163" s="55">
        <f t="shared" si="29"/>
        <v>12.935940755157764</v>
      </c>
      <c r="AA163" s="55">
        <f t="shared" si="30"/>
        <v>60.821049030982536</v>
      </c>
      <c r="AB163" s="55">
        <f t="shared" si="31"/>
        <v>91.002045410888257</v>
      </c>
      <c r="AC163" s="214">
        <f t="shared" si="24"/>
        <v>60.821049030982536</v>
      </c>
      <c r="AD163" s="214">
        <f t="shared" si="25"/>
        <v>91.002045410888257</v>
      </c>
      <c r="AG163" s="29">
        <f t="shared" si="34"/>
        <v>2.8782290939799772E+28</v>
      </c>
      <c r="AI163" s="26"/>
      <c r="AJ163" s="54">
        <f t="shared" si="26"/>
        <v>1.6496025130759086E-5</v>
      </c>
      <c r="AQ163" s="38">
        <f t="shared" si="32"/>
        <v>5.7205822151485335E-2</v>
      </c>
      <c r="AR163" s="38">
        <f t="shared" si="27"/>
        <v>5.4110392652839935E-2</v>
      </c>
      <c r="AS163" s="54">
        <f t="shared" si="35"/>
        <v>3.9444190372760348E-10</v>
      </c>
    </row>
    <row r="164" spans="24:45" x14ac:dyDescent="0.25">
      <c r="X164">
        <f t="shared" si="33"/>
        <v>1580</v>
      </c>
      <c r="Y164" s="55">
        <f t="shared" si="28"/>
        <v>1466.444533554964</v>
      </c>
      <c r="Z164" s="55">
        <f t="shared" si="29"/>
        <v>12.925217747146471</v>
      </c>
      <c r="AA164" s="55">
        <f t="shared" si="30"/>
        <v>60.621931936955932</v>
      </c>
      <c r="AB164" s="55">
        <f t="shared" si="31"/>
        <v>90.926610954248829</v>
      </c>
      <c r="AC164" s="214">
        <f t="shared" si="24"/>
        <v>60.621931936955932</v>
      </c>
      <c r="AD164" s="214">
        <f t="shared" si="25"/>
        <v>90.926610954248829</v>
      </c>
      <c r="AG164" s="29">
        <f t="shared" si="34"/>
        <v>2.8620557259922141E+28</v>
      </c>
      <c r="AI164" s="26"/>
      <c r="AJ164" s="54">
        <f t="shared" si="26"/>
        <v>1.6543238872121614E-5</v>
      </c>
      <c r="AQ164" s="38">
        <f t="shared" si="32"/>
        <v>5.7189734901316798E-2</v>
      </c>
      <c r="AR164" s="38">
        <f t="shared" si="27"/>
        <v>5.4095999056077822E-2</v>
      </c>
      <c r="AS164" s="54">
        <f t="shared" si="35"/>
        <v>3.9791204920316012E-10</v>
      </c>
    </row>
    <row r="165" spans="24:45" x14ac:dyDescent="0.25">
      <c r="X165">
        <f t="shared" si="33"/>
        <v>1590</v>
      </c>
      <c r="Y165" s="55">
        <f t="shared" si="28"/>
        <v>1461.62391570464</v>
      </c>
      <c r="Z165" s="55">
        <f t="shared" si="29"/>
        <v>12.91441512823398</v>
      </c>
      <c r="AA165" s="55">
        <f t="shared" si="30"/>
        <v>60.422650504532456</v>
      </c>
      <c r="AB165" s="55">
        <f t="shared" si="31"/>
        <v>90.850616449060709</v>
      </c>
      <c r="AC165" s="214">
        <f t="shared" si="24"/>
        <v>60.422650504532456</v>
      </c>
      <c r="AD165" s="214">
        <f t="shared" si="25"/>
        <v>90.850616449060709</v>
      </c>
      <c r="AG165" s="29">
        <f t="shared" si="34"/>
        <v>2.8458355446225059E+28</v>
      </c>
      <c r="AI165" s="26"/>
      <c r="AJ165" s="54">
        <f t="shared" si="26"/>
        <v>1.6591013820813594E-5</v>
      </c>
      <c r="AQ165" s="38">
        <f t="shared" si="32"/>
        <v>5.7173527438797812E-2</v>
      </c>
      <c r="AR165" s="38">
        <f t="shared" si="27"/>
        <v>5.4081497459846029E-2</v>
      </c>
      <c r="AS165" s="54">
        <f t="shared" si="35"/>
        <v>4.0144328547162531E-10</v>
      </c>
    </row>
    <row r="166" spans="24:45" x14ac:dyDescent="0.25">
      <c r="X166">
        <f t="shared" si="33"/>
        <v>1600</v>
      </c>
      <c r="Y166" s="55">
        <f t="shared" si="28"/>
        <v>1456.799713214959</v>
      </c>
      <c r="Z166" s="55">
        <f t="shared" si="29"/>
        <v>12.903532903933606</v>
      </c>
      <c r="AA166" s="55">
        <f t="shared" si="30"/>
        <v>60.223220885281478</v>
      </c>
      <c r="AB166" s="55">
        <f t="shared" si="31"/>
        <v>90.774061934109085</v>
      </c>
      <c r="AC166" s="214">
        <f t="shared" si="24"/>
        <v>60.223220885281478</v>
      </c>
      <c r="AD166" s="214">
        <f t="shared" si="25"/>
        <v>90.774061934109085</v>
      </c>
      <c r="AG166" s="29">
        <f t="shared" si="34"/>
        <v>2.8295696067797877E+28</v>
      </c>
      <c r="AI166" s="26"/>
      <c r="AJ166" s="54">
        <f t="shared" si="26"/>
        <v>1.6639340199946557E-5</v>
      </c>
      <c r="AQ166" s="38">
        <f t="shared" si="32"/>
        <v>5.7157199647104771E-2</v>
      </c>
      <c r="AR166" s="38">
        <f t="shared" si="27"/>
        <v>5.4066887749697701E-2</v>
      </c>
      <c r="AS166" s="54">
        <f t="shared" si="35"/>
        <v>4.0503646975366558E-10</v>
      </c>
    </row>
    <row r="167" spans="24:45" x14ac:dyDescent="0.25">
      <c r="X167">
        <f t="shared" si="33"/>
        <v>1610</v>
      </c>
      <c r="Y167" s="55">
        <f t="shared" si="28"/>
        <v>1451.972350533415</v>
      </c>
      <c r="Z167" s="55">
        <f t="shared" si="29"/>
        <v>12.892571167195127</v>
      </c>
      <c r="AA167" s="55">
        <f t="shared" si="30"/>
        <v>60.02366062560624</v>
      </c>
      <c r="AB167" s="55">
        <f t="shared" si="31"/>
        <v>90.696948063279123</v>
      </c>
      <c r="AC167" s="214">
        <f t="shared" si="24"/>
        <v>60.02366062560624</v>
      </c>
      <c r="AD167" s="214">
        <f t="shared" si="25"/>
        <v>90.696948063279123</v>
      </c>
      <c r="AG167" s="29">
        <f t="shared" si="34"/>
        <v>2.8132590899605004E+28</v>
      </c>
      <c r="AI167" s="26"/>
      <c r="AJ167" s="54">
        <f t="shared" si="26"/>
        <v>1.6688207267840776E-5</v>
      </c>
      <c r="AQ167" s="38">
        <f t="shared" si="32"/>
        <v>5.7140751534570877E-2</v>
      </c>
      <c r="AR167" s="38">
        <f t="shared" si="27"/>
        <v>5.4052169923091115E-2</v>
      </c>
      <c r="AS167" s="54">
        <f t="shared" si="35"/>
        <v>4.086924377225405E-10</v>
      </c>
    </row>
    <row r="168" spans="24:45" x14ac:dyDescent="0.25">
      <c r="X168">
        <f t="shared" si="33"/>
        <v>1620</v>
      </c>
      <c r="Y168" s="55">
        <f t="shared" si="28"/>
        <v>1447.1422865830909</v>
      </c>
      <c r="Z168" s="55">
        <f t="shared" si="29"/>
        <v>12.881530103050917</v>
      </c>
      <c r="AA168" s="55">
        <f t="shared" si="30"/>
        <v>59.823988697110003</v>
      </c>
      <c r="AB168" s="55">
        <f t="shared" si="31"/>
        <v>90.619276138240707</v>
      </c>
      <c r="AC168" s="214">
        <f t="shared" si="24"/>
        <v>59.823988697110003</v>
      </c>
      <c r="AD168" s="214">
        <f t="shared" si="25"/>
        <v>90.619276138240707</v>
      </c>
      <c r="AG168" s="29">
        <f t="shared" si="34"/>
        <v>2.7969052961320905E+28</v>
      </c>
      <c r="AI168" s="26"/>
      <c r="AJ168" s="54">
        <f t="shared" si="26"/>
        <v>1.6737603282184166E-5</v>
      </c>
      <c r="AQ168" s="38">
        <f t="shared" si="32"/>
        <v>5.7124183241686562E-2</v>
      </c>
      <c r="AR168" s="38">
        <f t="shared" si="27"/>
        <v>5.4037344095671354E-2</v>
      </c>
      <c r="AS168" s="54">
        <f t="shared" si="35"/>
        <v>4.1241200041982119E-10</v>
      </c>
    </row>
    <row r="169" spans="24:45" x14ac:dyDescent="0.25">
      <c r="X169">
        <f t="shared" si="33"/>
        <v>1630</v>
      </c>
      <c r="Y169" s="55">
        <f t="shared" si="28"/>
        <v>1442.3100154239007</v>
      </c>
      <c r="Z169" s="55">
        <f t="shared" si="29"/>
        <v>12.870409993250078</v>
      </c>
      <c r="AA169" s="55">
        <f t="shared" si="30"/>
        <v>59.624225523931401</v>
      </c>
      <c r="AB169" s="55">
        <f t="shared" si="31"/>
        <v>90.541048141048734</v>
      </c>
      <c r="AC169" s="214">
        <f t="shared" si="24"/>
        <v>59.624225523931401</v>
      </c>
      <c r="AD169" s="214">
        <f t="shared" si="25"/>
        <v>90.541048141048734</v>
      </c>
      <c r="AG169" s="29">
        <f t="shared" si="34"/>
        <v>2.7805096554418245E+28</v>
      </c>
      <c r="AI169" s="26"/>
      <c r="AJ169" s="54">
        <f t="shared" si="26"/>
        <v>1.678751546554557E-5</v>
      </c>
      <c r="AQ169" s="38">
        <f t="shared" si="32"/>
        <v>5.710749504812198E-2</v>
      </c>
      <c r="AR169" s="38">
        <f t="shared" si="27"/>
        <v>5.4022410507573129E-2</v>
      </c>
      <c r="AS169" s="54">
        <f t="shared" si="35"/>
        <v>4.1619594103270008E-10</v>
      </c>
    </row>
    <row r="170" spans="24:45" x14ac:dyDescent="0.25">
      <c r="X170">
        <f t="shared" si="33"/>
        <v>1640</v>
      </c>
      <c r="Y170" s="55">
        <f t="shared" si="28"/>
        <v>1437.4760668298693</v>
      </c>
      <c r="Z170" s="55">
        <f t="shared" si="29"/>
        <v>12.859211220851392</v>
      </c>
      <c r="AA170" s="55">
        <f t="shared" si="30"/>
        <v>59.424393006608895</v>
      </c>
      <c r="AB170" s="55">
        <f t="shared" si="31"/>
        <v>90.462266766453695</v>
      </c>
      <c r="AC170" s="214">
        <f t="shared" si="24"/>
        <v>59.424393006608895</v>
      </c>
      <c r="AD170" s="214">
        <f t="shared" si="25"/>
        <v>90.462266766453695</v>
      </c>
      <c r="AG170" s="29">
        <f t="shared" si="34"/>
        <v>2.7640737297127115E+28</v>
      </c>
      <c r="AI170" s="26"/>
      <c r="AJ170" s="54">
        <f t="shared" si="26"/>
        <v>1.6837929972581383E-5</v>
      </c>
      <c r="AQ170" s="38">
        <f t="shared" si="32"/>
        <v>5.7090687379731317E-2</v>
      </c>
      <c r="AR170" s="38">
        <f t="shared" si="27"/>
        <v>5.4007369529709075E-2</v>
      </c>
      <c r="AS170" s="54">
        <f t="shared" si="35"/>
        <v>4.2004501153961599E-10</v>
      </c>
    </row>
    <row r="171" spans="24:45" x14ac:dyDescent="0.25">
      <c r="X171">
        <f t="shared" si="33"/>
        <v>1650</v>
      </c>
      <c r="Y171" s="55">
        <f t="shared" si="28"/>
        <v>1432.6410067713857</v>
      </c>
      <c r="Z171" s="55">
        <f t="shared" si="29"/>
        <v>12.847934274743075</v>
      </c>
      <c r="AA171" s="55">
        <f t="shared" si="30"/>
        <v>59.22451454201677</v>
      </c>
      <c r="AB171" s="55">
        <f t="shared" si="31"/>
        <v>90.382935453697328</v>
      </c>
      <c r="AC171" s="214">
        <f t="shared" si="24"/>
        <v>59.22451454201677</v>
      </c>
      <c r="AD171" s="214">
        <f t="shared" si="25"/>
        <v>90.382935453697328</v>
      </c>
      <c r="AG171" s="29">
        <f t="shared" si="34"/>
        <v>2.7475992156862343E+28</v>
      </c>
      <c r="AI171" s="26"/>
      <c r="AJ171" s="54">
        <f t="shared" si="26"/>
        <v>1.6888831859296011E-5</v>
      </c>
      <c r="AQ171" s="38">
        <f t="shared" si="32"/>
        <v>5.7073760815494937E-2</v>
      </c>
      <c r="AR171" s="38">
        <f t="shared" si="27"/>
        <v>5.3992221670003948E-2</v>
      </c>
      <c r="AS171" s="54">
        <f t="shared" si="35"/>
        <v>4.2395992923278362E-10</v>
      </c>
    </row>
    <row r="172" spans="24:45" x14ac:dyDescent="0.25">
      <c r="X172">
        <f t="shared" si="33"/>
        <v>1660</v>
      </c>
      <c r="Y172" s="55">
        <f t="shared" si="28"/>
        <v>1427.8054377911023</v>
      </c>
      <c r="Z172" s="55">
        <f t="shared" si="29"/>
        <v>12.836579754054743</v>
      </c>
      <c r="AA172" s="55">
        <f t="shared" si="30"/>
        <v>59.024615038904606</v>
      </c>
      <c r="AB172" s="55">
        <f t="shared" si="31"/>
        <v>90.303058417550062</v>
      </c>
      <c r="AC172" s="214">
        <f t="shared" si="24"/>
        <v>59.024615038904606</v>
      </c>
      <c r="AD172" s="214">
        <f t="shared" si="25"/>
        <v>90.303058417550062</v>
      </c>
      <c r="AG172" s="29">
        <f t="shared" si="34"/>
        <v>2.731087947969429E+28</v>
      </c>
      <c r="AI172" s="26"/>
      <c r="AJ172" s="54">
        <f t="shared" si="26"/>
        <v>1.6940205054736063E-5</v>
      </c>
      <c r="AQ172" s="38">
        <f t="shared" si="32"/>
        <v>5.7056716094350764E-2</v>
      </c>
      <c r="AR172" s="38">
        <f t="shared" si="27"/>
        <v>5.3976967579531465E-2</v>
      </c>
      <c r="AS172" s="54">
        <f t="shared" si="35"/>
        <v>4.2794137312824133E-10</v>
      </c>
    </row>
    <row r="173" spans="24:45" x14ac:dyDescent="0.25">
      <c r="X173">
        <f t="shared" si="33"/>
        <v>1670</v>
      </c>
      <c r="Y173" s="55">
        <f t="shared" si="28"/>
        <v>1422.9699992619401</v>
      </c>
      <c r="Z173" s="55">
        <f t="shared" si="29"/>
        <v>12.825148372424376</v>
      </c>
      <c r="AA173" s="55">
        <f t="shared" si="30"/>
        <v>58.824720928563039</v>
      </c>
      <c r="AB173" s="55">
        <f t="shared" si="31"/>
        <v>90.222640678328361</v>
      </c>
      <c r="AC173" s="214">
        <f t="shared" si="24"/>
        <v>58.824720928563039</v>
      </c>
      <c r="AD173" s="214">
        <f t="shared" si="25"/>
        <v>90.222640678328361</v>
      </c>
      <c r="AG173" s="29">
        <f t="shared" si="34"/>
        <v>2.7145419016422477E+28</v>
      </c>
      <c r="AI173" s="26"/>
      <c r="AJ173" s="54">
        <f t="shared" si="26"/>
        <v>1.6992032335515985E-5</v>
      </c>
      <c r="AQ173" s="38">
        <f t="shared" si="32"/>
        <v>5.7039554121862873E-2</v>
      </c>
      <c r="AR173" s="38">
        <f t="shared" si="27"/>
        <v>5.3961608058506916E-2</v>
      </c>
      <c r="AS173" s="54">
        <f t="shared" si="35"/>
        <v>4.3198998027614514E-10</v>
      </c>
    </row>
    <row r="174" spans="24:45" x14ac:dyDescent="0.25">
      <c r="X174">
        <f t="shared" si="33"/>
        <v>1680</v>
      </c>
      <c r="Y174" s="55">
        <f t="shared" si="28"/>
        <v>1418.1353675155715</v>
      </c>
      <c r="Z174" s="55">
        <f t="shared" si="29"/>
        <v>12.81364096208061</v>
      </c>
      <c r="AA174" s="55">
        <f t="shared" si="30"/>
        <v>58.624860170135236</v>
      </c>
      <c r="AB174" s="55">
        <f t="shared" si="31"/>
        <v>90.141688090612803</v>
      </c>
      <c r="AC174" s="214">
        <f t="shared" si="24"/>
        <v>58.624860170135236</v>
      </c>
      <c r="AD174" s="214">
        <f t="shared" si="25"/>
        <v>90.141688090612803</v>
      </c>
      <c r="AG174" s="29">
        <f t="shared" si="34"/>
        <v>2.6979631944796046E+28</v>
      </c>
      <c r="AI174" s="26"/>
      <c r="AJ174" s="54">
        <f t="shared" si="26"/>
        <v>1.7044295303587195E-5</v>
      </c>
      <c r="AQ174" s="38">
        <f t="shared" si="32"/>
        <v>5.7022275976670839E-2</v>
      </c>
      <c r="AR174" s="38">
        <f t="shared" si="27"/>
        <v>5.3946144062085366E-2</v>
      </c>
      <c r="AS174" s="54">
        <f t="shared" si="35"/>
        <v>4.3610634198627953E-10</v>
      </c>
    </row>
    <row r="175" spans="24:45" x14ac:dyDescent="0.25">
      <c r="X175">
        <f t="shared" si="33"/>
        <v>1690</v>
      </c>
      <c r="Y175" s="55">
        <f t="shared" si="28"/>
        <v>1413.302255829846</v>
      </c>
      <c r="Z175" s="55">
        <f t="shared" si="29"/>
        <v>12.802058477698576</v>
      </c>
      <c r="AA175" s="55">
        <f t="shared" si="30"/>
        <v>58.425062250096978</v>
      </c>
      <c r="AB175" s="55">
        <f t="shared" si="31"/>
        <v>90.060207370373391</v>
      </c>
      <c r="AC175" s="214">
        <f t="shared" si="24"/>
        <v>58.425062250096978</v>
      </c>
      <c r="AD175" s="214">
        <f t="shared" si="25"/>
        <v>90.060207370373391</v>
      </c>
      <c r="AG175" s="29">
        <f t="shared" si="34"/>
        <v>2.6813540887414495E+28</v>
      </c>
      <c r="AI175" s="26"/>
      <c r="AJ175" s="54">
        <f t="shared" si="26"/>
        <v>1.7096974367674073E-5</v>
      </c>
      <c r="AQ175" s="38">
        <f t="shared" si="32"/>
        <v>5.7004882916659984E-2</v>
      </c>
      <c r="AR175" s="38">
        <f t="shared" si="27"/>
        <v>5.3930576705911545E-2</v>
      </c>
      <c r="AS175" s="54">
        <f t="shared" si="35"/>
        <v>4.402909999860758E-10</v>
      </c>
    </row>
    <row r="176" spans="24:45" x14ac:dyDescent="0.25">
      <c r="X176">
        <f t="shared" si="33"/>
        <v>1700</v>
      </c>
      <c r="Y176" s="55">
        <f t="shared" si="28"/>
        <v>1408.4714142637852</v>
      </c>
      <c r="Z176" s="55">
        <f t="shared" si="29"/>
        <v>12.790401999985468</v>
      </c>
      <c r="AA176" s="55">
        <f t="shared" si="30"/>
        <v>58.225358175435517</v>
      </c>
      <c r="AB176" s="55">
        <f t="shared" si="31"/>
        <v>89.978206120193235</v>
      </c>
      <c r="AC176" s="214">
        <f t="shared" si="24"/>
        <v>58.225358175435517</v>
      </c>
      <c r="AD176" s="214">
        <f t="shared" si="25"/>
        <v>89.978206120193235</v>
      </c>
      <c r="AG176" s="29">
        <f t="shared" si="34"/>
        <v>2.6647169924837658E+28</v>
      </c>
      <c r="AI176" s="26"/>
      <c r="AJ176" s="54">
        <f t="shared" si="26"/>
        <v>1.7150048728806865E-5</v>
      </c>
      <c r="AQ176" s="38">
        <f t="shared" si="32"/>
        <v>5.6987376384789366E-2</v>
      </c>
      <c r="AR176" s="38">
        <f t="shared" si="27"/>
        <v>5.391490727136506E-2</v>
      </c>
      <c r="AS176" s="54">
        <f t="shared" si="35"/>
        <v>4.4454444253076583E-10</v>
      </c>
    </row>
    <row r="177" spans="24:45" x14ac:dyDescent="0.25">
      <c r="X177">
        <f t="shared" si="33"/>
        <v>1710</v>
      </c>
      <c r="Y177" s="55">
        <f t="shared" si="28"/>
        <v>1403.6436293292086</v>
      </c>
      <c r="Z177" s="55">
        <f t="shared" si="29"/>
        <v>12.778672738950556</v>
      </c>
      <c r="AA177" s="55">
        <f t="shared" si="30"/>
        <v>58.02578046007477</v>
      </c>
      <c r="AB177" s="55">
        <f t="shared" si="31"/>
        <v>89.895692852272646</v>
      </c>
      <c r="AC177" s="214">
        <f t="shared" si="24"/>
        <v>58.02578046007477</v>
      </c>
      <c r="AD177" s="214">
        <f t="shared" si="25"/>
        <v>89.895692852272646</v>
      </c>
      <c r="AG177" s="29">
        <f t="shared" si="34"/>
        <v>2.6480544603431306E+28</v>
      </c>
      <c r="AI177" s="26"/>
      <c r="AJ177" s="54">
        <f t="shared" si="26"/>
        <v>1.7203496370383748E-5</v>
      </c>
      <c r="AQ177" s="38">
        <f t="shared" si="32"/>
        <v>5.69697580145112E-2</v>
      </c>
      <c r="AR177" s="38">
        <f t="shared" si="27"/>
        <v>5.3899137210441414E-2</v>
      </c>
      <c r="AS177" s="54">
        <f t="shared" si="35"/>
        <v>4.488671004877204E-10</v>
      </c>
    </row>
    <row r="178" spans="24:45" x14ac:dyDescent="0.25">
      <c r="X178">
        <f t="shared" si="33"/>
        <v>1720</v>
      </c>
      <c r="Y178" s="55">
        <f t="shared" si="28"/>
        <v>1398.8197234885752</v>
      </c>
      <c r="Z178" s="55">
        <f t="shared" si="29"/>
        <v>12.766872036813163</v>
      </c>
      <c r="AA178" s="55">
        <f t="shared" si="30"/>
        <v>57.826363104116382</v>
      </c>
      <c r="AB178" s="55">
        <f t="shared" si="31"/>
        <v>89.812677008886126</v>
      </c>
      <c r="AC178" s="214">
        <f t="shared" si="24"/>
        <v>57.826363104116382</v>
      </c>
      <c r="AD178" s="214">
        <f t="shared" si="25"/>
        <v>89.812677008886126</v>
      </c>
      <c r="AG178" s="29">
        <f t="shared" si="34"/>
        <v>2.6313691937482666E+28</v>
      </c>
      <c r="AI178" s="26"/>
      <c r="AJ178" s="54">
        <f t="shared" si="26"/>
        <v>1.7257294053190672E-5</v>
      </c>
      <c r="AQ178" s="38">
        <f t="shared" si="32"/>
        <v>5.6952029634713429E-2</v>
      </c>
      <c r="AR178" s="38">
        <f t="shared" si="27"/>
        <v>5.3883268150207594E-2</v>
      </c>
      <c r="AS178" s="54">
        <f t="shared" si="35"/>
        <v>4.5325934341933914E-10</v>
      </c>
    </row>
    <row r="179" spans="24:45" x14ac:dyDescent="0.25">
      <c r="X179">
        <f t="shared" si="33"/>
        <v>1730</v>
      </c>
      <c r="Y179" s="55">
        <f t="shared" si="28"/>
        <v>1394.0005544693938</v>
      </c>
      <c r="Z179" s="55">
        <f t="shared" si="29"/>
        <v>12.755001370501423</v>
      </c>
      <c r="AA179" s="55">
        <f t="shared" si="30"/>
        <v>57.62714156549788</v>
      </c>
      <c r="AB179" s="55">
        <f t="shared" si="31"/>
        <v>89.729168979960761</v>
      </c>
      <c r="AC179" s="214">
        <f t="shared" si="24"/>
        <v>57.62714156549788</v>
      </c>
      <c r="AD179" s="214">
        <f t="shared" si="25"/>
        <v>89.729168979960761</v>
      </c>
      <c r="AG179" s="29">
        <f t="shared" si="34"/>
        <v>2.6146640405130624E+28</v>
      </c>
      <c r="AI179" s="26"/>
      <c r="AJ179" s="54">
        <f t="shared" si="26"/>
        <v>1.7311417315798333E-5</v>
      </c>
      <c r="AQ179" s="38">
        <f t="shared" si="32"/>
        <v>5.6934193274114961E-2</v>
      </c>
      <c r="AR179" s="38">
        <f t="shared" si="27"/>
        <v>5.38673018967692E-2</v>
      </c>
      <c r="AS179" s="54">
        <f t="shared" si="35"/>
        <v>4.577214756911975E-10</v>
      </c>
    </row>
    <row r="180" spans="24:45" x14ac:dyDescent="0.25">
      <c r="X180">
        <f t="shared" si="33"/>
        <v>1740</v>
      </c>
      <c r="Y180" s="55">
        <f t="shared" si="28"/>
        <v>1389.1870143865256</v>
      </c>
      <c r="Z180" s="55">
        <f t="shared" si="29"/>
        <v>12.74306235369461</v>
      </c>
      <c r="AA180" s="55">
        <f t="shared" si="30"/>
        <v>57.428152723709204</v>
      </c>
      <c r="AB180" s="55">
        <f t="shared" si="31"/>
        <v>89.645180117443601</v>
      </c>
      <c r="AC180" s="214">
        <f t="shared" si="24"/>
        <v>57.428152723709204</v>
      </c>
      <c r="AD180" s="214">
        <f t="shared" si="25"/>
        <v>89.645180117443601</v>
      </c>
      <c r="AG180" s="29">
        <f t="shared" si="34"/>
        <v>2.5979419937675442E+28</v>
      </c>
      <c r="AI180" s="26"/>
      <c r="AJ180" s="54">
        <f t="shared" si="26"/>
        <v>1.7365840480738945E-5</v>
      </c>
      <c r="AQ180" s="38">
        <f t="shared" si="32"/>
        <v>5.691625116504255E-2</v>
      </c>
      <c r="AR180" s="38">
        <f t="shared" si="27"/>
        <v>5.3851240438685249E-2</v>
      </c>
      <c r="AS180" s="54">
        <f t="shared" si="35"/>
        <v>4.6225373263433078E-10</v>
      </c>
    </row>
    <row r="181" spans="24:45" x14ac:dyDescent="0.25">
      <c r="X181">
        <f t="shared" si="33"/>
        <v>1750</v>
      </c>
      <c r="Y181" s="55">
        <f t="shared" si="28"/>
        <v>1384.3800286648966</v>
      </c>
      <c r="Z181" s="55">
        <f t="shared" si="29"/>
        <v>12.731056738362371</v>
      </c>
      <c r="AA181" s="55">
        <f t="shared" si="30"/>
        <v>57.229434835258232</v>
      </c>
      <c r="AB181" s="55">
        <f t="shared" si="31"/>
        <v>89.560722746129954</v>
      </c>
      <c r="AC181" s="214">
        <f t="shared" si="24"/>
        <v>57.229434835258232</v>
      </c>
      <c r="AD181" s="214">
        <f t="shared" si="25"/>
        <v>89.560722746129954</v>
      </c>
      <c r="AG181" s="29">
        <f t="shared" si="34"/>
        <v>2.5812061901860093E+28</v>
      </c>
      <c r="AI181" s="26"/>
      <c r="AJ181" s="54">
        <f t="shared" si="26"/>
        <v>1.7420536666842424E-5</v>
      </c>
      <c r="AQ181" s="38">
        <f t="shared" si="32"/>
        <v>5.6898205746517612E-2</v>
      </c>
      <c r="AR181" s="38">
        <f t="shared" si="27"/>
        <v>5.383508594976634E-2</v>
      </c>
      <c r="AS181" s="54">
        <f t="shared" si="35"/>
        <v>4.6685627679257631E-10</v>
      </c>
    </row>
    <row r="182" spans="24:45" x14ac:dyDescent="0.25">
      <c r="X182">
        <f t="shared" si="33"/>
        <v>1760</v>
      </c>
      <c r="Y182" s="55">
        <f t="shared" si="28"/>
        <v>1379.5805547564978</v>
      </c>
      <c r="Z182" s="55">
        <f t="shared" si="29"/>
        <v>12.718986415755344</v>
      </c>
      <c r="AA182" s="55">
        <f t="shared" si="30"/>
        <v>57.031027480632396</v>
      </c>
      <c r="AB182" s="55">
        <f t="shared" si="31"/>
        <v>89.47581017063203</v>
      </c>
      <c r="AC182" s="214">
        <f t="shared" si="24"/>
        <v>57.031027480632396</v>
      </c>
      <c r="AD182" s="214">
        <f t="shared" si="25"/>
        <v>89.47581017063203</v>
      </c>
      <c r="AG182" s="29">
        <f t="shared" si="34"/>
        <v>2.5644599074751602E+28</v>
      </c>
      <c r="AI182" s="26"/>
      <c r="AJ182" s="54">
        <f t="shared" si="26"/>
        <v>1.7475477808079819E-5</v>
      </c>
      <c r="AQ182" s="38">
        <f t="shared" si="32"/>
        <v>5.6880059666582793E-2</v>
      </c>
      <c r="AR182" s="38">
        <f t="shared" si="27"/>
        <v>5.3818840791193388E-2</v>
      </c>
      <c r="AS182" s="54">
        <f t="shared" si="35"/>
        <v>4.7152919428767709E-10</v>
      </c>
    </row>
    <row r="183" spans="24:45" x14ac:dyDescent="0.25">
      <c r="X183">
        <f t="shared" si="33"/>
        <v>1770</v>
      </c>
      <c r="Y183" s="55">
        <f t="shared" si="28"/>
        <v>1374.7895806471904</v>
      </c>
      <c r="Z183" s="55">
        <f t="shared" si="29"/>
        <v>12.706853416803696</v>
      </c>
      <c r="AA183" s="55">
        <f t="shared" si="30"/>
        <v>56.832971502570913</v>
      </c>
      <c r="AB183" s="55">
        <f t="shared" si="31"/>
        <v>89.390456678182886</v>
      </c>
      <c r="AC183" s="214">
        <f t="shared" si="24"/>
        <v>56.832971502570913</v>
      </c>
      <c r="AD183" s="214">
        <f t="shared" si="25"/>
        <v>89.390456678182886</v>
      </c>
      <c r="AG183" s="29">
        <f t="shared" si="34"/>
        <v>2.5477065610893555E+28</v>
      </c>
      <c r="AI183" s="26"/>
      <c r="AJ183" s="54">
        <f t="shared" si="26"/>
        <v>1.7530634679223422E-5</v>
      </c>
      <c r="AQ183" s="38">
        <f t="shared" si="32"/>
        <v>5.6861815783799195E-2</v>
      </c>
      <c r="AR183" s="38">
        <f t="shared" si="27"/>
        <v>5.3802507512894511E-2</v>
      </c>
      <c r="AS183" s="54">
        <f t="shared" si="35"/>
        <v>4.7627249133643857E-10</v>
      </c>
    </row>
    <row r="184" spans="24:45" x14ac:dyDescent="0.25">
      <c r="X184">
        <f t="shared" si="33"/>
        <v>1780</v>
      </c>
      <c r="Y184" s="55">
        <f t="shared" si="28"/>
        <v>1370.0081231506945</v>
      </c>
      <c r="Z184" s="55">
        <f t="shared" si="29"/>
        <v>12.694659911882965</v>
      </c>
      <c r="AA184" s="55">
        <f t="shared" si="30"/>
        <v>56.635308935539257</v>
      </c>
      <c r="AB184" s="55">
        <f t="shared" si="31"/>
        <v>89.304677536988862</v>
      </c>
      <c r="AC184" s="214">
        <f t="shared" si="24"/>
        <v>56.635308935539257</v>
      </c>
      <c r="AD184" s="214">
        <f t="shared" si="25"/>
        <v>89.304677536988862</v>
      </c>
      <c r="AG184" s="29">
        <f t="shared" si="34"/>
        <v>2.5309497001454383E+28</v>
      </c>
      <c r="AI184" s="26"/>
      <c r="AJ184" s="54">
        <f t="shared" si="26"/>
        <v>1.7585976928585024E-5</v>
      </c>
      <c r="AQ184" s="38">
        <f t="shared" si="32"/>
        <v>5.6843477167848828E-2</v>
      </c>
      <c r="AR184" s="38">
        <f t="shared" si="27"/>
        <v>5.3786088854121679E-2</v>
      </c>
      <c r="AS184" s="54">
        <f t="shared" si="35"/>
        <v>4.8108609095539701E-10</v>
      </c>
    </row>
    <row r="185" spans="24:45" x14ac:dyDescent="0.25">
      <c r="X185">
        <f t="shared" si="33"/>
        <v>1790</v>
      </c>
      <c r="Y185" s="55">
        <f t="shared" si="28"/>
        <v>1365.2372259890635</v>
      </c>
      <c r="Z185" s="55">
        <f t="shared" si="29"/>
        <v>12.682408209909978</v>
      </c>
      <c r="AA185" s="55">
        <f t="shared" si="30"/>
        <v>56.438082926377156</v>
      </c>
      <c r="AB185" s="55">
        <f t="shared" si="31"/>
        <v>89.218488989869698</v>
      </c>
      <c r="AC185" s="214">
        <f t="shared" si="24"/>
        <v>56.438082926377156</v>
      </c>
      <c r="AD185" s="214">
        <f t="shared" si="25"/>
        <v>89.218488989869698</v>
      </c>
      <c r="AG185" s="29">
        <f t="shared" si="34"/>
        <v>2.5141930025159714E+28</v>
      </c>
      <c r="AI185" s="26"/>
      <c r="AJ185" s="54">
        <f t="shared" si="26"/>
        <v>1.7641473118038798E-5</v>
      </c>
      <c r="AQ185" s="38">
        <f t="shared" si="32"/>
        <v>5.6825047099180619E-2</v>
      </c>
      <c r="AR185" s="38">
        <f t="shared" si="27"/>
        <v>5.3769587743171379E-2</v>
      </c>
      <c r="AS185" s="54">
        <f t="shared" si="35"/>
        <v>4.8596982988924372E-10</v>
      </c>
    </row>
    <row r="186" spans="24:45" x14ac:dyDescent="0.25">
      <c r="X186">
        <f t="shared" si="33"/>
        <v>1800</v>
      </c>
      <c r="Y186" s="55">
        <f t="shared" si="28"/>
        <v>1360.4779576612714</v>
      </c>
      <c r="Z186" s="55">
        <f t="shared" si="29"/>
        <v>12.670100756736346</v>
      </c>
      <c r="AA186" s="55">
        <f t="shared" si="30"/>
        <v>56.241337646187333</v>
      </c>
      <c r="AB186" s="55">
        <f t="shared" si="31"/>
        <v>89.131908242957067</v>
      </c>
      <c r="AC186" s="214">
        <f t="shared" si="24"/>
        <v>56.241337646187333</v>
      </c>
      <c r="AD186" s="214">
        <f t="shared" si="25"/>
        <v>89.131908242957067</v>
      </c>
      <c r="AG186" s="29">
        <f t="shared" si="34"/>
        <v>2.4974402690862643E+28</v>
      </c>
      <c r="AI186" s="26"/>
      <c r="AJ186" s="54">
        <f t="shared" si="26"/>
        <v>1.7697090770472143E-5</v>
      </c>
      <c r="AQ186" s="38">
        <f t="shared" si="32"/>
        <v>5.6806529067643954E-2</v>
      </c>
      <c r="AR186" s="38">
        <f t="shared" si="27"/>
        <v>5.3753007296199133E-2</v>
      </c>
      <c r="AS186" s="54">
        <f t="shared" si="35"/>
        <v>4.9092345579969741E-10</v>
      </c>
    </row>
    <row r="187" spans="24:45" x14ac:dyDescent="0.25">
      <c r="X187">
        <f t="shared" si="33"/>
        <v>1810</v>
      </c>
      <c r="Y187" s="55">
        <f t="shared" si="28"/>
        <v>1355.7314091038284</v>
      </c>
      <c r="Z187" s="55">
        <f t="shared" si="29"/>
        <v>12.65774013281214</v>
      </c>
      <c r="AA187" s="55">
        <f t="shared" si="30"/>
        <v>56.045118193626642</v>
      </c>
      <c r="AB187" s="55">
        <f t="shared" si="31"/>
        <v>89.044953449258827</v>
      </c>
      <c r="AC187" s="214">
        <f t="shared" si="24"/>
        <v>56.045118193626642</v>
      </c>
      <c r="AD187" s="214">
        <f t="shared" si="25"/>
        <v>89.044953449258827</v>
      </c>
      <c r="AG187" s="29">
        <f t="shared" si="34"/>
        <v>2.4806954171688867E+28</v>
      </c>
      <c r="AI187" s="26"/>
      <c r="AJ187" s="54">
        <f t="shared" si="26"/>
        <v>1.7752796424736946E-5</v>
      </c>
      <c r="AQ187" s="38">
        <f t="shared" si="32"/>
        <v>5.6787926770060497E-2</v>
      </c>
      <c r="AR187" s="38">
        <f t="shared" si="27"/>
        <v>5.3736350815083274E-2</v>
      </c>
      <c r="AS187" s="54">
        <f t="shared" si="35"/>
        <v>4.9594662475127567E-10</v>
      </c>
    </row>
    <row r="188" spans="24:45" x14ac:dyDescent="0.25">
      <c r="X188">
        <f t="shared" si="33"/>
        <v>1820</v>
      </c>
      <c r="Y188" s="55">
        <f t="shared" si="28"/>
        <v>1350.9986911498665</v>
      </c>
      <c r="Z188" s="55">
        <f t="shared" si="29"/>
        <v>12.645329050098551</v>
      </c>
      <c r="AA188" s="55">
        <f t="shared" si="30"/>
        <v>55.849470489866327</v>
      </c>
      <c r="AB188" s="55">
        <f t="shared" si="31"/>
        <v>88.957643686940216</v>
      </c>
      <c r="AC188" s="214">
        <f t="shared" si="24"/>
        <v>55.849470489866327</v>
      </c>
      <c r="AD188" s="214">
        <f t="shared" si="25"/>
        <v>88.957643686940216</v>
      </c>
      <c r="AG188" s="29">
        <f t="shared" si="34"/>
        <v>2.4639624730776051E+28</v>
      </c>
      <c r="AI188" s="26"/>
      <c r="AJ188" s="54">
        <f t="shared" si="26"/>
        <v>1.7808555698095879E-5</v>
      </c>
      <c r="AQ188" s="38">
        <f t="shared" si="32"/>
        <v>5.6769244106692908E-2</v>
      </c>
      <c r="AR188" s="38">
        <f t="shared" si="27"/>
        <v>5.3719621784300724E-2</v>
      </c>
      <c r="AS188" s="54">
        <f t="shared" si="35"/>
        <v>5.0103889902978251E-10</v>
      </c>
    </row>
    <row r="189" spans="24:45" x14ac:dyDescent="0.25">
      <c r="X189">
        <f t="shared" si="33"/>
        <v>1830</v>
      </c>
      <c r="Y189" s="55">
        <f t="shared" si="28"/>
        <v>1346.280931795704</v>
      </c>
      <c r="Z189" s="55">
        <f t="shared" si="29"/>
        <v>12.632870348215201</v>
      </c>
      <c r="AA189" s="55">
        <f t="shared" si="30"/>
        <v>55.654441165593383</v>
      </c>
      <c r="AB189" s="55">
        <f t="shared" si="31"/>
        <v>88.869998932220909</v>
      </c>
      <c r="AC189" s="214">
        <f t="shared" si="24"/>
        <v>55.654441165593383</v>
      </c>
      <c r="AD189" s="214">
        <f t="shared" si="25"/>
        <v>88.869998932220909</v>
      </c>
      <c r="AG189" s="29">
        <f t="shared" si="34"/>
        <v>2.4472455638719826E+28</v>
      </c>
      <c r="AI189" s="26"/>
      <c r="AJ189" s="54">
        <f t="shared" si="26"/>
        <v>1.7864333356075617E-5</v>
      </c>
      <c r="AQ189" s="38">
        <f t="shared" si="32"/>
        <v>5.6750485176578457E-2</v>
      </c>
      <c r="AR189" s="38">
        <f t="shared" si="27"/>
        <v>5.3702823866786008E-2</v>
      </c>
      <c r="AS189" s="54">
        <f t="shared" si="35"/>
        <v>5.0619974532804439E-10</v>
      </c>
    </row>
    <row r="190" spans="24:45" x14ac:dyDescent="0.25">
      <c r="X190">
        <f t="shared" si="33"/>
        <v>1840</v>
      </c>
      <c r="Y190" s="55">
        <f t="shared" si="28"/>
        <v>1341.5792732865702</v>
      </c>
      <c r="Z190" s="55">
        <f t="shared" si="29"/>
        <v>12.620366989815434</v>
      </c>
      <c r="AA190" s="55">
        <f t="shared" si="30"/>
        <v>55.460077440536175</v>
      </c>
      <c r="AB190" s="55">
        <f t="shared" si="31"/>
        <v>88.782040026840903</v>
      </c>
      <c r="AC190" s="214">
        <f t="shared" si="24"/>
        <v>55.460077440536175</v>
      </c>
      <c r="AD190" s="214">
        <f t="shared" si="25"/>
        <v>88.782040026840903</v>
      </c>
      <c r="AG190" s="29">
        <f t="shared" si="34"/>
        <v>2.4305489082935463E+28</v>
      </c>
      <c r="AI190" s="26"/>
      <c r="AJ190" s="54">
        <f t="shared" si="26"/>
        <v>1.7920093389549692E-5</v>
      </c>
      <c r="AQ190" s="38">
        <f t="shared" si="32"/>
        <v>5.6731654271705768E-2</v>
      </c>
      <c r="AR190" s="38">
        <f t="shared" si="27"/>
        <v>5.3685960898753375E-2</v>
      </c>
      <c r="AS190" s="54">
        <f t="shared" si="35"/>
        <v>5.1142853333153819E-10</v>
      </c>
    </row>
    <row r="191" spans="24:45" x14ac:dyDescent="0.25">
      <c r="X191">
        <f t="shared" si="33"/>
        <v>1850</v>
      </c>
      <c r="Y191" s="55">
        <f t="shared" si="28"/>
        <v>1336.8948690357809</v>
      </c>
      <c r="Z191" s="55">
        <f t="shared" si="29"/>
        <v>12.607822055191052</v>
      </c>
      <c r="AA191" s="55">
        <f t="shared" si="30"/>
        <v>55.266426996105032</v>
      </c>
      <c r="AB191" s="55">
        <f t="shared" si="31"/>
        <v>88.693788640105893</v>
      </c>
      <c r="AC191" s="214">
        <f t="shared" si="24"/>
        <v>55.266426996105032</v>
      </c>
      <c r="AD191" s="214">
        <f t="shared" si="25"/>
        <v>88.693788640105893</v>
      </c>
      <c r="AG191" s="29">
        <f t="shared" si="34"/>
        <v>2.4138768069246698E+28</v>
      </c>
      <c r="AI191" s="26"/>
      <c r="AJ191" s="54">
        <f t="shared" si="26"/>
        <v>1.7975799098782502E-5</v>
      </c>
      <c r="AQ191" s="38">
        <f t="shared" si="32"/>
        <v>5.6712755870024792E-2</v>
      </c>
      <c r="AR191" s="38">
        <f t="shared" si="27"/>
        <v>5.3669036883473027E-2</v>
      </c>
      <c r="AS191" s="54">
        <f t="shared" si="35"/>
        <v>5.1672453473401169E-10</v>
      </c>
    </row>
    <row r="192" spans="24:45" x14ac:dyDescent="0.25">
      <c r="X192">
        <f t="shared" si="33"/>
        <v>1860</v>
      </c>
      <c r="Y192" s="55">
        <f t="shared" si="28"/>
        <v>1332.2288803942517</v>
      </c>
      <c r="Z192" s="55">
        <f t="shared" si="29"/>
        <v>12.595238736116739</v>
      </c>
      <c r="AA192" s="55">
        <f t="shared" si="30"/>
        <v>55.073537841845869</v>
      </c>
      <c r="AB192" s="55">
        <f t="shared" si="31"/>
        <v>88.605267225583816</v>
      </c>
      <c r="AC192" s="214">
        <f t="shared" si="24"/>
        <v>55.073537841845869</v>
      </c>
      <c r="AD192" s="214">
        <f t="shared" si="25"/>
        <v>88.605267225583816</v>
      </c>
      <c r="AG192" s="29">
        <f t="shared" si="34"/>
        <v>2.3972336316114537E+28</v>
      </c>
      <c r="AI192" s="26"/>
      <c r="AJ192" s="54">
        <f t="shared" si="26"/>
        <v>1.8031413184071759E-5</v>
      </c>
      <c r="AQ192" s="38">
        <f t="shared" si="32"/>
        <v>5.6693794627291995E-2</v>
      </c>
      <c r="AR192" s="38">
        <f t="shared" si="27"/>
        <v>5.3652055984002953E-2</v>
      </c>
      <c r="AS192" s="54">
        <f t="shared" si="35"/>
        <v>5.2208692271007843E-10</v>
      </c>
    </row>
    <row r="193" spans="24:45" x14ac:dyDescent="0.25">
      <c r="X193">
        <f t="shared" si="33"/>
        <v>1870</v>
      </c>
      <c r="Y193" s="55">
        <f t="shared" si="28"/>
        <v>1327.5824732897556</v>
      </c>
      <c r="Z193" s="55">
        <f t="shared" si="29"/>
        <v>12.582620328953476</v>
      </c>
      <c r="AA193" s="55">
        <f t="shared" si="30"/>
        <v>54.881458176509121</v>
      </c>
      <c r="AB193" s="55">
        <f t="shared" si="31"/>
        <v>88.51649897258865</v>
      </c>
      <c r="AC193" s="214">
        <f t="shared" si="24"/>
        <v>54.881458176509121</v>
      </c>
      <c r="AD193" s="214">
        <f t="shared" si="25"/>
        <v>88.51649897258865</v>
      </c>
      <c r="AG193" s="29">
        <f t="shared" si="34"/>
        <v>2.3806238142023205E+28</v>
      </c>
      <c r="AI193" s="26"/>
      <c r="AJ193" s="54">
        <f t="shared" si="26"/>
        <v>1.8086897842533267E-5</v>
      </c>
      <c r="AQ193" s="38">
        <f t="shared" si="32"/>
        <v>5.6674775367766432E-2</v>
      </c>
      <c r="AR193" s="38">
        <f t="shared" si="27"/>
        <v>5.3635022514889955E-2</v>
      </c>
      <c r="AS193" s="54">
        <f t="shared" si="35"/>
        <v>5.2751477186800608E-10</v>
      </c>
    </row>
    <row r="194" spans="24:45" x14ac:dyDescent="0.25">
      <c r="X194">
        <f t="shared" si="33"/>
        <v>1880</v>
      </c>
      <c r="Y194" s="55">
        <f t="shared" si="28"/>
        <v>1322.9568147576551</v>
      </c>
      <c r="Z194" s="55">
        <f t="shared" si="29"/>
        <v>12.569970227039599</v>
      </c>
      <c r="AA194" s="55">
        <f t="shared" si="30"/>
        <v>54.690236244632288</v>
      </c>
      <c r="AB194" s="55">
        <f t="shared" si="31"/>
        <v>88.427507752652815</v>
      </c>
      <c r="AC194" s="214">
        <f t="shared" si="24"/>
        <v>54.690236244632288</v>
      </c>
      <c r="AD194" s="214">
        <f t="shared" si="25"/>
        <v>88.427507752652815</v>
      </c>
      <c r="AG194" s="29">
        <f t="shared" si="34"/>
        <v>2.3640518346642426E+28</v>
      </c>
      <c r="AI194" s="26"/>
      <c r="AJ194" s="54">
        <f t="shared" si="26"/>
        <v>1.8142214870478896E-5</v>
      </c>
      <c r="AQ194" s="38">
        <f t="shared" si="32"/>
        <v>5.6655703073785812E-2</v>
      </c>
      <c r="AR194" s="38">
        <f t="shared" si="27"/>
        <v>5.3617940932865593E-2</v>
      </c>
      <c r="AS194" s="54">
        <f t="shared" si="35"/>
        <v>5.3300705870154268E-10</v>
      </c>
    </row>
    <row r="195" spans="24:45" x14ac:dyDescent="0.25">
      <c r="X195">
        <f t="shared" si="33"/>
        <v>1890</v>
      </c>
      <c r="Y195" s="55">
        <f t="shared" si="28"/>
        <v>1318.3530693869343</v>
      </c>
      <c r="Z195" s="55">
        <f t="shared" si="29"/>
        <v>12.557291912407358</v>
      </c>
      <c r="AA195" s="55">
        <f t="shared" si="30"/>
        <v>54.499920189621093</v>
      </c>
      <c r="AB195" s="55">
        <f t="shared" si="31"/>
        <v>88.338318061254725</v>
      </c>
      <c r="AC195" s="214">
        <f t="shared" si="24"/>
        <v>54.499920189621093</v>
      </c>
      <c r="AD195" s="214">
        <f t="shared" si="25"/>
        <v>88.338318061254725</v>
      </c>
      <c r="AG195" s="29">
        <f t="shared" si="34"/>
        <v>2.3475222086483341E+28</v>
      </c>
      <c r="AI195" s="26"/>
      <c r="AJ195" s="54">
        <f t="shared" si="26"/>
        <v>1.8197325770750411E-5</v>
      </c>
      <c r="AQ195" s="38">
        <f t="shared" si="32"/>
        <v>5.6636582874265796E-2</v>
      </c>
      <c r="AR195" s="38">
        <f t="shared" si="27"/>
        <v>5.3600815826575679E-2</v>
      </c>
      <c r="AS195" s="54">
        <f t="shared" si="35"/>
        <v>5.3856266255475126E-10</v>
      </c>
    </row>
    <row r="196" spans="24:45" x14ac:dyDescent="0.25">
      <c r="X196">
        <f t="shared" si="33"/>
        <v>1900</v>
      </c>
      <c r="Y196" s="55">
        <f t="shared" si="28"/>
        <v>1313.7723957072576</v>
      </c>
      <c r="Z196" s="55">
        <f t="shared" si="29"/>
        <v>12.544588946872143</v>
      </c>
      <c r="AA196" s="55">
        <f t="shared" si="30"/>
        <v>54.310557904392631</v>
      </c>
      <c r="AB196" s="55">
        <f t="shared" si="31"/>
        <v>88.248954955132916</v>
      </c>
      <c r="AC196" s="214">
        <f t="shared" si="24"/>
        <v>54.310557904392631</v>
      </c>
      <c r="AD196" s="214">
        <f t="shared" si="25"/>
        <v>88.248954955132916</v>
      </c>
      <c r="AG196" s="29">
        <f t="shared" si="34"/>
        <v>2.3310394745855666E+28</v>
      </c>
      <c r="AI196" s="26"/>
      <c r="AJ196" s="54">
        <f t="shared" si="26"/>
        <v>1.8252191864289045E-5</v>
      </c>
      <c r="AQ196" s="38">
        <f t="shared" si="32"/>
        <v>5.661742003217992E-2</v>
      </c>
      <c r="AR196" s="38">
        <f t="shared" si="27"/>
        <v>5.358365190539411E-2</v>
      </c>
      <c r="AS196" s="54">
        <f t="shared" si="35"/>
        <v>5.4418036710852024E-10</v>
      </c>
    </row>
    <row r="197" spans="24:45" x14ac:dyDescent="0.25">
      <c r="X197">
        <f t="shared" si="33"/>
        <v>1910</v>
      </c>
      <c r="Y197" s="55">
        <f t="shared" si="28"/>
        <v>1309.2159425442655</v>
      </c>
      <c r="Z197" s="55">
        <f t="shared" si="29"/>
        <v>12.531864962550209</v>
      </c>
      <c r="AA197" s="55">
        <f t="shared" si="30"/>
        <v>54.122196880705481</v>
      </c>
      <c r="AB197" s="55">
        <f t="shared" si="31"/>
        <v>88.159443985580097</v>
      </c>
      <c r="AC197" s="214">
        <f t="shared" si="24"/>
        <v>54.122196880705481</v>
      </c>
      <c r="AD197" s="214">
        <f t="shared" si="25"/>
        <v>88.159443985580097</v>
      </c>
      <c r="AG197" s="29">
        <f t="shared" si="34"/>
        <v>2.3146081804019636E+28</v>
      </c>
      <c r="AI197" s="26"/>
      <c r="AJ197" s="54">
        <f t="shared" si="26"/>
        <v>1.8306774405144425E-5</v>
      </c>
      <c r="AQ197" s="38">
        <f t="shared" si="32"/>
        <v>5.6598219931091188E-2</v>
      </c>
      <c r="AR197" s="38">
        <f t="shared" si="27"/>
        <v>5.3566453987384521E-2</v>
      </c>
      <c r="AS197" s="54">
        <f t="shared" si="35"/>
        <v>5.498588623916092E-10</v>
      </c>
    </row>
    <row r="198" spans="24:45" x14ac:dyDescent="0.25">
      <c r="X198">
        <f t="shared" si="33"/>
        <v>1920</v>
      </c>
      <c r="Y198" s="55">
        <f t="shared" si="28"/>
        <v>1304.684845371537</v>
      </c>
      <c r="Z198" s="55">
        <f t="shared" si="29"/>
        <v>12.519123651869203</v>
      </c>
      <c r="AA198" s="55">
        <f t="shared" si="30"/>
        <v>53.934884058352083</v>
      </c>
      <c r="AB198" s="55">
        <f t="shared" si="31"/>
        <v>88.069811128168851</v>
      </c>
      <c r="AC198" s="214">
        <f t="shared" ref="AC198:AC206" si="36">IF(OR(C$5&gt;40, C$5&lt;0, C$4&gt;80,C$4&lt;10), 0, AA198)</f>
        <v>53.934884058352083</v>
      </c>
      <c r="AD198" s="214">
        <f t="shared" ref="AD198:AD206" si="37">IF(OR(C$5&gt;40, C$5&lt;0, C$4&gt;80,C$4&lt;10), 0, AB198)</f>
        <v>88.069811128168851</v>
      </c>
      <c r="AG198" s="29">
        <f t="shared" si="34"/>
        <v>2.2982328699497456E+28</v>
      </c>
      <c r="AI198" s="26"/>
      <c r="AJ198" s="54">
        <f t="shared" ref="AJ198:AJ206" si="38">AG198*AR198*AS198*EXP(-AF$6/(0.008314*AK$6))</f>
        <v>1.836103469806225E-5</v>
      </c>
      <c r="AQ198" s="38">
        <f t="shared" si="32"/>
        <v>5.6578988060820012E-2</v>
      </c>
      <c r="AR198" s="38">
        <f t="shared" ref="AR198:AR206" si="39">AQ198/(AQ198+1)</f>
        <v>5.3549226986485503E-2</v>
      </c>
      <c r="AS198" s="54">
        <f t="shared" si="35"/>
        <v>5.5559674731315196E-10</v>
      </c>
    </row>
    <row r="199" spans="24:45" x14ac:dyDescent="0.25">
      <c r="X199">
        <f t="shared" si="33"/>
        <v>1930</v>
      </c>
      <c r="Y199" s="55">
        <f t="shared" ref="Y199:Y206" si="40">IF(U$6/(((U$6/AE$6)-1)*(1-EXP(-AJ199*X199))+1)&gt;Y198,Y198,(U$6/(((U$6/AE$6)-1)*(1-EXP(-AJ199*X199))+1)))</f>
        <v>1300.1802226883585</v>
      </c>
      <c r="Z199" s="55">
        <f t="shared" ref="Z199:Z206" si="41">-1.9856*(T$6/Y199 - 1)+14.215</f>
        <v>12.506368757143081</v>
      </c>
      <c r="AA199" s="55">
        <f t="shared" ref="AA199:AA206" si="42">100*Y199/2419</f>
        <v>53.748665675417875</v>
      </c>
      <c r="AB199" s="55">
        <f t="shared" ref="AB199:AB206" si="43">100*Z199/14.215</f>
        <v>87.980082709413168</v>
      </c>
      <c r="AC199" s="214">
        <f t="shared" si="36"/>
        <v>53.748665675417875</v>
      </c>
      <c r="AD199" s="214">
        <f t="shared" si="37"/>
        <v>87.980082709413168</v>
      </c>
      <c r="AG199" s="29">
        <f t="shared" si="34"/>
        <v>2.2819180692571977E+28</v>
      </c>
      <c r="AI199" s="26"/>
      <c r="AJ199" s="54">
        <f t="shared" si="38"/>
        <v>1.8414934217734259E-5</v>
      </c>
      <c r="AQ199" s="38">
        <f t="shared" ref="AQ199:AQ206" si="44">AP$6*(((AQ$3-AQ$2*((T$6/Y198)-1))/AQ$3))</f>
        <v>5.6559730002345404E-2</v>
      </c>
      <c r="AR199" s="38">
        <f t="shared" si="39"/>
        <v>5.3531975899005581E-2</v>
      </c>
      <c r="AS199" s="54">
        <f t="shared" si="35"/>
        <v>5.6139253270726832E-10</v>
      </c>
    </row>
    <row r="200" spans="24:45" x14ac:dyDescent="0.25">
      <c r="X200">
        <f t="shared" ref="X200:X206" si="45">X199+10</f>
        <v>1940</v>
      </c>
      <c r="Y200" s="55">
        <f t="shared" si="40"/>
        <v>1295.7031724528049</v>
      </c>
      <c r="Z200" s="55">
        <f t="shared" si="41"/>
        <v>12.493604059789819</v>
      </c>
      <c r="AA200" s="55">
        <f t="shared" si="42"/>
        <v>53.563587120826988</v>
      </c>
      <c r="AB200" s="55">
        <f t="shared" si="43"/>
        <v>87.890285330916768</v>
      </c>
      <c r="AC200" s="214">
        <f t="shared" si="36"/>
        <v>53.563587120826988</v>
      </c>
      <c r="AD200" s="214">
        <f t="shared" si="37"/>
        <v>87.890285330916768</v>
      </c>
      <c r="AG200" s="29">
        <f t="shared" ref="AG200:AG206" si="46">AH$6-AI$6*EXP((T$6-Y199)/T$6)</f>
        <v>2.2656682727045265E+28</v>
      </c>
      <c r="AI200" s="26"/>
      <c r="AJ200" s="54">
        <f t="shared" si="38"/>
        <v>1.846843472875368E-5</v>
      </c>
      <c r="AQ200" s="38">
        <f t="shared" si="44"/>
        <v>5.6540451412047832E-2</v>
      </c>
      <c r="AR200" s="38">
        <f t="shared" si="39"/>
        <v>5.3514705789525156E-2</v>
      </c>
      <c r="AS200" s="54">
        <f t="shared" ref="AS200:AS206" si="47">AS$1+AS$2*EXP(-$Y199/AS$3)</f>
        <v>5.6724464487425884E-10</v>
      </c>
    </row>
    <row r="201" spans="24:45" x14ac:dyDescent="0.25">
      <c r="X201">
        <f t="shared" si="45"/>
        <v>1950</v>
      </c>
      <c r="Y201" s="55">
        <f t="shared" si="40"/>
        <v>1291.2547685994807</v>
      </c>
      <c r="Z201" s="55">
        <f t="shared" si="41"/>
        <v>12.480833369275681</v>
      </c>
      <c r="AA201" s="55">
        <f t="shared" si="42"/>
        <v>53.379692790387793</v>
      </c>
      <c r="AB201" s="55">
        <f t="shared" si="43"/>
        <v>87.800445791598179</v>
      </c>
      <c r="AC201" s="214">
        <f t="shared" si="36"/>
        <v>53.379692790387793</v>
      </c>
      <c r="AD201" s="214">
        <f t="shared" si="37"/>
        <v>87.800445791598179</v>
      </c>
      <c r="AG201" s="29">
        <f t="shared" si="46"/>
        <v>2.249487929236255E+28</v>
      </c>
      <c r="AI201" s="26"/>
      <c r="AJ201" s="54">
        <f t="shared" si="38"/>
        <v>1.8521498405292035E-5</v>
      </c>
      <c r="AQ201" s="38">
        <f t="shared" si="44"/>
        <v>5.6521158005412173E-2</v>
      </c>
      <c r="AR201" s="38">
        <f t="shared" si="39"/>
        <v>5.3497421776311116E-2</v>
      </c>
      <c r="AS201" s="54">
        <f t="shared" si="47"/>
        <v>5.7315142959664274E-10</v>
      </c>
    </row>
    <row r="202" spans="24:45" x14ac:dyDescent="0.25">
      <c r="X202">
        <f t="shared" si="45"/>
        <v>1960</v>
      </c>
      <c r="Y202" s="55">
        <f t="shared" si="40"/>
        <v>1286.8360576707171</v>
      </c>
      <c r="Z202" s="55">
        <f t="shared" si="41"/>
        <v>12.468060511874263</v>
      </c>
      <c r="AA202" s="55">
        <f t="shared" si="42"/>
        <v>53.197025947528616</v>
      </c>
      <c r="AB202" s="55">
        <f t="shared" si="43"/>
        <v>87.710591008612482</v>
      </c>
      <c r="AC202" s="214">
        <f t="shared" si="36"/>
        <v>53.197025947528616</v>
      </c>
      <c r="AD202" s="214">
        <f t="shared" si="37"/>
        <v>87.710591008612482</v>
      </c>
      <c r="AG202" s="29">
        <f t="shared" si="46"/>
        <v>2.233381428722046E+28</v>
      </c>
      <c r="AI202" s="26"/>
      <c r="AJ202" s="54">
        <f t="shared" si="38"/>
        <v>1.8574087949501003E-5</v>
      </c>
      <c r="AQ202" s="38">
        <f t="shared" si="44"/>
        <v>5.650185554031735E-2</v>
      </c>
      <c r="AR202" s="38">
        <f t="shared" si="39"/>
        <v>5.3480129016357576E-2</v>
      </c>
      <c r="AS202" s="54">
        <f t="shared" si="47"/>
        <v>5.7911115660236636E-10</v>
      </c>
    </row>
    <row r="203" spans="24:45" x14ac:dyDescent="0.25">
      <c r="X203">
        <f t="shared" si="45"/>
        <v>1970</v>
      </c>
      <c r="Y203" s="55">
        <f t="shared" si="40"/>
        <v>1282.4480555888892</v>
      </c>
      <c r="Z203" s="55">
        <f t="shared" si="41"/>
        <v>12.4552893193312</v>
      </c>
      <c r="AA203" s="55">
        <f t="shared" si="42"/>
        <v>53.015628589867269</v>
      </c>
      <c r="AB203" s="55">
        <f t="shared" si="43"/>
        <v>87.620747937609565</v>
      </c>
      <c r="AC203" s="214">
        <f t="shared" si="36"/>
        <v>53.015628589867269</v>
      </c>
      <c r="AD203" s="214">
        <f t="shared" si="37"/>
        <v>87.620747937609565</v>
      </c>
      <c r="AG203" s="29">
        <f t="shared" si="46"/>
        <v>2.2173530885777697E+28</v>
      </c>
      <c r="AI203" s="26"/>
      <c r="AJ203" s="54">
        <f t="shared" si="38"/>
        <v>1.862616670764726E-5</v>
      </c>
      <c r="AQ203" s="38">
        <f t="shared" si="44"/>
        <v>5.6482549800045967E-2</v>
      </c>
      <c r="AR203" s="38">
        <f t="shared" si="39"/>
        <v>5.3462832690171817E-2</v>
      </c>
      <c r="AS203" s="54">
        <f t="shared" si="47"/>
        <v>5.851220244418341E-10</v>
      </c>
    </row>
    <row r="204" spans="24:45" x14ac:dyDescent="0.25">
      <c r="X204">
        <f t="shared" si="45"/>
        <v>1980</v>
      </c>
      <c r="Y204" s="55">
        <f t="shared" si="40"/>
        <v>1278.0917445961018</v>
      </c>
      <c r="Z204" s="55">
        <f t="shared" si="41"/>
        <v>12.442523617527254</v>
      </c>
      <c r="AA204" s="55">
        <f t="shared" si="42"/>
        <v>52.835541322699534</v>
      </c>
      <c r="AB204" s="55">
        <f t="shared" si="43"/>
        <v>87.530943492981038</v>
      </c>
      <c r="AC204" s="214">
        <f t="shared" si="36"/>
        <v>52.835541322699534</v>
      </c>
      <c r="AD204" s="214">
        <f t="shared" si="37"/>
        <v>87.530943492981038</v>
      </c>
      <c r="AG204" s="29">
        <f t="shared" si="46"/>
        <v>2.2014071407562365E+28</v>
      </c>
      <c r="AI204" s="26"/>
      <c r="AJ204" s="54">
        <f t="shared" si="38"/>
        <v>1.8677698783008282E-5</v>
      </c>
      <c r="AQ204" s="38">
        <f t="shared" si="44"/>
        <v>5.6463246576151468E-2</v>
      </c>
      <c r="AR204" s="38">
        <f t="shared" si="39"/>
        <v>5.3445537986428676E-2</v>
      </c>
      <c r="AS204" s="54">
        <f t="shared" si="47"/>
        <v>5.9118216574034531E-10</v>
      </c>
    </row>
    <row r="205" spans="24:45" x14ac:dyDescent="0.25">
      <c r="X205">
        <f t="shared" si="45"/>
        <v>1990</v>
      </c>
      <c r="Y205" s="55">
        <f t="shared" si="40"/>
        <v>1273.7680703854817</v>
      </c>
      <c r="Z205" s="55">
        <f t="shared" si="41"/>
        <v>12.429767215232195</v>
      </c>
      <c r="AA205" s="55">
        <f t="shared" si="42"/>
        <v>52.6568032404085</v>
      </c>
      <c r="AB205" s="55">
        <f t="shared" si="43"/>
        <v>87.441204468745667</v>
      </c>
      <c r="AC205" s="214">
        <f t="shared" si="36"/>
        <v>52.6568032404085</v>
      </c>
      <c r="AD205" s="214">
        <f t="shared" si="37"/>
        <v>87.441204468745667</v>
      </c>
      <c r="AG205" s="29">
        <f t="shared" si="46"/>
        <v>2.1855477192135826E+28</v>
      </c>
      <c r="AI205" s="26"/>
      <c r="AJ205" s="54">
        <f t="shared" si="38"/>
        <v>1.8728649144592308E-5</v>
      </c>
      <c r="AQ205" s="38">
        <f t="shared" si="44"/>
        <v>5.644395165132271E-2</v>
      </c>
      <c r="AR205" s="38">
        <f t="shared" si="39"/>
        <v>5.342825008661882E-2</v>
      </c>
      <c r="AS205" s="54">
        <f t="shared" si="47"/>
        <v>5.9728965278282273E-10</v>
      </c>
    </row>
    <row r="206" spans="24:45" x14ac:dyDescent="0.25">
      <c r="X206">
        <f t="shared" si="45"/>
        <v>2000</v>
      </c>
      <c r="Y206" s="55">
        <f t="shared" si="40"/>
        <v>1269.4779394460681</v>
      </c>
      <c r="Z206" s="55">
        <f t="shared" si="41"/>
        <v>12.417023893040755</v>
      </c>
      <c r="AA206" s="55">
        <f t="shared" si="42"/>
        <v>52.479451816703936</v>
      </c>
      <c r="AB206" s="55">
        <f t="shared" si="43"/>
        <v>87.351557460715824</v>
      </c>
      <c r="AC206" s="214">
        <f t="shared" si="36"/>
        <v>52.479451816703936</v>
      </c>
      <c r="AD206" s="214">
        <f t="shared" si="37"/>
        <v>87.351557460715824</v>
      </c>
      <c r="AG206" s="29">
        <f t="shared" si="46"/>
        <v>2.1697788479515056E+28</v>
      </c>
      <c r="AI206" s="26"/>
      <c r="AJ206" s="54">
        <f t="shared" si="38"/>
        <v>1.877898373079727E-5</v>
      </c>
      <c r="AQ206" s="38">
        <f t="shared" si="44"/>
        <v>5.6424670782385875E-2</v>
      </c>
      <c r="AR206" s="38">
        <f t="shared" si="39"/>
        <v>5.3410974149815986E-2</v>
      </c>
      <c r="AS206" s="54">
        <f t="shared" si="47"/>
        <v>6.0344250338391142E-10</v>
      </c>
    </row>
  </sheetData>
  <dataConsolidate/>
  <pageMargins left="0.70866141732283472" right="0.70866141732283472" top="0.74803149606299213" bottom="0.74803149606299213" header="0.31496062992125984" footer="0.31496062992125984"/>
  <pageSetup scale="55" orientation="landscape"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2787C-9D74-4052-83BD-215E57E7D9AF}">
  <dimension ref="A1:AU206"/>
  <sheetViews>
    <sheetView topLeftCell="H1" zoomScale="90" zoomScaleNormal="90" workbookViewId="0">
      <selection activeCell="U19" sqref="U19"/>
    </sheetView>
  </sheetViews>
  <sheetFormatPr baseColWidth="10" defaultColWidth="8.85546875" defaultRowHeight="15" x14ac:dyDescent="0.25"/>
  <cols>
    <col min="1" max="1" width="5.42578125" customWidth="1"/>
    <col min="2" max="2" width="18.7109375" customWidth="1"/>
    <col min="3" max="3" width="12.140625" customWidth="1"/>
    <col min="4" max="4" width="12.7109375" customWidth="1"/>
    <col min="5" max="5" width="12.140625" customWidth="1"/>
    <col min="6" max="6" width="11.5703125" customWidth="1"/>
    <col min="7" max="7" width="12.5703125" customWidth="1"/>
    <col min="8" max="8" width="11.42578125" customWidth="1"/>
    <col min="9" max="9" width="12" bestFit="1" customWidth="1"/>
    <col min="12" max="12" width="11" customWidth="1"/>
    <col min="13" max="13" width="9.42578125" customWidth="1"/>
    <col min="14" max="14" width="10" customWidth="1"/>
    <col min="15" max="15" width="9" customWidth="1"/>
    <col min="16" max="16" width="9.42578125" customWidth="1"/>
    <col min="17" max="17" width="7.28515625" customWidth="1"/>
    <col min="18" max="18" width="8.140625" customWidth="1"/>
    <col min="19" max="19" width="2.85546875" customWidth="1"/>
    <col min="20" max="20" width="8.42578125" customWidth="1"/>
    <col min="21" max="21" width="8.28515625" customWidth="1"/>
    <col min="22" max="22" width="6.28515625" customWidth="1"/>
    <col min="23" max="23" width="7" customWidth="1"/>
    <col min="24" max="24" width="8.28515625" customWidth="1"/>
    <col min="31" max="31" width="7.140625" customWidth="1"/>
    <col min="32" max="32" width="8.28515625" customWidth="1"/>
    <col min="33" max="33" width="13.42578125" customWidth="1"/>
    <col min="34" max="34" width="11.7109375" customWidth="1"/>
    <col min="35" max="35" width="12.7109375" customWidth="1"/>
    <col min="36" max="36" width="14" customWidth="1"/>
    <col min="38" max="38" width="6.85546875" customWidth="1"/>
    <col min="45" max="45" width="13" customWidth="1"/>
    <col min="46" max="46" width="12.5703125" customWidth="1"/>
    <col min="47" max="47" width="10.85546875" customWidth="1"/>
    <col min="48" max="48" width="5.28515625" customWidth="1"/>
  </cols>
  <sheetData>
    <row r="1" spans="2:47" ht="15.75" x14ac:dyDescent="0.25">
      <c r="B1" s="91" t="s">
        <v>44</v>
      </c>
      <c r="C1" t="s">
        <v>20</v>
      </c>
      <c r="I1" s="105" t="str">
        <f>B1</f>
        <v>BK9.6 C9k</v>
      </c>
      <c r="P1" s="41" t="s">
        <v>35</v>
      </c>
      <c r="Q1" s="41" t="s">
        <v>28</v>
      </c>
      <c r="R1" t="s">
        <v>43</v>
      </c>
      <c r="Z1" s="15"/>
      <c r="AA1" s="15"/>
      <c r="AB1" s="15"/>
      <c r="AC1" s="15"/>
      <c r="AD1" s="15"/>
      <c r="AF1" s="26"/>
      <c r="AG1" s="27"/>
      <c r="AH1" s="92"/>
      <c r="AI1" s="27"/>
      <c r="AS1" s="83">
        <v>1.8641999999999999E-10</v>
      </c>
      <c r="AT1" s="3" t="s">
        <v>38</v>
      </c>
    </row>
    <row r="2" spans="2:47" ht="16.5" thickBot="1" x14ac:dyDescent="0.3">
      <c r="B2" s="12"/>
      <c r="P2" s="23">
        <v>0</v>
      </c>
      <c r="Q2" s="31">
        <v>2419</v>
      </c>
      <c r="R2" s="23">
        <v>14.33</v>
      </c>
      <c r="T2" s="14"/>
      <c r="Y2" s="13"/>
      <c r="Z2" s="13"/>
      <c r="AA2" s="13"/>
      <c r="AB2" s="13"/>
      <c r="AC2" s="13"/>
      <c r="AD2" s="13"/>
      <c r="AP2" s="41" t="s">
        <v>32</v>
      </c>
      <c r="AQ2" s="51">
        <v>3.0000000000000001E-3</v>
      </c>
      <c r="AS2" s="84">
        <v>3.3261999999999997E-8</v>
      </c>
      <c r="AT2" s="9" t="s">
        <v>39</v>
      </c>
    </row>
    <row r="3" spans="2:47" ht="15.75" x14ac:dyDescent="0.25">
      <c r="B3" s="63" t="s">
        <v>68</v>
      </c>
      <c r="C3" s="106">
        <f>'Multiple climates'!B52</f>
        <v>90</v>
      </c>
      <c r="D3" s="42"/>
      <c r="P3" s="31">
        <v>324.85429167388412</v>
      </c>
      <c r="Q3" s="31">
        <v>2286</v>
      </c>
      <c r="R3" s="23">
        <v>13.77</v>
      </c>
      <c r="Y3" s="15"/>
      <c r="AK3" t="s">
        <v>34</v>
      </c>
      <c r="AP3" s="71" t="s">
        <v>42</v>
      </c>
      <c r="AQ3" s="52">
        <v>5.91E-2</v>
      </c>
      <c r="AS3" s="85">
        <v>290.87900000000002</v>
      </c>
      <c r="AT3" s="9" t="s">
        <v>40</v>
      </c>
    </row>
    <row r="4" spans="2:47" ht="17.25" x14ac:dyDescent="0.25">
      <c r="B4" s="43" t="s">
        <v>15</v>
      </c>
      <c r="C4" s="107">
        <f>'Multiple climates'!D52</f>
        <v>60</v>
      </c>
      <c r="D4" s="42"/>
      <c r="P4" s="31">
        <v>686.31188381806498</v>
      </c>
      <c r="Q4" s="31">
        <v>1985</v>
      </c>
      <c r="R4" s="23">
        <v>13.69</v>
      </c>
      <c r="U4" s="72"/>
      <c r="Y4" s="25" t="s">
        <v>0</v>
      </c>
      <c r="Z4" s="25"/>
      <c r="AA4" s="25"/>
      <c r="AB4" s="25"/>
      <c r="AC4" s="213" t="s">
        <v>111</v>
      </c>
      <c r="AD4" s="213"/>
      <c r="AF4" s="30" t="s">
        <v>27</v>
      </c>
      <c r="AG4" s="20" t="s">
        <v>11</v>
      </c>
      <c r="AH4" s="2" t="s">
        <v>33</v>
      </c>
      <c r="AI4" s="3"/>
      <c r="AJ4" s="8" t="s">
        <v>26</v>
      </c>
      <c r="AK4" s="10"/>
      <c r="AL4" s="6"/>
      <c r="AM4" s="2" t="s">
        <v>22</v>
      </c>
      <c r="AN4" s="2"/>
      <c r="AO4" s="2"/>
      <c r="AP4" s="3"/>
      <c r="AQ4" s="65" t="s">
        <v>30</v>
      </c>
      <c r="AR4" s="74" t="s">
        <v>31</v>
      </c>
      <c r="AS4" s="86" t="s">
        <v>29</v>
      </c>
      <c r="AT4" s="88" t="s">
        <v>41</v>
      </c>
      <c r="AU4" s="16"/>
    </row>
    <row r="5" spans="2:47" ht="16.5" thickBot="1" x14ac:dyDescent="0.3">
      <c r="B5" s="44" t="s">
        <v>16</v>
      </c>
      <c r="C5" s="108">
        <f>'Multiple climates'!C52</f>
        <v>25</v>
      </c>
      <c r="D5" s="42"/>
      <c r="P5" s="31">
        <v>1377.1991801949173</v>
      </c>
      <c r="Q5" s="31">
        <v>1594</v>
      </c>
      <c r="R5" s="23">
        <v>13.58</v>
      </c>
      <c r="T5" s="64" t="s">
        <v>24</v>
      </c>
      <c r="U5" s="64" t="s">
        <v>37</v>
      </c>
      <c r="V5" s="16" t="s">
        <v>7</v>
      </c>
      <c r="W5" s="16" t="s">
        <v>5</v>
      </c>
      <c r="X5" s="65" t="s">
        <v>6</v>
      </c>
      <c r="Y5" s="66" t="s">
        <v>1</v>
      </c>
      <c r="Z5" s="16" t="s">
        <v>43</v>
      </c>
      <c r="AA5" s="16" t="s">
        <v>59</v>
      </c>
      <c r="AB5" s="16" t="s">
        <v>60</v>
      </c>
      <c r="AC5" s="93" t="s">
        <v>14</v>
      </c>
      <c r="AD5" s="93" t="s">
        <v>110</v>
      </c>
      <c r="AE5" s="16" t="s">
        <v>21</v>
      </c>
      <c r="AF5" s="16" t="s">
        <v>3</v>
      </c>
      <c r="AG5" s="77" t="s">
        <v>25</v>
      </c>
      <c r="AH5" s="16" t="s">
        <v>12</v>
      </c>
      <c r="AI5" s="69" t="s">
        <v>13</v>
      </c>
      <c r="AJ5" s="67" t="s">
        <v>2</v>
      </c>
      <c r="AK5" s="68" t="s">
        <v>4</v>
      </c>
      <c r="AL5" s="16" t="s">
        <v>7</v>
      </c>
      <c r="AM5" s="16" t="s">
        <v>8</v>
      </c>
      <c r="AN5" s="16" t="s">
        <v>9</v>
      </c>
      <c r="AO5" s="16" t="s">
        <v>10</v>
      </c>
      <c r="AP5" s="69" t="s">
        <v>18</v>
      </c>
      <c r="AQ5" s="68" t="s">
        <v>23</v>
      </c>
      <c r="AR5" s="69" t="s">
        <v>17</v>
      </c>
      <c r="AS5" s="87" t="s">
        <v>19</v>
      </c>
      <c r="AT5" s="82"/>
      <c r="AU5" s="16"/>
    </row>
    <row r="6" spans="2:47" ht="16.5" thickBot="1" x14ac:dyDescent="0.3">
      <c r="B6" s="42"/>
      <c r="C6" s="42"/>
      <c r="D6" s="42"/>
      <c r="P6" s="31">
        <v>2562.2310329207758</v>
      </c>
      <c r="Q6" s="31">
        <v>1248</v>
      </c>
      <c r="R6" s="23">
        <v>12.33</v>
      </c>
      <c r="T6" s="89">
        <f>Q2</f>
        <v>2419</v>
      </c>
      <c r="U6" s="53">
        <f>C8</f>
        <v>2177.1</v>
      </c>
      <c r="V6" s="53">
        <f>$C$4</f>
        <v>60</v>
      </c>
      <c r="W6" s="53">
        <f>$C$5</f>
        <v>25</v>
      </c>
      <c r="X6" s="4">
        <v>0</v>
      </c>
      <c r="Y6" s="55">
        <f>U6</f>
        <v>2177.1</v>
      </c>
      <c r="Z6" s="55">
        <f>-1.9856*(T$6/Y6 - 1)+14.215</f>
        <v>13.994377777777778</v>
      </c>
      <c r="AA6" s="55">
        <f>100*Y6/2419</f>
        <v>90</v>
      </c>
      <c r="AB6" s="55">
        <f>100*Z6/14.215</f>
        <v>98.447961855629828</v>
      </c>
      <c r="AC6" s="214">
        <f t="shared" ref="AC6:AC69" si="0">IF(OR(C$5&gt;40, C$5&lt;0, C$4&gt;80,C$4&lt;10), 0, AA6)</f>
        <v>90</v>
      </c>
      <c r="AD6" s="214">
        <f t="shared" ref="AD6:AD69" si="1">IF(OR(C$5&gt;40, C$5&lt;0, C$4&gt;80,C$4&lt;10), 0, AB6)</f>
        <v>98.447961855629828</v>
      </c>
      <c r="AE6" s="50">
        <v>100</v>
      </c>
      <c r="AF6" s="39">
        <v>127.1</v>
      </c>
      <c r="AG6" s="78">
        <f>AH$6-AI$6*EXP((T$6-U6)/T$6)</f>
        <v>4.9215599505839383E+28</v>
      </c>
      <c r="AH6" s="79">
        <f>F31</f>
        <v>1.1000000000000001E+29</v>
      </c>
      <c r="AI6" s="80">
        <f>G31</f>
        <v>5.5000000000000003E+28</v>
      </c>
      <c r="AJ6" s="54">
        <f t="shared" ref="AJ6:AJ69" si="2">AG6*AR6*AS6*EXP(-AF$6/(0.008314*AK$6))</f>
        <v>3.4832667912864787E-5</v>
      </c>
      <c r="AK6" s="48">
        <f>W6+273.15</f>
        <v>298.14999999999998</v>
      </c>
      <c r="AL6" s="49">
        <f>V6/100</f>
        <v>0.6</v>
      </c>
      <c r="AM6" s="70">
        <f>0.002444*AK6^2-1.665432*AK6+288.8167</f>
        <v>9.5236737900000321</v>
      </c>
      <c r="AN6" s="70">
        <f>-0.000058384*AK6^2+0.03355*AK6 - 4.013</f>
        <v>0.79997892076000099</v>
      </c>
      <c r="AO6" s="70">
        <f>0.000002303*AK6^2 -0.001512*AK6 +0.2859</f>
        <v>3.9818752017499931E-2</v>
      </c>
      <c r="AP6" s="11">
        <f>(AO6*AN6*AM6*AL6)/((1-AN6*AL6) *(1-AN6*AL6 + AM6*AN6*AL6))</f>
        <v>6.8751652475539965E-2</v>
      </c>
      <c r="AQ6" s="75">
        <f>AP$6*(((AQ$3-AQ$2*((T$6/U6)-1))/AQ$3))</f>
        <v>6.8363882298012948E-2</v>
      </c>
      <c r="AR6" s="76">
        <f t="shared" ref="AR6:AR69" si="3">AQ6/(AQ6+1)</f>
        <v>6.3989323703984302E-2</v>
      </c>
      <c r="AS6" s="54">
        <f>AS$1+AS$2*EXP(-$U6/AS$3)</f>
        <v>2.0510302671763786E-10</v>
      </c>
      <c r="AT6" s="90">
        <f>-LOG(AS6)</f>
        <v>9.6880279306746893</v>
      </c>
      <c r="AU6" s="28" t="s">
        <v>47</v>
      </c>
    </row>
    <row r="7" spans="2:47" ht="15.75" x14ac:dyDescent="0.25">
      <c r="B7" s="63" t="s">
        <v>66</v>
      </c>
      <c r="C7" s="112">
        <f>T6</f>
        <v>2419</v>
      </c>
      <c r="D7" s="42"/>
      <c r="P7" s="31">
        <v>565.41480835073128</v>
      </c>
      <c r="Q7" s="31">
        <v>2005</v>
      </c>
      <c r="R7" s="23">
        <v>14.16</v>
      </c>
      <c r="T7" s="1"/>
      <c r="V7" s="17"/>
      <c r="W7" s="17"/>
      <c r="X7">
        <f>X6+10</f>
        <v>10</v>
      </c>
      <c r="Y7" s="55">
        <f t="shared" ref="Y7:Y70" si="4">IF(U$6/(((U$6/AE$6)-1)*(1-EXP(-AJ7*X7))+1)&gt;Y6,Y6,(U$6/(((U$6/AE$6)-1)*(1-EXP(-AJ7*X7))+1)))</f>
        <v>2161.4643269203084</v>
      </c>
      <c r="Z7" s="55">
        <f t="shared" ref="Z7:Z70" si="5">-1.9856*(T$6/Y7 - 1)+14.215</f>
        <v>13.978418333535194</v>
      </c>
      <c r="AA7" s="55">
        <f t="shared" ref="AA7:AA70" si="6">100*Y7/2419</f>
        <v>89.353630711877159</v>
      </c>
      <c r="AB7" s="55">
        <f t="shared" ref="AB7:AB70" si="7">100*Z7/14.215</f>
        <v>98.335690000247581</v>
      </c>
      <c r="AC7" s="214">
        <f t="shared" si="0"/>
        <v>89.353630711877159</v>
      </c>
      <c r="AD7" s="214">
        <f t="shared" si="1"/>
        <v>98.335690000247581</v>
      </c>
      <c r="AE7" s="15"/>
      <c r="AF7" t="s">
        <v>0</v>
      </c>
      <c r="AG7" s="62">
        <f>AH$6-AI$6*EXP((T$6-Y6)/T$6)</f>
        <v>4.9215599505839383E+28</v>
      </c>
      <c r="AH7" s="1"/>
      <c r="AI7" s="26"/>
      <c r="AJ7" s="54">
        <f t="shared" si="2"/>
        <v>3.4832667912864787E-5</v>
      </c>
      <c r="AP7" s="18"/>
      <c r="AQ7" s="38">
        <f t="shared" ref="AQ7:AQ70" si="8">AP$6*(((AQ$3-AQ$2*((T$6/Y6)-1))/AQ$3))</f>
        <v>6.8363882298012948E-2</v>
      </c>
      <c r="AR7" s="38">
        <f t="shared" si="3"/>
        <v>6.3989323703984302E-2</v>
      </c>
      <c r="AS7" s="54">
        <f>AS$1+AS$2*EXP(-$Y6/AS$3)</f>
        <v>2.0510302671763786E-10</v>
      </c>
      <c r="AT7" s="23">
        <v>9.64</v>
      </c>
      <c r="AU7" s="28" t="s">
        <v>48</v>
      </c>
    </row>
    <row r="8" spans="2:47" ht="16.5" thickBot="1" x14ac:dyDescent="0.3">
      <c r="B8" s="44" t="s">
        <v>67</v>
      </c>
      <c r="C8" s="116">
        <f>C7*C3/100</f>
        <v>2177.1</v>
      </c>
      <c r="D8" s="42"/>
      <c r="E8">
        <v>22</v>
      </c>
      <c r="P8" s="31">
        <v>1195.4484519415462</v>
      </c>
      <c r="Q8" s="31">
        <v>1692</v>
      </c>
      <c r="R8" s="23">
        <v>13.21</v>
      </c>
      <c r="V8" s="17"/>
      <c r="W8" s="17"/>
      <c r="X8">
        <f t="shared" ref="X8:X71" si="9">X7+10</f>
        <v>20</v>
      </c>
      <c r="Y8" s="55">
        <f t="shared" si="4"/>
        <v>2146.1610314334998</v>
      </c>
      <c r="Z8" s="55">
        <f t="shared" si="5"/>
        <v>13.962572969571724</v>
      </c>
      <c r="AA8" s="55">
        <f t="shared" si="6"/>
        <v>88.721001712835871</v>
      </c>
      <c r="AB8" s="55">
        <f t="shared" si="7"/>
        <v>98.224220679364933</v>
      </c>
      <c r="AC8" s="214">
        <f t="shared" si="0"/>
        <v>88.721001712835871</v>
      </c>
      <c r="AD8" s="214">
        <f t="shared" si="1"/>
        <v>98.224220679364933</v>
      </c>
      <c r="AG8" s="29">
        <f t="shared" ref="AG8:AG71" si="10">AH$6-AI$6*EXP((T$6-Y7)/T$6)</f>
        <v>4.8821435303225559E+28</v>
      </c>
      <c r="AI8" s="26"/>
      <c r="AJ8" s="54">
        <f t="shared" si="2"/>
        <v>3.4714177350908217E-5</v>
      </c>
      <c r="AP8" s="18"/>
      <c r="AQ8" s="38">
        <f t="shared" si="8"/>
        <v>6.8335831648967518E-2</v>
      </c>
      <c r="AR8" s="38">
        <f t="shared" si="3"/>
        <v>6.3964747436666733E-2</v>
      </c>
      <c r="AS8" s="54">
        <f t="shared" ref="AS8:AS71" si="11">AS$1+AS$2*EXP(-$Y7/AS$3)</f>
        <v>2.0613478054378707E-10</v>
      </c>
      <c r="AT8" s="28"/>
      <c r="AU8" s="28"/>
    </row>
    <row r="9" spans="2:47" ht="15.75" x14ac:dyDescent="0.25">
      <c r="B9" s="42"/>
      <c r="C9" s="42"/>
      <c r="D9" s="42"/>
      <c r="P9" s="31">
        <v>2261.6592334029251</v>
      </c>
      <c r="Q9" s="31">
        <v>1288</v>
      </c>
      <c r="R9" s="23">
        <v>12.25</v>
      </c>
      <c r="V9" s="17"/>
      <c r="X9">
        <f t="shared" si="9"/>
        <v>30</v>
      </c>
      <c r="Y9" s="55">
        <f t="shared" si="4"/>
        <v>2131.1714040645275</v>
      </c>
      <c r="Z9" s="55">
        <f t="shared" si="5"/>
        <v>13.946831771485158</v>
      </c>
      <c r="AA9" s="55">
        <f t="shared" si="6"/>
        <v>88.101339564469924</v>
      </c>
      <c r="AB9" s="55">
        <f t="shared" si="7"/>
        <v>98.113484146923383</v>
      </c>
      <c r="AC9" s="214">
        <f t="shared" si="0"/>
        <v>88.101339564469924</v>
      </c>
      <c r="AD9" s="214">
        <f t="shared" si="1"/>
        <v>98.113484146923383</v>
      </c>
      <c r="AG9" s="29">
        <f t="shared" si="10"/>
        <v>4.8433175133453422E+28</v>
      </c>
      <c r="AH9" s="27"/>
      <c r="AI9" s="26"/>
      <c r="AJ9" s="54">
        <f t="shared" si="2"/>
        <v>3.4602822585848E-5</v>
      </c>
      <c r="AK9" s="15"/>
      <c r="AN9" s="24"/>
      <c r="AP9" s="18"/>
      <c r="AQ9" s="38">
        <f t="shared" si="8"/>
        <v>6.8307981509778418E-2</v>
      </c>
      <c r="AR9" s="38">
        <f t="shared" si="3"/>
        <v>6.3940345567055162E-2</v>
      </c>
      <c r="AS9" s="54">
        <f t="shared" si="11"/>
        <v>2.0719975418027884E-10</v>
      </c>
      <c r="AT9" s="28"/>
      <c r="AU9" s="28"/>
    </row>
    <row r="10" spans="2:47" ht="19.5" customHeight="1" x14ac:dyDescent="0.25">
      <c r="B10" s="199"/>
      <c r="C10" s="114"/>
      <c r="D10" s="114"/>
      <c r="P10" s="31">
        <v>4087.1413289352859</v>
      </c>
      <c r="Q10" s="31">
        <v>1098</v>
      </c>
      <c r="R10" s="23">
        <v>11.51</v>
      </c>
      <c r="V10" s="17"/>
      <c r="X10">
        <f t="shared" si="9"/>
        <v>40</v>
      </c>
      <c r="Y10" s="55">
        <f t="shared" si="4"/>
        <v>2116.4779775913689</v>
      </c>
      <c r="Z10" s="55">
        <f t="shared" si="5"/>
        <v>13.931185221838129</v>
      </c>
      <c r="AA10" s="55">
        <f t="shared" si="6"/>
        <v>87.49392218236332</v>
      </c>
      <c r="AB10" s="55">
        <f t="shared" si="7"/>
        <v>98.003413449441638</v>
      </c>
      <c r="AC10" s="214">
        <f t="shared" si="0"/>
        <v>87.49392218236332</v>
      </c>
      <c r="AD10" s="214">
        <f t="shared" si="1"/>
        <v>98.003413449441638</v>
      </c>
      <c r="AG10" s="29">
        <f t="shared" si="10"/>
        <v>4.8050484353399719E+28</v>
      </c>
      <c r="AI10" s="26"/>
      <c r="AJ10" s="54">
        <f t="shared" si="2"/>
        <v>3.4498394531880853E-5</v>
      </c>
      <c r="AP10" s="18"/>
      <c r="AQ10" s="38">
        <f t="shared" si="8"/>
        <v>6.8280314454687449E-2</v>
      </c>
      <c r="AR10" s="38">
        <f t="shared" si="3"/>
        <v>6.3916102853155826E-2</v>
      </c>
      <c r="AS10" s="54">
        <f t="shared" si="11"/>
        <v>2.082986512020863E-10</v>
      </c>
      <c r="AT10" s="28"/>
      <c r="AU10" s="28"/>
    </row>
    <row r="11" spans="2:47" ht="15.75" x14ac:dyDescent="0.25">
      <c r="B11" s="109"/>
      <c r="C11" s="110"/>
      <c r="D11" s="115"/>
      <c r="P11" s="31">
        <v>798.15294959621554</v>
      </c>
      <c r="Q11" s="31">
        <v>1864</v>
      </c>
      <c r="R11" s="23">
        <v>13.7</v>
      </c>
      <c r="V11" s="17"/>
      <c r="X11">
        <f t="shared" si="9"/>
        <v>50</v>
      </c>
      <c r="Y11" s="55">
        <f t="shared" si="4"/>
        <v>2102.0644159234507</v>
      </c>
      <c r="Z11" s="55">
        <f t="shared" si="5"/>
        <v>13.915624162144937</v>
      </c>
      <c r="AA11" s="55">
        <f t="shared" si="6"/>
        <v>86.898074242391516</v>
      </c>
      <c r="AB11" s="55">
        <f t="shared" si="7"/>
        <v>97.893944158599624</v>
      </c>
      <c r="AC11" s="214">
        <f t="shared" si="0"/>
        <v>86.898074242391516</v>
      </c>
      <c r="AD11" s="214">
        <f t="shared" si="1"/>
        <v>97.893944158599624</v>
      </c>
      <c r="AG11" s="29">
        <f t="shared" si="10"/>
        <v>4.7673047077902599E+28</v>
      </c>
      <c r="AI11" s="26"/>
      <c r="AJ11" s="54">
        <f t="shared" si="2"/>
        <v>3.4400700344389791E-5</v>
      </c>
      <c r="AN11" s="19"/>
      <c r="AO11" s="19"/>
      <c r="AP11" s="18"/>
      <c r="AQ11" s="38">
        <f t="shared" si="8"/>
        <v>6.8252813755649969E-2</v>
      </c>
      <c r="AR11" s="38">
        <f t="shared" si="3"/>
        <v>6.3892004661044569E-2</v>
      </c>
      <c r="AS11" s="54">
        <f t="shared" si="11"/>
        <v>2.0943221608232583E-10</v>
      </c>
      <c r="AT11" s="28"/>
      <c r="AU11" s="28"/>
    </row>
    <row r="12" spans="2:47" ht="15.75" x14ac:dyDescent="0.25">
      <c r="B12" s="42"/>
      <c r="C12" s="42"/>
      <c r="D12" s="42"/>
      <c r="P12" s="31">
        <v>1596.3058991924311</v>
      </c>
      <c r="Q12" s="31">
        <v>1479</v>
      </c>
      <c r="R12" s="23">
        <v>12.64</v>
      </c>
      <c r="V12" s="17"/>
      <c r="X12">
        <f t="shared" si="9"/>
        <v>60</v>
      </c>
      <c r="Y12" s="55">
        <f t="shared" si="4"/>
        <v>2087.9154146460678</v>
      </c>
      <c r="Z12" s="55">
        <f t="shared" si="5"/>
        <v>13.900139758025013</v>
      </c>
      <c r="AA12" s="55">
        <f t="shared" si="6"/>
        <v>86.313163069287626</v>
      </c>
      <c r="AB12" s="55">
        <f t="shared" si="7"/>
        <v>97.785014126099284</v>
      </c>
      <c r="AC12" s="214">
        <f t="shared" si="0"/>
        <v>86.313163069287626</v>
      </c>
      <c r="AD12" s="214">
        <f t="shared" si="1"/>
        <v>97.785014126099284</v>
      </c>
      <c r="AG12" s="29">
        <f t="shared" si="10"/>
        <v>4.7300564600318957E+28</v>
      </c>
      <c r="AI12" s="26"/>
      <c r="AJ12" s="54">
        <f t="shared" si="2"/>
        <v>3.4309562304604463E-5</v>
      </c>
      <c r="AM12" s="28"/>
      <c r="AP12" s="18"/>
      <c r="AQ12" s="38">
        <f t="shared" si="8"/>
        <v>6.8225463315522233E-2</v>
      </c>
      <c r="AR12" s="38">
        <f t="shared" si="3"/>
        <v>6.3868036906521902E-2</v>
      </c>
      <c r="AS12" s="54">
        <f t="shared" si="11"/>
        <v>2.1060123581085403E-10</v>
      </c>
      <c r="AT12" s="28"/>
      <c r="AU12" s="28"/>
    </row>
    <row r="13" spans="2:47" ht="15" customHeight="1" x14ac:dyDescent="0.25">
      <c r="B13" s="199"/>
      <c r="C13" s="114"/>
      <c r="D13" s="114"/>
      <c r="P13" s="31">
        <v>2660.5098319873855</v>
      </c>
      <c r="Q13" s="31">
        <v>1186</v>
      </c>
      <c r="R13" s="23">
        <v>11.97</v>
      </c>
      <c r="V13" s="17"/>
      <c r="W13" s="17"/>
      <c r="X13">
        <f t="shared" si="9"/>
        <v>70</v>
      </c>
      <c r="Y13" s="55">
        <f t="shared" si="4"/>
        <v>2074.016611803152</v>
      </c>
      <c r="Z13" s="55">
        <f t="shared" si="5"/>
        <v>13.884723467157709</v>
      </c>
      <c r="AA13" s="55">
        <f t="shared" si="6"/>
        <v>85.738594948456054</v>
      </c>
      <c r="AB13" s="55">
        <f t="shared" si="7"/>
        <v>97.676563258232221</v>
      </c>
      <c r="AC13" s="214">
        <f t="shared" si="0"/>
        <v>85.738594948456054</v>
      </c>
      <c r="AD13" s="214">
        <f t="shared" si="1"/>
        <v>97.676563258232221</v>
      </c>
      <c r="AG13" s="29">
        <f t="shared" si="10"/>
        <v>4.6932753963067425E+28</v>
      </c>
      <c r="AI13" s="26"/>
      <c r="AJ13" s="54">
        <f t="shared" si="2"/>
        <v>3.4224816814953629E-5</v>
      </c>
      <c r="AM13" s="19"/>
      <c r="AP13" s="18"/>
      <c r="AQ13" s="38">
        <f t="shared" si="8"/>
        <v>6.8198247606814352E-2</v>
      </c>
      <c r="AR13" s="38">
        <f t="shared" si="3"/>
        <v>6.384418600162034E-2</v>
      </c>
      <c r="AS13" s="54">
        <f t="shared" si="11"/>
        <v>2.118065416170657E-10</v>
      </c>
      <c r="AT13" s="28"/>
      <c r="AU13" s="28"/>
    </row>
    <row r="14" spans="2:47" ht="15.75" x14ac:dyDescent="0.25">
      <c r="B14" s="109"/>
      <c r="C14" s="110"/>
      <c r="D14" s="115"/>
      <c r="P14" s="31">
        <v>3724.7137647823392</v>
      </c>
      <c r="Q14" s="31">
        <v>1049</v>
      </c>
      <c r="R14" s="23">
        <v>11.3</v>
      </c>
      <c r="V14" s="17"/>
      <c r="W14" s="17"/>
      <c r="X14">
        <f t="shared" si="9"/>
        <v>80</v>
      </c>
      <c r="Y14" s="55">
        <f t="shared" si="4"/>
        <v>2060.3545076890741</v>
      </c>
      <c r="Z14" s="55">
        <f t="shared" si="5"/>
        <v>13.869367009718484</v>
      </c>
      <c r="AA14" s="55">
        <f t="shared" si="6"/>
        <v>85.173811810213891</v>
      </c>
      <c r="AB14" s="55">
        <f t="shared" si="7"/>
        <v>97.568533307903522</v>
      </c>
      <c r="AC14" s="214">
        <f t="shared" si="0"/>
        <v>85.173811810213891</v>
      </c>
      <c r="AD14" s="214">
        <f t="shared" si="1"/>
        <v>97.568533307903522</v>
      </c>
      <c r="AG14" s="29">
        <f t="shared" si="10"/>
        <v>4.6569346661158784E+28</v>
      </c>
      <c r="AI14" s="26"/>
      <c r="AJ14" s="54">
        <f t="shared" si="2"/>
        <v>3.4146313493127814E-5</v>
      </c>
      <c r="AP14" s="18"/>
      <c r="AQ14" s="38">
        <f t="shared" si="8"/>
        <v>6.8171151615367034E-2</v>
      </c>
      <c r="AR14" s="38">
        <f t="shared" si="3"/>
        <v>6.3820438805404542E-2</v>
      </c>
      <c r="AS14" s="54">
        <f t="shared" si="11"/>
        <v>2.1304901080467586E-10</v>
      </c>
      <c r="AT14" s="28"/>
      <c r="AU14" s="28"/>
    </row>
    <row r="15" spans="2:47" ht="18.75" x14ac:dyDescent="0.3">
      <c r="D15" s="33"/>
      <c r="P15" s="31">
        <v>822.0784658903375</v>
      </c>
      <c r="Q15" s="31">
        <v>1760</v>
      </c>
      <c r="R15" s="23">
        <v>13.53</v>
      </c>
      <c r="V15" s="17"/>
      <c r="W15" s="17"/>
      <c r="X15">
        <f t="shared" si="9"/>
        <v>90</v>
      </c>
      <c r="Y15" s="55">
        <f t="shared" si="4"/>
        <v>2046.9163925877845</v>
      </c>
      <c r="Z15" s="55">
        <f t="shared" si="5"/>
        <v>13.854062341015469</v>
      </c>
      <c r="AA15" s="55">
        <f t="shared" si="6"/>
        <v>84.618288242570671</v>
      </c>
      <c r="AB15" s="55">
        <f t="shared" si="7"/>
        <v>97.460867682134861</v>
      </c>
      <c r="AC15" s="214">
        <f t="shared" si="0"/>
        <v>84.618288242570671</v>
      </c>
      <c r="AD15" s="214">
        <f t="shared" si="1"/>
        <v>97.460867682134861</v>
      </c>
      <c r="AG15" s="29">
        <f t="shared" si="10"/>
        <v>4.6210087463910146E+28</v>
      </c>
      <c r="AI15" s="26"/>
      <c r="AJ15" s="54">
        <f t="shared" si="2"/>
        <v>3.4073914354371864E-5</v>
      </c>
      <c r="AP15" s="18"/>
      <c r="AQ15" s="38">
        <f t="shared" si="8"/>
        <v>6.814416078838953E-2</v>
      </c>
      <c r="AR15" s="38">
        <f t="shared" si="3"/>
        <v>6.3796782578573311E-2</v>
      </c>
      <c r="AS15" s="54">
        <f t="shared" si="11"/>
        <v>2.1432956870640018E-10</v>
      </c>
      <c r="AT15" s="28"/>
      <c r="AU15" s="28"/>
    </row>
    <row r="16" spans="2:47" ht="18.75" x14ac:dyDescent="0.3">
      <c r="D16" s="33"/>
      <c r="P16" s="31">
        <v>1644.156931780675</v>
      </c>
      <c r="Q16" s="31">
        <v>1406</v>
      </c>
      <c r="R16" s="23">
        <v>12.99</v>
      </c>
      <c r="V16" s="17"/>
      <c r="W16" s="45"/>
      <c r="X16" s="45">
        <f t="shared" si="9"/>
        <v>100</v>
      </c>
      <c r="Y16" s="55">
        <f t="shared" si="4"/>
        <v>2033.6902815398921</v>
      </c>
      <c r="Z16" s="55">
        <f t="shared" si="5"/>
        <v>13.838801626078929</v>
      </c>
      <c r="AA16" s="55">
        <f t="shared" si="6"/>
        <v>84.071528794538736</v>
      </c>
      <c r="AB16" s="55">
        <f t="shared" si="7"/>
        <v>97.353511263305876</v>
      </c>
      <c r="AC16" s="214">
        <f t="shared" si="0"/>
        <v>84.071528794538736</v>
      </c>
      <c r="AD16" s="214">
        <f t="shared" si="1"/>
        <v>97.353511263305876</v>
      </c>
      <c r="AG16" s="29">
        <f t="shared" si="10"/>
        <v>4.5854733341915963E+28</v>
      </c>
      <c r="AI16" s="26"/>
      <c r="AJ16" s="54">
        <f t="shared" si="2"/>
        <v>3.4007493072812562E-5</v>
      </c>
      <c r="AM16" s="19"/>
      <c r="AP16" s="18"/>
      <c r="AQ16" s="38">
        <f t="shared" si="8"/>
        <v>6.8117260986365127E-2</v>
      </c>
      <c r="AR16" s="38">
        <f t="shared" si="3"/>
        <v>6.3773204941432612E-2</v>
      </c>
      <c r="AS16" s="54">
        <f t="shared" si="11"/>
        <v>2.1564919076665874E-10</v>
      </c>
      <c r="AT16" s="28"/>
      <c r="AU16" s="28"/>
    </row>
    <row r="17" spans="2:47" ht="18.75" x14ac:dyDescent="0.3">
      <c r="D17" s="33"/>
      <c r="E17" s="7"/>
      <c r="P17" s="31">
        <v>2630.65109084908</v>
      </c>
      <c r="Q17" s="31">
        <v>1089</v>
      </c>
      <c r="R17" s="23">
        <v>12</v>
      </c>
      <c r="W17" s="17"/>
      <c r="X17">
        <f t="shared" si="9"/>
        <v>110</v>
      </c>
      <c r="Y17" s="55">
        <f t="shared" si="4"/>
        <v>2020.6648553396585</v>
      </c>
      <c r="Z17" s="55">
        <f t="shared" si="5"/>
        <v>13.823577215985367</v>
      </c>
      <c r="AA17" s="55">
        <f t="shared" si="6"/>
        <v>83.533065536984637</v>
      </c>
      <c r="AB17" s="55">
        <f t="shared" si="7"/>
        <v>97.246410242598429</v>
      </c>
      <c r="AC17" s="214">
        <f t="shared" si="0"/>
        <v>83.533065536984637</v>
      </c>
      <c r="AD17" s="214">
        <f t="shared" si="1"/>
        <v>97.246410242598429</v>
      </c>
      <c r="AG17" s="29">
        <f t="shared" si="10"/>
        <v>4.5503052487962119E+28</v>
      </c>
      <c r="AI17" s="26"/>
      <c r="AJ17" s="54">
        <f t="shared" si="2"/>
        <v>3.3946934313730566E-5</v>
      </c>
      <c r="AQ17" s="38">
        <f t="shared" si="8"/>
        <v>6.8090438438389106E-2</v>
      </c>
      <c r="AR17" s="38">
        <f t="shared" si="3"/>
        <v>6.3749693834860385E-2</v>
      </c>
      <c r="AS17" s="54">
        <f t="shared" si="11"/>
        <v>2.1700890476069972E-10</v>
      </c>
      <c r="AT17" s="28"/>
      <c r="AU17" s="28"/>
    </row>
    <row r="18" spans="2:47" ht="18.75" x14ac:dyDescent="0.3">
      <c r="C18" s="73"/>
      <c r="D18" s="33"/>
      <c r="P18" s="31">
        <v>3781.5609430955524</v>
      </c>
      <c r="Q18" s="31">
        <v>947</v>
      </c>
      <c r="R18" s="23">
        <v>11.56</v>
      </c>
      <c r="W18" s="17"/>
      <c r="X18">
        <f t="shared" si="9"/>
        <v>120</v>
      </c>
      <c r="Y18" s="55">
        <f t="shared" si="4"/>
        <v>2007.8294070673057</v>
      </c>
      <c r="Z18" s="55">
        <f t="shared" si="5"/>
        <v>13.808381625723051</v>
      </c>
      <c r="AA18" s="55">
        <f t="shared" si="6"/>
        <v>83.00245585230698</v>
      </c>
      <c r="AB18" s="55">
        <f t="shared" si="7"/>
        <v>97.139511964284566</v>
      </c>
      <c r="AC18" s="214">
        <f t="shared" si="0"/>
        <v>83.00245585230698</v>
      </c>
      <c r="AD18" s="214">
        <f t="shared" si="1"/>
        <v>97.139511964284566</v>
      </c>
      <c r="AG18" s="29">
        <f t="shared" si="10"/>
        <v>4.515482342196642E+28</v>
      </c>
      <c r="AI18" s="26"/>
      <c r="AJ18" s="54">
        <f t="shared" si="2"/>
        <v>3.3892133129634473E-5</v>
      </c>
      <c r="AQ18" s="38">
        <f t="shared" si="8"/>
        <v>6.8063679700555449E-2</v>
      </c>
      <c r="AR18" s="38">
        <f t="shared" si="3"/>
        <v>6.3726237483927861E-2</v>
      </c>
      <c r="AS18" s="54">
        <f t="shared" si="11"/>
        <v>2.1840979315883783E-10</v>
      </c>
      <c r="AT18" s="28"/>
      <c r="AU18" s="28"/>
    </row>
    <row r="19" spans="2:47" ht="18.75" x14ac:dyDescent="0.3">
      <c r="B19" s="42"/>
      <c r="C19" s="33"/>
      <c r="D19" s="33"/>
      <c r="P19" s="31">
        <v>5425.7178748762281</v>
      </c>
      <c r="Q19" s="31">
        <v>884</v>
      </c>
      <c r="R19" s="23">
        <v>10.91</v>
      </c>
      <c r="W19" s="17"/>
      <c r="X19">
        <f t="shared" si="9"/>
        <v>130</v>
      </c>
      <c r="Y19" s="55">
        <f t="shared" si="4"/>
        <v>1995.1737935509389</v>
      </c>
      <c r="Z19" s="55">
        <f t="shared" si="5"/>
        <v>13.793207513427943</v>
      </c>
      <c r="AA19" s="55">
        <f t="shared" si="6"/>
        <v>82.479280427901557</v>
      </c>
      <c r="AB19" s="55">
        <f t="shared" si="7"/>
        <v>97.032764779654883</v>
      </c>
      <c r="AC19" s="214">
        <f t="shared" si="0"/>
        <v>82.479280427901557</v>
      </c>
      <c r="AD19" s="214">
        <f t="shared" si="1"/>
        <v>97.032764779654883</v>
      </c>
      <c r="AG19" s="29">
        <f t="shared" si="10"/>
        <v>4.4809834171230266E+28</v>
      </c>
      <c r="AI19" s="26"/>
      <c r="AJ19" s="54">
        <f t="shared" si="2"/>
        <v>3.3842994413812239E-5</v>
      </c>
      <c r="AQ19" s="38">
        <f t="shared" si="8"/>
        <v>6.8036971617052813E-2</v>
      </c>
      <c r="AR19" s="38">
        <f t="shared" si="3"/>
        <v>6.3702824363881319E-2</v>
      </c>
      <c r="AS19" s="54">
        <f t="shared" si="11"/>
        <v>2.1985299564487874E-10</v>
      </c>
      <c r="AT19" s="28"/>
      <c r="AU19" s="28"/>
    </row>
    <row r="20" spans="2:47" ht="18" customHeight="1" x14ac:dyDescent="0.25">
      <c r="P20" s="31">
        <v>7234.2904998349704</v>
      </c>
      <c r="Q20" s="31">
        <v>788</v>
      </c>
      <c r="R20" s="23">
        <v>10.130000000000001</v>
      </c>
      <c r="W20" s="17"/>
      <c r="X20">
        <f t="shared" si="9"/>
        <v>140</v>
      </c>
      <c r="Y20" s="55">
        <f t="shared" si="4"/>
        <v>1982.6883912285839</v>
      </c>
      <c r="Z20" s="55">
        <f t="shared" si="5"/>
        <v>13.778047660838075</v>
      </c>
      <c r="AA20" s="55">
        <f t="shared" si="6"/>
        <v>81.963141431524761</v>
      </c>
      <c r="AB20" s="55">
        <f t="shared" si="7"/>
        <v>96.926117909518638</v>
      </c>
      <c r="AC20" s="214">
        <f t="shared" si="0"/>
        <v>81.963141431524761</v>
      </c>
      <c r="AD20" s="214">
        <f t="shared" si="1"/>
        <v>96.926117909518638</v>
      </c>
      <c r="AG20" s="29">
        <f t="shared" si="10"/>
        <v>4.4467881518335829E+28</v>
      </c>
      <c r="AI20" s="26"/>
      <c r="AJ20" s="54">
        <f t="shared" si="2"/>
        <v>3.3799432405738703E-5</v>
      </c>
      <c r="AQ20" s="38">
        <f t="shared" si="8"/>
        <v>6.8010301283669264E-2</v>
      </c>
      <c r="AR20" s="38">
        <f t="shared" si="3"/>
        <v>6.3679443168222175E-2</v>
      </c>
      <c r="AS20" s="54">
        <f t="shared" si="11"/>
        <v>2.2133971179818209E-10</v>
      </c>
      <c r="AT20" s="28"/>
      <c r="AU20" s="28"/>
    </row>
    <row r="21" spans="2:47" x14ac:dyDescent="0.25">
      <c r="P21" s="31">
        <v>9371.694511149848</v>
      </c>
      <c r="Q21" s="31">
        <v>689</v>
      </c>
      <c r="R21" s="23">
        <v>9.27</v>
      </c>
      <c r="X21">
        <f t="shared" si="9"/>
        <v>150</v>
      </c>
      <c r="Y21" s="55">
        <f t="shared" si="4"/>
        <v>1970.3640559468395</v>
      </c>
      <c r="Z21" s="55">
        <f t="shared" si="5"/>
        <v>13.762894954831641</v>
      </c>
      <c r="AA21" s="55">
        <f t="shared" si="6"/>
        <v>81.453660849393941</v>
      </c>
      <c r="AB21" s="55">
        <f t="shared" si="7"/>
        <v>96.819521314327403</v>
      </c>
      <c r="AC21" s="214">
        <f t="shared" si="0"/>
        <v>81.453660849393941</v>
      </c>
      <c r="AD21" s="214">
        <f t="shared" si="1"/>
        <v>96.819521314327403</v>
      </c>
      <c r="AG21" s="29">
        <f t="shared" si="10"/>
        <v>4.4128770309931316E+28</v>
      </c>
      <c r="AI21" s="26"/>
      <c r="AJ21" s="54">
        <f t="shared" si="2"/>
        <v>3.3761370243323336E-5</v>
      </c>
      <c r="AQ21" s="38">
        <f t="shared" si="8"/>
        <v>6.7983656013438337E-2</v>
      </c>
      <c r="AR21" s="38">
        <f t="shared" si="3"/>
        <v>6.3656082778651535E-2</v>
      </c>
      <c r="AS21" s="54">
        <f t="shared" si="11"/>
        <v>2.2287120394925981E-10</v>
      </c>
      <c r="AT21" s="28"/>
      <c r="AU21" s="28"/>
    </row>
    <row r="22" spans="2:47" x14ac:dyDescent="0.25">
      <c r="P22" s="31">
        <v>11837.929908820861</v>
      </c>
      <c r="Q22" s="31">
        <v>627</v>
      </c>
      <c r="R22" s="23">
        <v>8.44</v>
      </c>
      <c r="X22">
        <f t="shared" si="9"/>
        <v>160</v>
      </c>
      <c r="Y22" s="55">
        <f t="shared" si="4"/>
        <v>1958.1920862894037</v>
      </c>
      <c r="Z22" s="55">
        <f t="shared" si="5"/>
        <v>13.747742369928803</v>
      </c>
      <c r="AA22" s="55">
        <f t="shared" si="6"/>
        <v>80.95047897021098</v>
      </c>
      <c r="AB22" s="55">
        <f t="shared" si="7"/>
        <v>96.712925571078458</v>
      </c>
      <c r="AC22" s="214">
        <f t="shared" si="0"/>
        <v>80.95047897021098</v>
      </c>
      <c r="AD22" s="214">
        <f t="shared" si="1"/>
        <v>96.712925571078458</v>
      </c>
      <c r="AG22" s="29">
        <f t="shared" si="10"/>
        <v>4.3792312820448168E+28</v>
      </c>
      <c r="AI22" s="26"/>
      <c r="AJ22" s="54">
        <f t="shared" si="2"/>
        <v>3.3728739557505141E-5</v>
      </c>
      <c r="AQ22" s="38">
        <f t="shared" si="8"/>
        <v>6.7957023304190178E-2</v>
      </c>
      <c r="AR22" s="38">
        <f t="shared" si="3"/>
        <v>6.3632732236673276E-2</v>
      </c>
      <c r="AS22" s="54">
        <f t="shared" si="11"/>
        <v>2.2444880021923927E-10</v>
      </c>
      <c r="AT22" s="28"/>
      <c r="AU22" s="28"/>
    </row>
    <row r="23" spans="2:47" x14ac:dyDescent="0.25">
      <c r="X23">
        <f t="shared" si="9"/>
        <v>170</v>
      </c>
      <c r="Y23" s="55">
        <f t="shared" si="4"/>
        <v>1946.1641900784473</v>
      </c>
      <c r="Z23" s="55">
        <f t="shared" si="5"/>
        <v>13.732582951650965</v>
      </c>
      <c r="AA23" s="55">
        <f t="shared" si="6"/>
        <v>80.453253000349207</v>
      </c>
      <c r="AB23" s="55">
        <f t="shared" si="7"/>
        <v>96.606281756250198</v>
      </c>
      <c r="AC23" s="214">
        <f t="shared" si="0"/>
        <v>80.453253000349207</v>
      </c>
      <c r="AD23" s="214">
        <f t="shared" si="1"/>
        <v>96.606281756250198</v>
      </c>
      <c r="AG23" s="29">
        <f t="shared" si="10"/>
        <v>4.3458328165488092E+28</v>
      </c>
      <c r="AI23" s="26"/>
      <c r="AJ23" s="54">
        <f t="shared" si="2"/>
        <v>3.3701480105147581E-5</v>
      </c>
      <c r="AQ23" s="38">
        <f t="shared" si="8"/>
        <v>6.7930390807796184E-2</v>
      </c>
      <c r="AR23" s="38">
        <f t="shared" si="3"/>
        <v>6.3609380716670841E-2</v>
      </c>
      <c r="AS23" s="54">
        <f t="shared" si="11"/>
        <v>2.2607389775401454E-10</v>
      </c>
      <c r="AT23" s="28"/>
      <c r="AU23" s="28"/>
    </row>
    <row r="24" spans="2:47" x14ac:dyDescent="0.25">
      <c r="X24">
        <f t="shared" si="9"/>
        <v>180</v>
      </c>
      <c r="Y24" s="55">
        <f t="shared" si="4"/>
        <v>1934.2724537345412</v>
      </c>
      <c r="Z24" s="55">
        <f t="shared" si="5"/>
        <v>13.717409800642912</v>
      </c>
      <c r="AA24" s="55">
        <f t="shared" si="6"/>
        <v>79.961655797211293</v>
      </c>
      <c r="AB24" s="55">
        <f t="shared" si="7"/>
        <v>96.499541334104208</v>
      </c>
      <c r="AC24" s="214">
        <f t="shared" si="0"/>
        <v>79.961655797211293</v>
      </c>
      <c r="AD24" s="214">
        <f t="shared" si="1"/>
        <v>96.499541334104208</v>
      </c>
      <c r="AG24" s="29">
        <f t="shared" si="10"/>
        <v>4.3126641760240774E+28</v>
      </c>
      <c r="AI24" s="26"/>
      <c r="AJ24" s="54">
        <f t="shared" si="2"/>
        <v>3.3679539436570175E-5</v>
      </c>
      <c r="AQ24" s="38">
        <f t="shared" si="8"/>
        <v>6.7903746300921067E-2</v>
      </c>
      <c r="AR24" s="38">
        <f t="shared" si="3"/>
        <v>6.3586017500295092E-2</v>
      </c>
      <c r="AS24" s="54">
        <f t="shared" si="11"/>
        <v>2.2774796616435525E-10</v>
      </c>
      <c r="AT24" s="28"/>
      <c r="AU24" s="28"/>
    </row>
    <row r="25" spans="2:47" x14ac:dyDescent="0.25">
      <c r="X25">
        <f t="shared" si="9"/>
        <v>190</v>
      </c>
      <c r="Y25" s="55">
        <f t="shared" si="4"/>
        <v>1922.5093142188034</v>
      </c>
      <c r="Z25" s="55">
        <f t="shared" si="5"/>
        <v>13.702216057474484</v>
      </c>
      <c r="AA25" s="55">
        <f t="shared" si="6"/>
        <v>79.475374709334574</v>
      </c>
      <c r="AB25" s="55">
        <f t="shared" si="7"/>
        <v>96.392656049767737</v>
      </c>
      <c r="AC25" s="214">
        <f t="shared" si="0"/>
        <v>79.475374709334574</v>
      </c>
      <c r="AD25" s="214">
        <f t="shared" si="1"/>
        <v>96.392656049767737</v>
      </c>
      <c r="AG25" s="29">
        <f t="shared" si="10"/>
        <v>4.2797084818830289E+28</v>
      </c>
      <c r="AI25" s="26"/>
      <c r="AJ25" s="54">
        <f t="shared" si="2"/>
        <v>3.3662872594377597E-5</v>
      </c>
      <c r="AQ25" s="38">
        <f t="shared" si="8"/>
        <v>6.7877077657115495E-2</v>
      </c>
      <c r="AR25" s="38">
        <f t="shared" si="3"/>
        <v>6.3562631952017737E-2</v>
      </c>
      <c r="AS25" s="54">
        <f t="shared" si="11"/>
        <v>2.2947255118376256E-10</v>
      </c>
      <c r="AT25" s="28"/>
      <c r="AU25" s="28"/>
    </row>
    <row r="26" spans="2:47" x14ac:dyDescent="0.25">
      <c r="H26" t="s">
        <v>0</v>
      </c>
      <c r="N26" s="32"/>
      <c r="X26">
        <f t="shared" si="9"/>
        <v>200</v>
      </c>
      <c r="Y26" s="55">
        <f t="shared" si="4"/>
        <v>1910.8675333137664</v>
      </c>
      <c r="Z26" s="55">
        <f t="shared" si="5"/>
        <v>13.686994888048309</v>
      </c>
      <c r="AA26" s="55">
        <f t="shared" si="6"/>
        <v>78.994110513177617</v>
      </c>
      <c r="AB26" s="55">
        <f t="shared" si="7"/>
        <v>96.28557782657974</v>
      </c>
      <c r="AC26" s="214">
        <f t="shared" si="0"/>
        <v>78.994110513177617</v>
      </c>
      <c r="AD26" s="214">
        <f t="shared" si="1"/>
        <v>96.28557782657974</v>
      </c>
      <c r="AG26" s="29">
        <f t="shared" si="10"/>
        <v>4.2469493890981622E+28</v>
      </c>
      <c r="AI26" s="26"/>
      <c r="AJ26" s="54">
        <f t="shared" si="2"/>
        <v>3.365144184052028E-5</v>
      </c>
      <c r="AQ26" s="38">
        <f t="shared" si="8"/>
        <v>6.7850372820103269E-2</v>
      </c>
      <c r="AR26" s="38">
        <f t="shared" si="3"/>
        <v>6.3539213495722377E-2</v>
      </c>
      <c r="AS26" s="54">
        <f t="shared" si="11"/>
        <v>2.3124927855628647E-10</v>
      </c>
      <c r="AT26" s="28"/>
      <c r="AU26" s="28"/>
    </row>
    <row r="27" spans="2:47" x14ac:dyDescent="0.25">
      <c r="H27" s="7"/>
      <c r="R27" s="19"/>
      <c r="S27" s="19"/>
      <c r="X27">
        <f t="shared" si="9"/>
        <v>210</v>
      </c>
      <c r="Y27" s="55">
        <f t="shared" si="4"/>
        <v>1899.3401740285206</v>
      </c>
      <c r="Z27" s="55">
        <f t="shared" si="5"/>
        <v>13.671739469549347</v>
      </c>
      <c r="AA27" s="55">
        <f t="shared" si="6"/>
        <v>78.517576437723037</v>
      </c>
      <c r="AB27" s="55">
        <f t="shared" si="7"/>
        <v>96.178258667248315</v>
      </c>
      <c r="AC27" s="214">
        <f t="shared" si="0"/>
        <v>78.517576437723037</v>
      </c>
      <c r="AD27" s="214">
        <f t="shared" si="1"/>
        <v>96.178258667248315</v>
      </c>
      <c r="AG27" s="29">
        <f t="shared" si="10"/>
        <v>4.2143710432827945E+28</v>
      </c>
      <c r="AI27" s="26"/>
      <c r="AJ27" s="54">
        <f t="shared" si="2"/>
        <v>3.36452164087473E-5</v>
      </c>
      <c r="AQ27" s="38">
        <f t="shared" si="8"/>
        <v>6.7823619778133573E-2</v>
      </c>
      <c r="AR27" s="38">
        <f t="shared" si="3"/>
        <v>6.3515751592220421E-2</v>
      </c>
      <c r="AS27" s="54">
        <f t="shared" si="11"/>
        <v>2.3307985816698362E-10</v>
      </c>
      <c r="AT27" s="28"/>
      <c r="AU27" s="28"/>
    </row>
    <row r="28" spans="2:47" ht="15.75" thickBot="1" x14ac:dyDescent="0.3">
      <c r="H28" s="24"/>
      <c r="N28" s="13"/>
      <c r="Q28" s="19"/>
      <c r="R28" s="19"/>
      <c r="S28" s="19"/>
      <c r="X28">
        <f t="shared" si="9"/>
        <v>220</v>
      </c>
      <c r="Y28" s="55">
        <f t="shared" si="4"/>
        <v>1887.9205789395915</v>
      </c>
      <c r="Z28" s="55">
        <f t="shared" si="5"/>
        <v>13.656442976881026</v>
      </c>
      <c r="AA28" s="55">
        <f t="shared" si="6"/>
        <v>78.045497269102583</v>
      </c>
      <c r="AB28" s="55">
        <f t="shared" si="7"/>
        <v>96.070650558431424</v>
      </c>
      <c r="AC28" s="214">
        <f t="shared" si="0"/>
        <v>78.045497269102583</v>
      </c>
      <c r="AD28" s="214">
        <f t="shared" si="1"/>
        <v>96.070650558431424</v>
      </c>
      <c r="AG28" s="29">
        <f t="shared" si="10"/>
        <v>4.1819580409069833E+28</v>
      </c>
      <c r="AI28" s="26"/>
      <c r="AJ28" s="54">
        <f t="shared" si="2"/>
        <v>3.3644172279795205E-5</v>
      </c>
      <c r="AQ28" s="38">
        <f t="shared" si="8"/>
        <v>6.7796806539285714E-2</v>
      </c>
      <c r="AR28" s="38">
        <f t="shared" si="3"/>
        <v>6.3492235717593312E-2</v>
      </c>
      <c r="AS28" s="54">
        <f t="shared" si="11"/>
        <v>2.3496608842809986E-10</v>
      </c>
      <c r="AT28" s="28"/>
      <c r="AU28" s="28"/>
    </row>
    <row r="29" spans="2:47" x14ac:dyDescent="0.25">
      <c r="B29" s="96" t="s">
        <v>46</v>
      </c>
      <c r="C29" s="97" t="s">
        <v>53</v>
      </c>
      <c r="D29" s="98"/>
      <c r="F29" s="57" t="s">
        <v>33</v>
      </c>
      <c r="G29" s="47"/>
      <c r="H29" s="37"/>
      <c r="N29" s="13"/>
      <c r="X29">
        <f t="shared" si="9"/>
        <v>230</v>
      </c>
      <c r="Y29" s="55">
        <f t="shared" si="4"/>
        <v>1876.6023503016772</v>
      </c>
      <c r="Z29" s="55">
        <f t="shared" si="5"/>
        <v>13.641098569540928</v>
      </c>
      <c r="AA29" s="55">
        <f t="shared" si="6"/>
        <v>77.577608528386833</v>
      </c>
      <c r="AB29" s="55">
        <f t="shared" si="7"/>
        <v>95.962705378409623</v>
      </c>
      <c r="AC29" s="214">
        <f t="shared" si="0"/>
        <v>77.577608528386833</v>
      </c>
      <c r="AD29" s="214">
        <f t="shared" si="1"/>
        <v>95.962705378409623</v>
      </c>
      <c r="AG29" s="29">
        <f t="shared" si="10"/>
        <v>4.1496953924056475E+28</v>
      </c>
      <c r="AI29" s="26"/>
      <c r="AJ29" s="54">
        <f t="shared" si="2"/>
        <v>3.3648291976799753E-5</v>
      </c>
      <c r="AQ29" s="38">
        <f t="shared" si="8"/>
        <v>6.7769921107628875E-2</v>
      </c>
      <c r="AR29" s="38">
        <f t="shared" si="3"/>
        <v>6.3468655342275582E-2</v>
      </c>
      <c r="AS29" s="54">
        <f t="shared" si="11"/>
        <v>2.3690986093437532E-10</v>
      </c>
      <c r="AT29" s="28"/>
      <c r="AU29" s="28"/>
    </row>
    <row r="30" spans="2:47" x14ac:dyDescent="0.25">
      <c r="B30" s="67" t="s">
        <v>52</v>
      </c>
      <c r="C30" s="98" t="s">
        <v>54</v>
      </c>
      <c r="D30" s="98"/>
      <c r="F30" s="58" t="s">
        <v>12</v>
      </c>
      <c r="G30" s="59" t="s">
        <v>13</v>
      </c>
      <c r="N30" s="13"/>
      <c r="X30">
        <f t="shared" si="9"/>
        <v>240</v>
      </c>
      <c r="Y30" s="55">
        <f t="shared" si="4"/>
        <v>1865.3793317829568</v>
      </c>
      <c r="Z30" s="55">
        <f t="shared" si="5"/>
        <v>13.625699378897339</v>
      </c>
      <c r="AA30" s="55">
        <f t="shared" si="6"/>
        <v>77.11365571653397</v>
      </c>
      <c r="AB30" s="55">
        <f t="shared" si="7"/>
        <v>95.854374807578893</v>
      </c>
      <c r="AC30" s="214">
        <f t="shared" si="0"/>
        <v>77.11365571653397</v>
      </c>
      <c r="AD30" s="214">
        <f t="shared" si="1"/>
        <v>95.854374807578893</v>
      </c>
      <c r="AG30" s="29">
        <f t="shared" si="10"/>
        <v>4.1175684879678056E+28</v>
      </c>
      <c r="AI30" s="26"/>
      <c r="AJ30" s="54">
        <f t="shared" si="2"/>
        <v>3.3657564378523109E-5</v>
      </c>
      <c r="AQ30" s="38">
        <f t="shared" si="8"/>
        <v>6.7742951460154646E-2</v>
      </c>
      <c r="AR30" s="38">
        <f t="shared" si="3"/>
        <v>6.3444999910807306E-2</v>
      </c>
      <c r="AS30" s="54">
        <f t="shared" si="11"/>
        <v>2.3891316540115436E-10</v>
      </c>
      <c r="AT30" s="28"/>
      <c r="AU30" s="28"/>
    </row>
    <row r="31" spans="2:47" ht="15.75" thickBot="1" x14ac:dyDescent="0.3">
      <c r="E31" s="36"/>
      <c r="F31" s="60">
        <v>1.1000000000000001E+29</v>
      </c>
      <c r="G31" s="61">
        <v>5.5000000000000003E+28</v>
      </c>
      <c r="L31" s="27"/>
      <c r="M31" s="40"/>
      <c r="N31" s="13"/>
      <c r="O31" s="19"/>
      <c r="R31" s="35"/>
      <c r="S31" s="35"/>
      <c r="X31">
        <f t="shared" si="9"/>
        <v>250</v>
      </c>
      <c r="Y31" s="55">
        <f t="shared" si="4"/>
        <v>1854.245591697952</v>
      </c>
      <c r="Z31" s="55">
        <f t="shared" si="5"/>
        <v>13.610238495836093</v>
      </c>
      <c r="AA31" s="55">
        <f t="shared" si="6"/>
        <v>76.653393621246465</v>
      </c>
      <c r="AB31" s="55">
        <f t="shared" si="7"/>
        <v>95.74561024154832</v>
      </c>
      <c r="AC31" s="214">
        <f t="shared" si="0"/>
        <v>76.653393621246465</v>
      </c>
      <c r="AD31" s="214">
        <f t="shared" si="1"/>
        <v>95.74561024154832</v>
      </c>
      <c r="AG31" s="29">
        <f t="shared" si="10"/>
        <v>4.085563065826195E+28</v>
      </c>
      <c r="AI31" s="26"/>
      <c r="AJ31" s="54">
        <f t="shared" si="2"/>
        <v>3.3671984548057796E-5</v>
      </c>
      <c r="AQ31" s="38">
        <f t="shared" si="8"/>
        <v>6.7715885524413946E-2</v>
      </c>
      <c r="AR31" s="38">
        <f t="shared" si="3"/>
        <v>6.3421258822195903E-2</v>
      </c>
      <c r="AS31" s="54">
        <f t="shared" si="11"/>
        <v>2.4097809489910508E-10</v>
      </c>
      <c r="AT31" s="28"/>
      <c r="AU31" s="28"/>
    </row>
    <row r="32" spans="2:47" x14ac:dyDescent="0.25">
      <c r="E32" s="18"/>
      <c r="H32" s="19"/>
      <c r="I32" s="34"/>
      <c r="N32" s="13"/>
      <c r="X32">
        <f t="shared" si="9"/>
        <v>260</v>
      </c>
      <c r="Y32" s="55">
        <f t="shared" si="4"/>
        <v>1843.195407627644</v>
      </c>
      <c r="Z32" s="55">
        <f t="shared" si="5"/>
        <v>13.594708958755437</v>
      </c>
      <c r="AA32" s="55">
        <f t="shared" si="6"/>
        <v>76.196585681175861</v>
      </c>
      <c r="AB32" s="55">
        <f t="shared" si="7"/>
        <v>95.636362706686157</v>
      </c>
      <c r="AC32" s="214">
        <f t="shared" si="0"/>
        <v>76.196585681175861</v>
      </c>
      <c r="AD32" s="214">
        <f t="shared" si="1"/>
        <v>95.636362706686157</v>
      </c>
      <c r="AG32" s="29">
        <f t="shared" si="10"/>
        <v>4.0536651828941597E+28</v>
      </c>
      <c r="AI32" s="26"/>
      <c r="AJ32" s="54">
        <f t="shared" si="2"/>
        <v>3.3691553574701717E-5</v>
      </c>
      <c r="AQ32" s="38">
        <f t="shared" si="8"/>
        <v>6.7688711156804929E-2</v>
      </c>
      <c r="AR32" s="38">
        <f t="shared" si="3"/>
        <v>6.3397421410840316E-2</v>
      </c>
      <c r="AS32" s="54">
        <f t="shared" si="11"/>
        <v>2.4310685139936608E-10</v>
      </c>
      <c r="AT32" s="28"/>
      <c r="AU32" s="28"/>
    </row>
    <row r="33" spans="1:47" x14ac:dyDescent="0.25">
      <c r="E33" s="27"/>
      <c r="P33" s="36"/>
      <c r="Q33" s="13"/>
      <c r="R33" s="13"/>
      <c r="S33" s="13"/>
      <c r="X33">
        <f t="shared" si="9"/>
        <v>270</v>
      </c>
      <c r="Y33" s="55">
        <f t="shared" si="4"/>
        <v>1832.2232523316641</v>
      </c>
      <c r="Z33" s="55">
        <f t="shared" si="5"/>
        <v>13.579103741895235</v>
      </c>
      <c r="AA33" s="55">
        <f t="shared" si="6"/>
        <v>75.743003403541294</v>
      </c>
      <c r="AB33" s="55">
        <f t="shared" si="7"/>
        <v>95.52658277801784</v>
      </c>
      <c r="AC33" s="214">
        <f t="shared" si="0"/>
        <v>75.743003403541294</v>
      </c>
      <c r="AD33" s="214">
        <f t="shared" si="1"/>
        <v>95.52658277801784</v>
      </c>
      <c r="AG33" s="29">
        <f t="shared" si="10"/>
        <v>4.0218611876233068E+28</v>
      </c>
      <c r="AI33" s="26"/>
      <c r="AJ33" s="54">
        <f t="shared" si="2"/>
        <v>3.3716278426696663E-5</v>
      </c>
      <c r="AQ33" s="38">
        <f t="shared" si="8"/>
        <v>6.7661416121472487E-2</v>
      </c>
      <c r="AR33" s="38">
        <f t="shared" si="3"/>
        <v>6.3373476927983646E-2</v>
      </c>
      <c r="AS33" s="54">
        <f t="shared" si="11"/>
        <v>2.4530175164273614E-10</v>
      </c>
      <c r="AT33" s="28"/>
      <c r="AU33" s="28"/>
    </row>
    <row r="34" spans="1:47" x14ac:dyDescent="0.25">
      <c r="E34" s="27"/>
      <c r="J34" s="26"/>
      <c r="P34" s="36"/>
      <c r="Q34" s="13"/>
      <c r="R34" s="13"/>
      <c r="S34" s="13"/>
      <c r="X34">
        <f t="shared" si="9"/>
        <v>280</v>
      </c>
      <c r="Y34" s="55">
        <f t="shared" si="4"/>
        <v>1821.3237808713302</v>
      </c>
      <c r="Z34" s="55">
        <f t="shared" si="5"/>
        <v>13.563415743995753</v>
      </c>
      <c r="AA34" s="55">
        <f t="shared" si="6"/>
        <v>75.292425831803641</v>
      </c>
      <c r="AB34" s="55">
        <f t="shared" si="7"/>
        <v>95.416220499442517</v>
      </c>
      <c r="AC34" s="214">
        <f t="shared" si="0"/>
        <v>75.292425831803641</v>
      </c>
      <c r="AD34" s="214">
        <f t="shared" si="1"/>
        <v>95.416220499442517</v>
      </c>
      <c r="AG34" s="29">
        <f t="shared" si="10"/>
        <v>3.9901376949804759E+28</v>
      </c>
      <c r="AI34" s="26"/>
      <c r="AJ34" s="54">
        <f t="shared" si="2"/>
        <v>3.3746171812484262E-5</v>
      </c>
      <c r="AQ34" s="38">
        <f t="shared" si="8"/>
        <v>6.7633988069795384E-2</v>
      </c>
      <c r="AR34" s="38">
        <f t="shared" si="3"/>
        <v>6.3349414523672778E-2</v>
      </c>
      <c r="AS34" s="54">
        <f t="shared" si="11"/>
        <v>2.4756523334610631E-10</v>
      </c>
      <c r="AT34" s="28"/>
      <c r="AU34" s="28"/>
    </row>
    <row r="35" spans="1:47" x14ac:dyDescent="0.25">
      <c r="E35" s="27"/>
      <c r="P35" s="36"/>
      <c r="Q35" s="13"/>
      <c r="R35" s="13"/>
      <c r="S35" s="13"/>
      <c r="X35">
        <f t="shared" si="9"/>
        <v>290</v>
      </c>
      <c r="Y35" s="55">
        <f t="shared" si="4"/>
        <v>1810.4918188753197</v>
      </c>
      <c r="Z35" s="55">
        <f t="shared" si="5"/>
        <v>13.54763777729096</v>
      </c>
      <c r="AA35" s="55">
        <f t="shared" si="6"/>
        <v>74.844639060575432</v>
      </c>
      <c r="AB35" s="55">
        <f t="shared" si="7"/>
        <v>95.30522530630293</v>
      </c>
      <c r="AC35" s="214">
        <f t="shared" si="0"/>
        <v>74.844639060575432</v>
      </c>
      <c r="AD35" s="214">
        <f t="shared" si="1"/>
        <v>95.30522530630293</v>
      </c>
      <c r="AG35" s="29">
        <f t="shared" si="10"/>
        <v>3.9584815634669452E+28</v>
      </c>
      <c r="AI35" s="26"/>
      <c r="AJ35" s="54">
        <f t="shared" si="2"/>
        <v>3.3781252048058362E-5</v>
      </c>
      <c r="AQ35" s="38">
        <f t="shared" si="8"/>
        <v>6.760641452045274E-2</v>
      </c>
      <c r="AR35" s="38">
        <f t="shared" si="3"/>
        <v>6.3325223229218033E-2</v>
      </c>
      <c r="AS35" s="54">
        <f t="shared" si="11"/>
        <v>2.4989986175861714E-10</v>
      </c>
      <c r="AT35" s="28"/>
      <c r="AU35" s="28"/>
    </row>
    <row r="36" spans="1:47" x14ac:dyDescent="0.25">
      <c r="E36" s="19"/>
      <c r="P36" s="36"/>
      <c r="Q36" s="13"/>
      <c r="R36" s="13"/>
      <c r="S36" s="13"/>
      <c r="X36">
        <f t="shared" si="9"/>
        <v>300</v>
      </c>
      <c r="Y36" s="55">
        <f t="shared" si="4"/>
        <v>1799.7223518918079</v>
      </c>
      <c r="Z36" s="55">
        <f t="shared" si="5"/>
        <v>13.531762556851577</v>
      </c>
      <c r="AA36" s="55">
        <f t="shared" si="6"/>
        <v>74.399435795444731</v>
      </c>
      <c r="AB36" s="55">
        <f t="shared" si="7"/>
        <v>95.193545950415597</v>
      </c>
      <c r="AC36" s="214">
        <f t="shared" si="0"/>
        <v>74.399435795444731</v>
      </c>
      <c r="AD36" s="214">
        <f t="shared" si="1"/>
        <v>95.193545950415597</v>
      </c>
      <c r="AG36" s="29">
        <f t="shared" si="10"/>
        <v>3.926879874126939E+28</v>
      </c>
      <c r="AI36" s="26"/>
      <c r="AJ36" s="54">
        <f t="shared" si="2"/>
        <v>3.3821542927879948E-5</v>
      </c>
      <c r="AQ36" s="38">
        <f t="shared" si="8"/>
        <v>6.7578682840078452E-2</v>
      </c>
      <c r="AR36" s="38">
        <f t="shared" si="3"/>
        <v>6.3300891940160281E-2</v>
      </c>
      <c r="AS36" s="54">
        <f t="shared" si="11"/>
        <v>2.5230833657893012E-10</v>
      </c>
      <c r="AT36" s="28"/>
      <c r="AU36" s="28"/>
    </row>
    <row r="37" spans="1:47" ht="15.75" customHeight="1" x14ac:dyDescent="0.3">
      <c r="E37" s="19"/>
      <c r="F37" s="33"/>
      <c r="P37" s="36"/>
      <c r="Q37" s="13"/>
      <c r="R37" s="13"/>
      <c r="S37" s="13"/>
      <c r="X37">
        <f t="shared" si="9"/>
        <v>310</v>
      </c>
      <c r="Y37" s="55">
        <f t="shared" si="4"/>
        <v>1789.0105157825676</v>
      </c>
      <c r="Z37" s="55">
        <f t="shared" si="5"/>
        <v>13.515782690304674</v>
      </c>
      <c r="AA37" s="55">
        <f t="shared" si="6"/>
        <v>73.956614955872993</v>
      </c>
      <c r="AB37" s="55">
        <f t="shared" si="7"/>
        <v>95.081130427750068</v>
      </c>
      <c r="AC37" s="214">
        <f t="shared" si="0"/>
        <v>73.956614955872993</v>
      </c>
      <c r="AD37" s="214">
        <f t="shared" si="1"/>
        <v>95.081130427750068</v>
      </c>
      <c r="AG37" s="29">
        <f t="shared" si="10"/>
        <v>3.8953199115160123E+28</v>
      </c>
      <c r="AI37" s="26"/>
      <c r="AJ37" s="54">
        <f t="shared" si="2"/>
        <v>3.3867073596666636E-5</v>
      </c>
      <c r="AQ37" s="38">
        <f t="shared" si="8"/>
        <v>6.7550780224530232E-2</v>
      </c>
      <c r="AR37" s="38">
        <f t="shared" si="3"/>
        <v>6.3276409399769029E-2</v>
      </c>
      <c r="AS37" s="54">
        <f t="shared" si="11"/>
        <v>2.5479349924349513E-10</v>
      </c>
      <c r="AT37" s="28"/>
      <c r="AU37" s="28"/>
    </row>
    <row r="38" spans="1:47" x14ac:dyDescent="0.25">
      <c r="Q38" s="26"/>
      <c r="X38">
        <f t="shared" si="9"/>
        <v>320</v>
      </c>
      <c r="Y38" s="55">
        <f t="shared" si="4"/>
        <v>1778.351588125375</v>
      </c>
      <c r="Z38" s="55">
        <f t="shared" si="5"/>
        <v>13.499690667968986</v>
      </c>
      <c r="AA38" s="55">
        <f t="shared" si="6"/>
        <v>73.515981319775733</v>
      </c>
      <c r="AB38" s="55">
        <f t="shared" si="7"/>
        <v>94.967925909032616</v>
      </c>
      <c r="AC38" s="214">
        <f t="shared" si="0"/>
        <v>73.515981319775733</v>
      </c>
      <c r="AD38" s="214">
        <f t="shared" si="1"/>
        <v>94.967925909032616</v>
      </c>
      <c r="AG38" s="29">
        <f t="shared" si="10"/>
        <v>3.8637891466243503E+28</v>
      </c>
      <c r="AI38" s="26"/>
      <c r="AJ38" s="54">
        <f t="shared" si="2"/>
        <v>3.3917878419172884E-5</v>
      </c>
      <c r="AQ38" s="38">
        <f t="shared" si="8"/>
        <v>6.7522693680820658E-2</v>
      </c>
      <c r="AR38" s="38">
        <f t="shared" si="3"/>
        <v>6.3251764183112832E-2</v>
      </c>
      <c r="AS38" s="54">
        <f t="shared" si="11"/>
        <v>2.5735834059359207E-10</v>
      </c>
      <c r="AT38" s="28"/>
      <c r="AU38" s="28"/>
    </row>
    <row r="39" spans="1:47" x14ac:dyDescent="0.25">
      <c r="X39">
        <f t="shared" si="9"/>
        <v>330</v>
      </c>
      <c r="Y39" s="55">
        <f t="shared" si="4"/>
        <v>1767.7409806019457</v>
      </c>
      <c r="Z39" s="55">
        <f t="shared" si="5"/>
        <v>13.483478853459379</v>
      </c>
      <c r="AA39" s="55">
        <f t="shared" si="6"/>
        <v>73.077345208844392</v>
      </c>
      <c r="AB39" s="55">
        <f t="shared" si="7"/>
        <v>94.853878673650229</v>
      </c>
      <c r="AC39" s="214">
        <f t="shared" si="0"/>
        <v>73.077345208844392</v>
      </c>
      <c r="AD39" s="214">
        <f t="shared" si="1"/>
        <v>94.853878673650229</v>
      </c>
      <c r="AG39" s="29">
        <f t="shared" si="10"/>
        <v>3.832275221774072E+28</v>
      </c>
      <c r="AI39" s="26"/>
      <c r="AJ39" s="54">
        <f t="shared" si="2"/>
        <v>3.397399684483575E-5</v>
      </c>
      <c r="AQ39" s="38">
        <f t="shared" si="8"/>
        <v>6.7494410009778696E-2</v>
      </c>
      <c r="AR39" s="38">
        <f t="shared" si="3"/>
        <v>6.3226944681762237E-2</v>
      </c>
      <c r="AS39" s="54">
        <f t="shared" si="11"/>
        <v>2.6000600892623139E-10</v>
      </c>
      <c r="AT39" s="28"/>
      <c r="AU39" s="28"/>
    </row>
    <row r="40" spans="1:47" x14ac:dyDescent="0.25">
      <c r="A40" s="16"/>
      <c r="B40" s="21"/>
      <c r="C40" s="21"/>
      <c r="X40">
        <f t="shared" si="9"/>
        <v>340</v>
      </c>
      <c r="Y40" s="55">
        <f t="shared" si="4"/>
        <v>1757.1742323589287</v>
      </c>
      <c r="Z40" s="55">
        <f t="shared" si="5"/>
        <v>13.467139474829446</v>
      </c>
      <c r="AA40" s="55">
        <f t="shared" si="6"/>
        <v>72.640522214093792</v>
      </c>
      <c r="AB40" s="55">
        <f t="shared" si="7"/>
        <v>94.738934047340464</v>
      </c>
      <c r="AC40" s="214">
        <f t="shared" si="0"/>
        <v>72.640522214093792</v>
      </c>
      <c r="AD40" s="214">
        <f t="shared" si="1"/>
        <v>94.738934047340464</v>
      </c>
      <c r="AG40" s="29">
        <f t="shared" si="10"/>
        <v>3.8007659375354156E+28</v>
      </c>
      <c r="AI40" s="26"/>
      <c r="AJ40" s="54">
        <f t="shared" si="2"/>
        <v>3.4035473263870051E-5</v>
      </c>
      <c r="AQ40" s="38">
        <f t="shared" si="8"/>
        <v>6.7465915789536035E-2</v>
      </c>
      <c r="AR40" s="38">
        <f t="shared" si="3"/>
        <v>6.3201939089208126E-2</v>
      </c>
      <c r="AS40" s="54">
        <f t="shared" si="11"/>
        <v>2.6273981843042684E-10</v>
      </c>
      <c r="AT40" s="28"/>
      <c r="AU40" s="28"/>
    </row>
    <row r="41" spans="1:47" x14ac:dyDescent="0.25">
      <c r="A41" s="16"/>
      <c r="B41" s="21"/>
      <c r="C41" s="21"/>
      <c r="X41">
        <f t="shared" si="9"/>
        <v>350</v>
      </c>
      <c r="Y41" s="55">
        <f t="shared" si="4"/>
        <v>1746.64700434001</v>
      </c>
      <c r="Z41" s="55">
        <f t="shared" si="5"/>
        <v>13.450664616339047</v>
      </c>
      <c r="AA41" s="55">
        <f t="shared" si="6"/>
        <v>72.205332961554774</v>
      </c>
      <c r="AB41" s="55">
        <f t="shared" si="7"/>
        <v>94.623036344277509</v>
      </c>
      <c r="AC41" s="214">
        <f t="shared" si="0"/>
        <v>72.205332961554774</v>
      </c>
      <c r="AD41" s="214">
        <f t="shared" si="1"/>
        <v>94.623036344277509</v>
      </c>
      <c r="AG41" s="29">
        <f t="shared" si="10"/>
        <v>3.769249241732719E+28</v>
      </c>
      <c r="AI41" s="26"/>
      <c r="AJ41" s="54">
        <f t="shared" si="2"/>
        <v>3.4102356851054423E-5</v>
      </c>
      <c r="AQ41" s="38">
        <f t="shared" si="8"/>
        <v>6.7437197359959039E-2</v>
      </c>
      <c r="AR41" s="38">
        <f t="shared" si="3"/>
        <v>6.3176735387101196E-2</v>
      </c>
      <c r="AS41" s="54">
        <f t="shared" si="11"/>
        <v>2.6556325800590397E-10</v>
      </c>
      <c r="AT41" s="28"/>
      <c r="AU41" s="28"/>
    </row>
    <row r="42" spans="1:47" x14ac:dyDescent="0.25">
      <c r="X42">
        <f t="shared" si="9"/>
        <v>360</v>
      </c>
      <c r="Y42" s="55">
        <f t="shared" si="4"/>
        <v>1736.1550745974159</v>
      </c>
      <c r="Z42" s="55">
        <f t="shared" si="5"/>
        <v>13.43404621095338</v>
      </c>
      <c r="AA42" s="55">
        <f t="shared" si="6"/>
        <v>71.771602918454562</v>
      </c>
      <c r="AB42" s="55">
        <f t="shared" si="7"/>
        <v>94.506128814304461</v>
      </c>
      <c r="AC42" s="214">
        <f t="shared" si="0"/>
        <v>71.771602918454562</v>
      </c>
      <c r="AD42" s="214">
        <f t="shared" si="1"/>
        <v>94.506128814304461</v>
      </c>
      <c r="AG42" s="29">
        <f t="shared" si="10"/>
        <v>3.7377132206392463E+28</v>
      </c>
      <c r="AI42" s="26"/>
      <c r="AJ42" s="54">
        <f t="shared" si="2"/>
        <v>3.4174701393050717E-5</v>
      </c>
      <c r="AQ42" s="38">
        <f t="shared" si="8"/>
        <v>6.7408240808179226E-2</v>
      </c>
      <c r="AR42" s="38">
        <f t="shared" si="3"/>
        <v>6.3151321332446927E-2</v>
      </c>
      <c r="AS42" s="54">
        <f t="shared" si="11"/>
        <v>2.6848000045564142E-10</v>
      </c>
      <c r="AT42" s="28"/>
      <c r="AU42" s="28"/>
    </row>
    <row r="43" spans="1:47" x14ac:dyDescent="0.25">
      <c r="X43">
        <f t="shared" si="9"/>
        <v>370</v>
      </c>
      <c r="Y43" s="55">
        <f t="shared" si="4"/>
        <v>1725.6943346015648</v>
      </c>
      <c r="Z43" s="55">
        <f t="shared" si="5"/>
        <v>13.417276033702704</v>
      </c>
      <c r="AA43" s="55">
        <f t="shared" si="6"/>
        <v>71.339162240659974</v>
      </c>
      <c r="AB43" s="55">
        <f t="shared" si="7"/>
        <v>94.388153596220221</v>
      </c>
      <c r="AC43" s="214">
        <f t="shared" si="0"/>
        <v>71.339162240659974</v>
      </c>
      <c r="AD43" s="214">
        <f t="shared" si="1"/>
        <v>94.388153596220221</v>
      </c>
      <c r="AG43" s="29">
        <f t="shared" si="10"/>
        <v>3.7061460924889772E+28</v>
      </c>
      <c r="AI43" s="26"/>
      <c r="AJ43" s="54">
        <f t="shared" si="2"/>
        <v>3.4252565094639969E-5</v>
      </c>
      <c r="AQ43" s="38">
        <f t="shared" si="8"/>
        <v>6.7379031955409507E-2</v>
      </c>
      <c r="AR43" s="38">
        <f t="shared" si="3"/>
        <v>6.3125684445920718E-2</v>
      </c>
      <c r="AS43" s="54">
        <f t="shared" si="11"/>
        <v>2.7149391203667258E-10</v>
      </c>
      <c r="AT43" s="28"/>
      <c r="AU43" s="28"/>
    </row>
    <row r="44" spans="1:47" x14ac:dyDescent="0.25">
      <c r="X44">
        <f t="shared" si="9"/>
        <v>380</v>
      </c>
      <c r="Y44" s="55">
        <f t="shared" si="4"/>
        <v>1715.2607865782736</v>
      </c>
      <c r="Z44" s="55">
        <f t="shared" si="5"/>
        <v>13.400345696057272</v>
      </c>
      <c r="AA44" s="55">
        <f t="shared" si="6"/>
        <v>70.907845662599158</v>
      </c>
      <c r="AB44" s="55">
        <f t="shared" si="7"/>
        <v>94.269051678208044</v>
      </c>
      <c r="AC44" s="214">
        <f t="shared" si="0"/>
        <v>70.907845662599158</v>
      </c>
      <c r="AD44" s="214">
        <f t="shared" si="1"/>
        <v>94.269051678208044</v>
      </c>
      <c r="AG44" s="29">
        <f t="shared" si="10"/>
        <v>3.6745362034648468E+28</v>
      </c>
      <c r="AI44" s="26"/>
      <c r="AJ44" s="54">
        <f t="shared" si="2"/>
        <v>3.4336010358736395E-5</v>
      </c>
      <c r="AQ44" s="38">
        <f t="shared" si="8"/>
        <v>6.7349556345273093E-2</v>
      </c>
      <c r="AR44" s="38">
        <f t="shared" si="3"/>
        <v>6.3099812001501804E-2</v>
      </c>
      <c r="AS44" s="54">
        <f t="shared" si="11"/>
        <v>2.7460906234496739E-10</v>
      </c>
      <c r="AT44" s="28"/>
      <c r="AU44" s="28"/>
    </row>
    <row r="45" spans="1:47" x14ac:dyDescent="0.25">
      <c r="X45">
        <f t="shared" si="9"/>
        <v>390</v>
      </c>
      <c r="Y45" s="55">
        <f t="shared" si="4"/>
        <v>1704.8505419134915</v>
      </c>
      <c r="Z45" s="55">
        <f t="shared" si="5"/>
        <v>13.383246641500305</v>
      </c>
      <c r="AA45" s="55">
        <f t="shared" si="6"/>
        <v>70.477492431314246</v>
      </c>
      <c r="AB45" s="55">
        <f t="shared" si="7"/>
        <v>94.148762866692266</v>
      </c>
      <c r="AC45" s="214">
        <f t="shared" si="0"/>
        <v>70.477492431314246</v>
      </c>
      <c r="AD45" s="214">
        <f t="shared" si="1"/>
        <v>94.148762866692266</v>
      </c>
      <c r="AG45" s="29">
        <f t="shared" si="10"/>
        <v>3.6428720263563868E+28</v>
      </c>
      <c r="AI45" s="26"/>
      <c r="AJ45" s="54">
        <f t="shared" si="2"/>
        <v>3.4425103534448244E-5</v>
      </c>
      <c r="AQ45" s="38">
        <f t="shared" si="8"/>
        <v>6.7319799233916691E-2</v>
      </c>
      <c r="AR45" s="38">
        <f t="shared" si="3"/>
        <v>6.3073691017665356E-2</v>
      </c>
      <c r="AS45" s="54">
        <f t="shared" si="11"/>
        <v>2.7782973449967E-10</v>
      </c>
      <c r="AT45" s="28"/>
      <c r="AU45" s="28"/>
    </row>
    <row r="46" spans="1:47" x14ac:dyDescent="0.25">
      <c r="X46">
        <f t="shared" si="9"/>
        <v>400</v>
      </c>
      <c r="Y46" s="55">
        <f t="shared" si="4"/>
        <v>1694.4598206766664</v>
      </c>
      <c r="Z46" s="55">
        <f t="shared" si="5"/>
        <v>13.365970142514266</v>
      </c>
      <c r="AA46" s="55">
        <f t="shared" si="6"/>
        <v>70.047946286757593</v>
      </c>
      <c r="AB46" s="55">
        <f t="shared" si="7"/>
        <v>94.027225765137288</v>
      </c>
      <c r="AC46" s="214">
        <f t="shared" si="0"/>
        <v>70.047946286757593</v>
      </c>
      <c r="AD46" s="214">
        <f t="shared" si="1"/>
        <v>94.027225765137288</v>
      </c>
      <c r="AG46" s="29">
        <f t="shared" si="10"/>
        <v>3.6111421621147964E+28</v>
      </c>
      <c r="AI46" s="26"/>
      <c r="AJ46" s="54">
        <f t="shared" si="2"/>
        <v>3.4519914626796479E-5</v>
      </c>
      <c r="AQ46" s="38">
        <f t="shared" si="8"/>
        <v>6.7289745582229596E-2</v>
      </c>
      <c r="AR46" s="38">
        <f t="shared" si="3"/>
        <v>6.3047308250414782E-2</v>
      </c>
      <c r="AS46" s="54">
        <f t="shared" si="11"/>
        <v>2.811604355792792E-10</v>
      </c>
      <c r="AT46" s="28"/>
      <c r="AU46" s="28"/>
    </row>
    <row r="47" spans="1:47" x14ac:dyDescent="0.25">
      <c r="X47">
        <f t="shared" si="9"/>
        <v>410</v>
      </c>
      <c r="Y47" s="55">
        <f t="shared" si="4"/>
        <v>1684.0849523248603</v>
      </c>
      <c r="Z47" s="55">
        <f t="shared" si="5"/>
        <v>13.348507299231382</v>
      </c>
      <c r="AA47" s="55">
        <f t="shared" si="6"/>
        <v>69.619055490899555</v>
      </c>
      <c r="AB47" s="55">
        <f t="shared" si="7"/>
        <v>93.904377764554226</v>
      </c>
      <c r="AC47" s="214">
        <f t="shared" si="0"/>
        <v>69.619055490899555</v>
      </c>
      <c r="AD47" s="214">
        <f t="shared" si="1"/>
        <v>93.904377764554226</v>
      </c>
      <c r="AG47" s="29">
        <f t="shared" si="10"/>
        <v>3.579335344571747E+28</v>
      </c>
      <c r="AI47" s="26"/>
      <c r="AJ47" s="54">
        <f t="shared" si="2"/>
        <v>3.4620516960966138E-5</v>
      </c>
      <c r="AQ47" s="38">
        <f t="shared" si="8"/>
        <v>6.7259380050546602E-2</v>
      </c>
      <c r="AR47" s="38">
        <f t="shared" si="3"/>
        <v>6.3020650188486627E-2</v>
      </c>
      <c r="AS47" s="54">
        <f t="shared" si="11"/>
        <v>2.8460590724695085E-10</v>
      </c>
      <c r="AT47" s="28"/>
      <c r="AU47" s="28"/>
    </row>
    <row r="48" spans="1:47" x14ac:dyDescent="0.25">
      <c r="X48">
        <f t="shared" si="9"/>
        <v>420</v>
      </c>
      <c r="Y48" s="55">
        <f t="shared" si="4"/>
        <v>1673.722377661087</v>
      </c>
      <c r="Z48" s="55">
        <f t="shared" si="5"/>
        <v>13.330849040039665</v>
      </c>
      <c r="AA48" s="55">
        <f t="shared" si="6"/>
        <v>69.190672908684874</v>
      </c>
      <c r="AB48" s="55">
        <f t="shared" si="7"/>
        <v>93.780155047764083</v>
      </c>
      <c r="AC48" s="214">
        <f t="shared" si="0"/>
        <v>69.190672908684874</v>
      </c>
      <c r="AD48" s="214">
        <f t="shared" si="1"/>
        <v>93.780155047764083</v>
      </c>
      <c r="AG48" s="29">
        <f t="shared" si="10"/>
        <v>3.5474404486280871E+28</v>
      </c>
      <c r="AI48" s="26"/>
      <c r="AJ48" s="54">
        <f t="shared" si="2"/>
        <v>3.4726986793161899E-5</v>
      </c>
      <c r="AQ48" s="38">
        <f t="shared" si="8"/>
        <v>6.7228686996276169E-2</v>
      </c>
      <c r="AR48" s="38">
        <f t="shared" si="3"/>
        <v>6.2993703051116304E-2</v>
      </c>
      <c r="AS48" s="54">
        <f t="shared" si="11"/>
        <v>2.8817113648375702E-10</v>
      </c>
      <c r="AT48" s="28"/>
      <c r="AU48" s="28"/>
    </row>
    <row r="49" spans="2:47" x14ac:dyDescent="0.25">
      <c r="W49" s="15"/>
      <c r="X49">
        <f t="shared" si="9"/>
        <v>430</v>
      </c>
      <c r="Y49" s="55">
        <f t="shared" si="4"/>
        <v>1663.3686521316067</v>
      </c>
      <c r="Z49" s="55">
        <f t="shared" si="5"/>
        <v>13.312986124480137</v>
      </c>
      <c r="AA49" s="55">
        <f t="shared" si="6"/>
        <v>68.762656144340909</v>
      </c>
      <c r="AB49" s="55">
        <f t="shared" si="7"/>
        <v>93.654492609779368</v>
      </c>
      <c r="AC49" s="214">
        <f t="shared" si="0"/>
        <v>68.762656144340909</v>
      </c>
      <c r="AD49" s="214">
        <f t="shared" si="1"/>
        <v>93.654492609779368</v>
      </c>
      <c r="AG49" s="29">
        <f t="shared" si="10"/>
        <v>3.5154465022611972E+28</v>
      </c>
      <c r="AI49" s="26"/>
      <c r="AJ49" s="54">
        <f t="shared" si="2"/>
        <v>3.4839402859260941E-5</v>
      </c>
      <c r="AQ49" s="38">
        <f t="shared" si="8"/>
        <v>6.7197650474965578E-2</v>
      </c>
      <c r="AR49" s="38">
        <f t="shared" si="3"/>
        <v>6.2966452788814409E-2</v>
      </c>
      <c r="AS49" s="54">
        <f t="shared" si="11"/>
        <v>2.9186136632683595E-10</v>
      </c>
      <c r="AT49" s="28"/>
      <c r="AU49" s="28"/>
    </row>
    <row r="50" spans="2:47" x14ac:dyDescent="0.25">
      <c r="W50" s="15"/>
      <c r="X50">
        <f t="shared" si="9"/>
        <v>440</v>
      </c>
      <c r="Y50" s="55">
        <f t="shared" si="4"/>
        <v>1653.0204505582196</v>
      </c>
      <c r="Z50" s="55">
        <f t="shared" si="5"/>
        <v>13.294909148820278</v>
      </c>
      <c r="AA50" s="55">
        <f t="shared" si="6"/>
        <v>68.334867737007841</v>
      </c>
      <c r="AB50" s="55">
        <f t="shared" si="7"/>
        <v>93.527324297012157</v>
      </c>
      <c r="AC50" s="214">
        <f t="shared" si="0"/>
        <v>68.334867737007841</v>
      </c>
      <c r="AD50" s="214">
        <f t="shared" si="1"/>
        <v>93.527324297012157</v>
      </c>
      <c r="AG50" s="29">
        <f t="shared" si="10"/>
        <v>3.4833427027439656E+28</v>
      </c>
      <c r="AI50" s="26"/>
      <c r="AJ50" s="54">
        <f t="shared" si="2"/>
        <v>3.4957845851515916E-5</v>
      </c>
      <c r="AQ50" s="38">
        <f t="shared" si="8"/>
        <v>6.7166254245393145E-2</v>
      </c>
      <c r="AR50" s="38">
        <f t="shared" si="3"/>
        <v>6.2938885087672911E-2</v>
      </c>
      <c r="AS50" s="54">
        <f t="shared" si="11"/>
        <v>2.9568210648350823E-10</v>
      </c>
      <c r="AT50" s="28"/>
      <c r="AU50" s="28"/>
    </row>
    <row r="51" spans="2:47" x14ac:dyDescent="0.25">
      <c r="X51">
        <f t="shared" si="9"/>
        <v>450</v>
      </c>
      <c r="Y51" s="55">
        <f t="shared" si="4"/>
        <v>1642.6745734124579</v>
      </c>
      <c r="Z51" s="55">
        <f t="shared" si="5"/>
        <v>13.276608554742525</v>
      </c>
      <c r="AA51" s="55">
        <f t="shared" si="6"/>
        <v>67.90717542010988</v>
      </c>
      <c r="AB51" s="55">
        <f t="shared" si="7"/>
        <v>93.398582868396232</v>
      </c>
      <c r="AC51" s="214">
        <f t="shared" si="0"/>
        <v>67.90717542010988</v>
      </c>
      <c r="AD51" s="214">
        <f t="shared" si="1"/>
        <v>93.398582868396232</v>
      </c>
      <c r="AG51" s="29">
        <f t="shared" si="10"/>
        <v>3.451118437514622E+28</v>
      </c>
      <c r="AI51" s="26"/>
      <c r="AJ51" s="54">
        <f t="shared" si="2"/>
        <v>3.508239781256141E-5</v>
      </c>
      <c r="AQ51" s="38">
        <f t="shared" si="8"/>
        <v>6.713448177936425E-2</v>
      </c>
      <c r="AR51" s="38">
        <f t="shared" si="3"/>
        <v>6.2910985377796713E-2</v>
      </c>
      <c r="AS51" s="54">
        <f t="shared" si="11"/>
        <v>2.9963914366196435E-10</v>
      </c>
      <c r="AT51" s="28"/>
      <c r="AU51" s="28"/>
    </row>
    <row r="52" spans="2:47" x14ac:dyDescent="0.25">
      <c r="B52" s="22"/>
      <c r="X52">
        <f t="shared" si="9"/>
        <v>460</v>
      </c>
      <c r="Y52" s="55">
        <f t="shared" si="4"/>
        <v>1632.3279547488075</v>
      </c>
      <c r="Z52" s="55">
        <f t="shared" si="5"/>
        <v>13.258074641645074</v>
      </c>
      <c r="AA52" s="55">
        <f t="shared" si="6"/>
        <v>67.479452449309946</v>
      </c>
      <c r="AB52" s="55">
        <f t="shared" si="7"/>
        <v>93.268200081921023</v>
      </c>
      <c r="AC52" s="214">
        <f t="shared" si="0"/>
        <v>67.479452449309946</v>
      </c>
      <c r="AD52" s="214">
        <f t="shared" si="1"/>
        <v>93.268200081921023</v>
      </c>
      <c r="AG52" s="29">
        <f t="shared" si="10"/>
        <v>3.4187633101834647E+28</v>
      </c>
      <c r="AI52" s="26"/>
      <c r="AJ52" s="54">
        <f t="shared" si="2"/>
        <v>3.5213141434938939E-5</v>
      </c>
      <c r="AQ52" s="38">
        <f t="shared" si="8"/>
        <v>6.7102316276982391E-2</v>
      </c>
      <c r="AR52" s="38">
        <f t="shared" si="3"/>
        <v>6.2882738846539041E-2</v>
      </c>
      <c r="AS52" s="54">
        <f t="shared" si="11"/>
        <v>3.037385514235651E-10</v>
      </c>
      <c r="AT52" s="28"/>
      <c r="AU52" s="28"/>
    </row>
    <row r="53" spans="2:47" x14ac:dyDescent="0.25">
      <c r="X53">
        <f t="shared" si="9"/>
        <v>470</v>
      </c>
      <c r="Y53" s="55">
        <f t="shared" si="4"/>
        <v>1621.9776719233303</v>
      </c>
      <c r="Z53" s="55">
        <f t="shared" si="5"/>
        <v>13.239297583115039</v>
      </c>
      <c r="AA53" s="55">
        <f t="shared" si="6"/>
        <v>67.051578004271619</v>
      </c>
      <c r="AB53" s="55">
        <f t="shared" si="7"/>
        <v>93.136106810517333</v>
      </c>
      <c r="AC53" s="214">
        <f t="shared" si="0"/>
        <v>67.051578004271619</v>
      </c>
      <c r="AD53" s="214">
        <f t="shared" si="1"/>
        <v>93.136106810517333</v>
      </c>
      <c r="AG53" s="29">
        <f t="shared" si="10"/>
        <v>3.3862671722092649E+28</v>
      </c>
      <c r="AI53" s="26"/>
      <c r="AJ53" s="54">
        <f t="shared" si="2"/>
        <v>3.5350159253298691E-5</v>
      </c>
      <c r="AQ53" s="38">
        <f t="shared" si="8"/>
        <v>6.7069740688269347E-2</v>
      </c>
      <c r="AR53" s="38">
        <f t="shared" si="3"/>
        <v>6.285413045731085E-2</v>
      </c>
      <c r="AS53" s="54">
        <f t="shared" si="11"/>
        <v>3.0798669932049963E-10</v>
      </c>
      <c r="AT53" s="28"/>
      <c r="AU53" s="28"/>
    </row>
    <row r="54" spans="2:47" x14ac:dyDescent="0.25">
      <c r="X54">
        <f t="shared" si="9"/>
        <v>480</v>
      </c>
      <c r="Y54" s="55">
        <f t="shared" si="4"/>
        <v>1611.6209572315788</v>
      </c>
      <c r="Z54" s="55">
        <f t="shared" si="5"/>
        <v>13.220267448200218</v>
      </c>
      <c r="AA54" s="55">
        <f t="shared" si="6"/>
        <v>66.62343766976349</v>
      </c>
      <c r="AB54" s="55">
        <f t="shared" si="7"/>
        <v>93.002233191700441</v>
      </c>
      <c r="AC54" s="214">
        <f t="shared" si="0"/>
        <v>66.62343766976349</v>
      </c>
      <c r="AD54" s="214">
        <f t="shared" si="1"/>
        <v>93.002233191700441</v>
      </c>
      <c r="AG54" s="29">
        <f t="shared" si="10"/>
        <v>3.3536201608237595E+28</v>
      </c>
      <c r="AI54" s="26"/>
      <c r="AJ54" s="54">
        <f t="shared" si="2"/>
        <v>3.54935327153915E-5</v>
      </c>
      <c r="AQ54" s="38">
        <f t="shared" si="8"/>
        <v>6.703673774211874E-2</v>
      </c>
      <c r="AR54" s="38">
        <f t="shared" si="3"/>
        <v>6.2825144974830438E-2</v>
      </c>
      <c r="AS54" s="54">
        <f t="shared" si="11"/>
        <v>3.1239026103491101E-10</v>
      </c>
      <c r="AT54" s="28"/>
      <c r="AU54" s="28"/>
    </row>
    <row r="55" spans="2:47" x14ac:dyDescent="0.25">
      <c r="X55">
        <f t="shared" si="9"/>
        <v>490</v>
      </c>
      <c r="Y55" s="55">
        <f t="shared" si="4"/>
        <v>1601.2552116049117</v>
      </c>
      <c r="Z55" s="55">
        <f t="shared" si="5"/>
        <v>13.200974228174491</v>
      </c>
      <c r="AA55" s="55">
        <f t="shared" si="6"/>
        <v>66.19492400185662</v>
      </c>
      <c r="AB55" s="55">
        <f t="shared" si="7"/>
        <v>92.866508815859945</v>
      </c>
      <c r="AC55" s="214">
        <f t="shared" si="0"/>
        <v>66.19492400185662</v>
      </c>
      <c r="AD55" s="214">
        <f t="shared" si="1"/>
        <v>92.866508815859945</v>
      </c>
      <c r="AG55" s="29">
        <f t="shared" si="10"/>
        <v>3.3208127438245555E+28</v>
      </c>
      <c r="AI55" s="26"/>
      <c r="AJ55" s="54">
        <f t="shared" si="2"/>
        <v>3.5643341116979231E-5</v>
      </c>
      <c r="AQ55" s="38">
        <f t="shared" si="8"/>
        <v>6.7003289983683739E-2</v>
      </c>
      <c r="AR55" s="38">
        <f t="shared" si="3"/>
        <v>6.2795766997783428E-2</v>
      </c>
      <c r="AS55" s="54">
        <f t="shared" si="11"/>
        <v>3.169562211811672E-10</v>
      </c>
      <c r="AT55" s="28"/>
      <c r="AU55" s="28"/>
    </row>
    <row r="56" spans="2:47" x14ac:dyDescent="0.25">
      <c r="W56" s="45"/>
      <c r="X56" s="45">
        <f t="shared" si="9"/>
        <v>500</v>
      </c>
      <c r="Y56" s="55">
        <f t="shared" si="4"/>
        <v>1590.8780205063329</v>
      </c>
      <c r="Z56" s="55">
        <f t="shared" si="5"/>
        <v>13.181407869561689</v>
      </c>
      <c r="AA56" s="55">
        <f t="shared" si="6"/>
        <v>65.765937185048898</v>
      </c>
      <c r="AB56" s="55">
        <f t="shared" si="7"/>
        <v>92.728862958576769</v>
      </c>
      <c r="AC56" s="214">
        <f t="shared" si="0"/>
        <v>65.765937185048898</v>
      </c>
      <c r="AD56" s="214">
        <f t="shared" si="1"/>
        <v>92.728862958576769</v>
      </c>
      <c r="AG56" s="29">
        <f t="shared" si="10"/>
        <v>3.2878357718930231E+28</v>
      </c>
      <c r="AI56" s="26"/>
      <c r="AJ56" s="54">
        <f t="shared" si="2"/>
        <v>3.5799660384919892E-5</v>
      </c>
      <c r="AQ56" s="38">
        <f t="shared" si="8"/>
        <v>6.6969379821420441E-2</v>
      </c>
      <c r="AR56" s="38">
        <f t="shared" si="3"/>
        <v>6.276598099996944E-2</v>
      </c>
      <c r="AS56" s="54">
        <f t="shared" si="11"/>
        <v>3.2169188037124471E-10</v>
      </c>
      <c r="AT56" s="28"/>
      <c r="AU56" s="28"/>
    </row>
    <row r="57" spans="2:47" x14ac:dyDescent="0.25">
      <c r="X57">
        <f t="shared" si="9"/>
        <v>510</v>
      </c>
      <c r="Y57" s="55">
        <f t="shared" si="4"/>
        <v>1580.4871721646034</v>
      </c>
      <c r="Z57" s="55">
        <f t="shared" si="5"/>
        <v>13.161558314250865</v>
      </c>
      <c r="AA57" s="55">
        <f t="shared" si="6"/>
        <v>65.336385786052233</v>
      </c>
      <c r="AB57" s="55">
        <f t="shared" si="7"/>
        <v>92.589224862827052</v>
      </c>
      <c r="AC57" s="214">
        <f t="shared" si="0"/>
        <v>65.336385786052233</v>
      </c>
      <c r="AD57" s="214">
        <f t="shared" si="1"/>
        <v>92.589224862827052</v>
      </c>
      <c r="AG57" s="29">
        <f t="shared" si="10"/>
        <v>3.2546805391212586E+28</v>
      </c>
      <c r="AI57" s="26"/>
      <c r="AJ57" s="54">
        <f t="shared" si="2"/>
        <v>3.5962561692005671E-5</v>
      </c>
      <c r="AQ57" s="38">
        <f t="shared" si="8"/>
        <v>6.693498958513136E-2</v>
      </c>
      <c r="AR57" s="38">
        <f t="shared" si="3"/>
        <v>6.2735771381120853E-2</v>
      </c>
      <c r="AS57" s="54">
        <f t="shared" si="11"/>
        <v>3.266048580739533E-10</v>
      </c>
      <c r="AT57" s="28"/>
      <c r="AU57" s="28"/>
    </row>
    <row r="58" spans="2:47" x14ac:dyDescent="0.25">
      <c r="X58">
        <f t="shared" si="9"/>
        <v>520</v>
      </c>
      <c r="Y58" s="55">
        <f t="shared" si="4"/>
        <v>1570.0806782773197</v>
      </c>
      <c r="Z58" s="55">
        <f t="shared" si="5"/>
        <v>13.14141554759976</v>
      </c>
      <c r="AA58" s="55">
        <f t="shared" si="6"/>
        <v>64.906187609645301</v>
      </c>
      <c r="AB58" s="55">
        <f t="shared" si="7"/>
        <v>92.447524077381345</v>
      </c>
      <c r="AC58" s="214">
        <f t="shared" si="0"/>
        <v>64.906187609645301</v>
      </c>
      <c r="AD58" s="214">
        <f t="shared" si="1"/>
        <v>92.447524077381345</v>
      </c>
      <c r="AG58" s="29">
        <f t="shared" si="10"/>
        <v>3.2213388524463412E+28</v>
      </c>
      <c r="AI58" s="26"/>
      <c r="AJ58" s="54">
        <f t="shared" si="2"/>
        <v>3.6132109886738881E-5</v>
      </c>
      <c r="AQ58" s="38">
        <f t="shared" si="8"/>
        <v>6.6900101596472819E-2</v>
      </c>
      <c r="AR58" s="38">
        <f t="shared" si="3"/>
        <v>6.2705122528684556E-2</v>
      </c>
      <c r="AS58" s="54">
        <f t="shared" si="11"/>
        <v>3.3170309272199695E-10</v>
      </c>
      <c r="AT58" s="28"/>
      <c r="AU58" s="28"/>
    </row>
    <row r="59" spans="2:47" x14ac:dyDescent="0.25">
      <c r="X59">
        <f t="shared" si="9"/>
        <v>530</v>
      </c>
      <c r="Y59" s="55">
        <f t="shared" si="4"/>
        <v>1559.6567972983835</v>
      </c>
      <c r="Z59" s="55">
        <f t="shared" si="5"/>
        <v>13.120969655478063</v>
      </c>
      <c r="AA59" s="55">
        <f t="shared" si="6"/>
        <v>64.475270661363524</v>
      </c>
      <c r="AB59" s="55">
        <f t="shared" si="7"/>
        <v>92.303690858094015</v>
      </c>
      <c r="AC59" s="214">
        <f t="shared" si="0"/>
        <v>64.475270661363524</v>
      </c>
      <c r="AD59" s="214">
        <f t="shared" si="1"/>
        <v>92.303690858094015</v>
      </c>
      <c r="AG59" s="29">
        <f t="shared" si="10"/>
        <v>3.1878031106865562E+28</v>
      </c>
      <c r="AI59" s="26"/>
      <c r="AJ59" s="54">
        <f t="shared" si="2"/>
        <v>3.6308361721250357E-5</v>
      </c>
      <c r="AQ59" s="38">
        <f t="shared" si="8"/>
        <v>6.6864698253502622E-2</v>
      </c>
      <c r="AR59" s="38">
        <f t="shared" si="3"/>
        <v>6.2674018891957561E-2</v>
      </c>
      <c r="AS59" s="54">
        <f t="shared" si="11"/>
        <v>3.3699483843701183E-10</v>
      </c>
      <c r="AT59" s="28"/>
      <c r="AU59" s="28"/>
    </row>
    <row r="60" spans="2:47" x14ac:dyDescent="0.25">
      <c r="X60">
        <f t="shared" si="9"/>
        <v>540</v>
      </c>
      <c r="Y60" s="55">
        <f t="shared" si="4"/>
        <v>1549.2140604008118</v>
      </c>
      <c r="Z60" s="55">
        <f t="shared" si="5"/>
        <v>13.100210891242927</v>
      </c>
      <c r="AA60" s="55">
        <f t="shared" si="6"/>
        <v>64.043574220785928</v>
      </c>
      <c r="AB60" s="55">
        <f t="shared" si="7"/>
        <v>92.157656639063859</v>
      </c>
      <c r="AC60" s="214">
        <f t="shared" si="0"/>
        <v>64.043574220785928</v>
      </c>
      <c r="AD60" s="214">
        <f t="shared" si="1"/>
        <v>92.157656639063859</v>
      </c>
      <c r="AG60" s="29">
        <f t="shared" si="10"/>
        <v>3.1540663938466116E+28</v>
      </c>
      <c r="AI60" s="26"/>
      <c r="AJ60" s="54">
        <f t="shared" si="2"/>
        <v>3.6491363861137767E-5</v>
      </c>
      <c r="AQ60" s="38">
        <f t="shared" si="8"/>
        <v>6.6828762130940383E-2</v>
      </c>
      <c r="AR60" s="38">
        <f t="shared" si="3"/>
        <v>6.2642445070053288E-2</v>
      </c>
      <c r="AS60" s="54">
        <f t="shared" si="11"/>
        <v>3.4248865765264014E-10</v>
      </c>
      <c r="AT60" s="28"/>
      <c r="AU60" s="28"/>
    </row>
    <row r="61" spans="2:47" x14ac:dyDescent="0.25">
      <c r="X61">
        <f t="shared" si="9"/>
        <v>550</v>
      </c>
      <c r="Y61" s="55">
        <f t="shared" si="4"/>
        <v>1538.7513001701259</v>
      </c>
      <c r="Z61" s="55">
        <f t="shared" si="5"/>
        <v>13.079129753658725</v>
      </c>
      <c r="AA61" s="55">
        <f t="shared" si="6"/>
        <v>63.611050027702603</v>
      </c>
      <c r="AB61" s="55">
        <f t="shared" si="7"/>
        <v>92.009354580785953</v>
      </c>
      <c r="AC61" s="214">
        <f t="shared" si="0"/>
        <v>63.611050027702603</v>
      </c>
      <c r="AD61" s="214">
        <f t="shared" si="1"/>
        <v>92.009354580785953</v>
      </c>
      <c r="AG61" s="29">
        <f t="shared" si="10"/>
        <v>3.1201225632999011E+28</v>
      </c>
      <c r="AI61" s="26"/>
      <c r="AJ61" s="54">
        <f t="shared" si="2"/>
        <v>3.6681150662312301E-5</v>
      </c>
      <c r="AQ61" s="38">
        <f t="shared" si="8"/>
        <v>6.6792276097885239E-2</v>
      </c>
      <c r="AR61" s="38">
        <f t="shared" si="3"/>
        <v>6.261038591523943E-2</v>
      </c>
      <c r="AS61" s="54">
        <f t="shared" si="11"/>
        <v>3.4819340882107211E-10</v>
      </c>
      <c r="AT61" s="28"/>
      <c r="AU61" s="28"/>
    </row>
    <row r="62" spans="2:47" x14ac:dyDescent="0.25">
      <c r="X62">
        <f t="shared" si="9"/>
        <v>560</v>
      </c>
      <c r="Y62" s="55">
        <f t="shared" si="4"/>
        <v>1528.2676820342597</v>
      </c>
      <c r="Z62" s="55">
        <f t="shared" si="5"/>
        <v>13.057717076763307</v>
      </c>
      <c r="AA62" s="55">
        <f t="shared" si="6"/>
        <v>63.177663581408012</v>
      </c>
      <c r="AB62" s="55">
        <f t="shared" si="7"/>
        <v>91.858720202344756</v>
      </c>
      <c r="AC62" s="214">
        <f t="shared" si="0"/>
        <v>63.177663581408012</v>
      </c>
      <c r="AD62" s="214">
        <f t="shared" si="1"/>
        <v>91.858720202344756</v>
      </c>
      <c r="AG62" s="29">
        <f t="shared" si="10"/>
        <v>3.0859663733570686E+28</v>
      </c>
      <c r="AI62" s="26"/>
      <c r="AJ62" s="54">
        <f t="shared" si="2"/>
        <v>3.6877741702196127E-5</v>
      </c>
      <c r="AQ62" s="38">
        <f t="shared" si="8"/>
        <v>6.6755223454769058E-2</v>
      </c>
      <c r="AR62" s="38">
        <f t="shared" si="3"/>
        <v>6.2577826653219579E-2</v>
      </c>
      <c r="AS62" s="54">
        <f t="shared" si="11"/>
        <v>3.5411822829185651E-10</v>
      </c>
      <c r="AT62" s="28"/>
      <c r="AU62" s="28"/>
    </row>
    <row r="63" spans="2:47" x14ac:dyDescent="0.25">
      <c r="X63">
        <f t="shared" si="9"/>
        <v>570</v>
      </c>
      <c r="Y63" s="55">
        <f t="shared" si="4"/>
        <v>1517.762738370405</v>
      </c>
      <c r="Z63" s="55">
        <f t="shared" si="5"/>
        <v>13.035964132633092</v>
      </c>
      <c r="AA63" s="55">
        <f t="shared" si="6"/>
        <v>62.743395550657503</v>
      </c>
      <c r="AB63" s="55">
        <f t="shared" si="7"/>
        <v>91.705692104348159</v>
      </c>
      <c r="AC63" s="214">
        <f t="shared" si="0"/>
        <v>62.743395550657503</v>
      </c>
      <c r="AD63" s="214">
        <f t="shared" si="1"/>
        <v>91.705692104348159</v>
      </c>
      <c r="AG63" s="29">
        <f t="shared" si="10"/>
        <v>3.0515935945819915E+28</v>
      </c>
      <c r="AI63" s="26"/>
      <c r="AJ63" s="54">
        <f t="shared" si="2"/>
        <v>3.7081139056052574E-5</v>
      </c>
      <c r="AQ63" s="38">
        <f t="shared" si="8"/>
        <v>6.6717588091307345E-2</v>
      </c>
      <c r="AR63" s="38">
        <f t="shared" si="3"/>
        <v>6.2544753021918434E-2</v>
      </c>
      <c r="AS63" s="54">
        <f t="shared" si="11"/>
        <v>3.6027250535686606E-10</v>
      </c>
      <c r="AT63" s="28"/>
      <c r="AU63" s="28"/>
    </row>
    <row r="64" spans="2:47" x14ac:dyDescent="0.25">
      <c r="X64">
        <f t="shared" si="9"/>
        <v>580</v>
      </c>
      <c r="Y64" s="55">
        <f t="shared" si="4"/>
        <v>1507.2364051450579</v>
      </c>
      <c r="Z64" s="55">
        <f t="shared" si="5"/>
        <v>13.013862747898038</v>
      </c>
      <c r="AA64" s="55">
        <f t="shared" si="6"/>
        <v>62.308243288344684</v>
      </c>
      <c r="AB64" s="55">
        <f t="shared" si="7"/>
        <v>91.550212788589789</v>
      </c>
      <c r="AC64" s="214">
        <f t="shared" si="0"/>
        <v>62.308243288344684</v>
      </c>
      <c r="AD64" s="214">
        <f t="shared" si="1"/>
        <v>91.550212788589789</v>
      </c>
      <c r="AG64" s="29">
        <f t="shared" si="10"/>
        <v>3.0170011490075708E+28</v>
      </c>
      <c r="AI64" s="26"/>
      <c r="AJ64" s="54">
        <f t="shared" si="2"/>
        <v>3.7291324314120006E-5</v>
      </c>
      <c r="AQ64" s="38">
        <f t="shared" si="8"/>
        <v>6.6679354667121216E-2</v>
      </c>
      <c r="AR64" s="38">
        <f t="shared" si="3"/>
        <v>6.2511151430253237E-2</v>
      </c>
      <c r="AS64" s="54">
        <f t="shared" si="11"/>
        <v>3.6666584936739631E-10</v>
      </c>
      <c r="AT64" s="28"/>
      <c r="AU64" s="28"/>
    </row>
    <row r="65" spans="24:47" x14ac:dyDescent="0.25">
      <c r="X65">
        <f t="shared" si="9"/>
        <v>590</v>
      </c>
      <c r="Y65" s="55">
        <f t="shared" si="4"/>
        <v>1496.6890608379954</v>
      </c>
      <c r="Z65" s="55">
        <f t="shared" si="5"/>
        <v>12.991405434690149</v>
      </c>
      <c r="AA65" s="55">
        <f t="shared" si="6"/>
        <v>61.872222440595102</v>
      </c>
      <c r="AB65" s="55">
        <f t="shared" si="7"/>
        <v>91.392229579248323</v>
      </c>
      <c r="AC65" s="214">
        <f t="shared" si="0"/>
        <v>61.872222440595102</v>
      </c>
      <c r="AD65" s="214">
        <f t="shared" si="1"/>
        <v>91.392229579248323</v>
      </c>
      <c r="AG65" s="29">
        <f t="shared" si="10"/>
        <v>2.9821872571235795E+28</v>
      </c>
      <c r="AI65" s="26"/>
      <c r="AJ65" s="54">
        <f t="shared" si="2"/>
        <v>3.7508255341846849E-5</v>
      </c>
      <c r="AQ65" s="38">
        <f t="shared" si="8"/>
        <v>6.664050881652657E-2</v>
      </c>
      <c r="AR65" s="38">
        <f t="shared" si="3"/>
        <v>6.2477009138220761E-2</v>
      </c>
      <c r="AS65" s="54">
        <f t="shared" si="11"/>
        <v>3.7330804775530533E-10</v>
      </c>
      <c r="AT65" s="28"/>
      <c r="AU65" s="28"/>
    </row>
    <row r="66" spans="24:47" x14ac:dyDescent="0.25">
      <c r="X66">
        <f t="shared" si="9"/>
        <v>600</v>
      </c>
      <c r="Y66" s="55">
        <f t="shared" si="4"/>
        <v>1486.1215672720789</v>
      </c>
      <c r="Z66" s="55">
        <f t="shared" si="5"/>
        <v>12.968585536461408</v>
      </c>
      <c r="AA66" s="55">
        <f t="shared" si="6"/>
        <v>61.43536863464567</v>
      </c>
      <c r="AB66" s="55">
        <f t="shared" si="7"/>
        <v>91.231695648690874</v>
      </c>
      <c r="AC66" s="214">
        <f t="shared" si="0"/>
        <v>61.43536863464567</v>
      </c>
      <c r="AD66" s="214">
        <f t="shared" si="1"/>
        <v>91.231695648690874</v>
      </c>
      <c r="AG66" s="29">
        <f t="shared" si="10"/>
        <v>2.947151596144556E+28</v>
      </c>
      <c r="AI66" s="26"/>
      <c r="AJ66" s="54">
        <f t="shared" si="2"/>
        <v>3.7731862794176858E-5</v>
      </c>
      <c r="AQ66" s="38">
        <f t="shared" si="8"/>
        <v>6.6601037378691844E-2</v>
      </c>
      <c r="AR66" s="38">
        <f t="shared" si="3"/>
        <v>6.2442314459371234E-2</v>
      </c>
      <c r="AS66" s="54">
        <f t="shared" si="11"/>
        <v>3.8020901373900315E-10</v>
      </c>
      <c r="AT66" s="28"/>
      <c r="AU66" s="28"/>
    </row>
    <row r="67" spans="24:47" x14ac:dyDescent="0.25">
      <c r="X67">
        <f t="shared" si="9"/>
        <v>610</v>
      </c>
      <c r="Y67" s="55">
        <f t="shared" si="4"/>
        <v>1475.5353118170749</v>
      </c>
      <c r="Z67" s="55">
        <f t="shared" si="5"/>
        <v>12.945397388762554</v>
      </c>
      <c r="AA67" s="55">
        <f t="shared" si="6"/>
        <v>60.997739223525208</v>
      </c>
      <c r="AB67" s="55">
        <f t="shared" si="7"/>
        <v>91.068571148523063</v>
      </c>
      <c r="AC67" s="214">
        <f t="shared" si="0"/>
        <v>60.997739223525208</v>
      </c>
      <c r="AD67" s="214">
        <f t="shared" si="1"/>
        <v>91.068571148523063</v>
      </c>
      <c r="AG67" s="29">
        <f t="shared" si="10"/>
        <v>2.9118954686068305E+28</v>
      </c>
      <c r="AI67" s="26"/>
      <c r="AJ67" s="54">
        <f t="shared" si="2"/>
        <v>3.7962046405780206E-5</v>
      </c>
      <c r="AQ67" s="38">
        <f t="shared" si="8"/>
        <v>6.6560928653930679E-2</v>
      </c>
      <c r="AR67" s="38">
        <f t="shared" si="3"/>
        <v>6.2407056986359802E-2</v>
      </c>
      <c r="AS67" s="54">
        <f t="shared" si="11"/>
        <v>3.8737872247802606E-10</v>
      </c>
      <c r="AT67" s="28"/>
      <c r="AU67" s="28"/>
    </row>
    <row r="68" spans="24:47" x14ac:dyDescent="0.25">
      <c r="X68">
        <f t="shared" si="9"/>
        <v>620</v>
      </c>
      <c r="Y68" s="55">
        <f t="shared" si="4"/>
        <v>1464.9322502565913</v>
      </c>
      <c r="Z68" s="55">
        <f t="shared" si="5"/>
        <v>12.921836494616937</v>
      </c>
      <c r="AA68" s="55">
        <f t="shared" si="6"/>
        <v>60.559415058147636</v>
      </c>
      <c r="AB68" s="55">
        <f t="shared" si="7"/>
        <v>90.902824443312952</v>
      </c>
      <c r="AC68" s="214">
        <f t="shared" si="0"/>
        <v>60.559415058147636</v>
      </c>
      <c r="AD68" s="214">
        <f t="shared" si="1"/>
        <v>90.902824443312952</v>
      </c>
      <c r="AG68" s="29">
        <f t="shared" si="10"/>
        <v>2.8764219797806829E+28</v>
      </c>
      <c r="AI68" s="26"/>
      <c r="AJ68" s="54">
        <f t="shared" si="2"/>
        <v>3.8198671092593615E-5</v>
      </c>
      <c r="AQ68" s="38">
        <f t="shared" si="8"/>
        <v>6.6520172686289986E-2</v>
      </c>
      <c r="AR68" s="38">
        <f t="shared" si="3"/>
        <v>6.237122783973488E-2</v>
      </c>
      <c r="AS68" s="54">
        <f t="shared" si="11"/>
        <v>3.9482713447050187E-10</v>
      </c>
      <c r="AT68" s="28"/>
      <c r="AU68" s="28"/>
    </row>
    <row r="69" spans="24:47" x14ac:dyDescent="0.25">
      <c r="X69">
        <f t="shared" si="9"/>
        <v>630</v>
      </c>
      <c r="Y69" s="55">
        <f t="shared" si="4"/>
        <v>1454.314949404257</v>
      </c>
      <c r="Z69" s="55">
        <f t="shared" si="5"/>
        <v>12.897899713540344</v>
      </c>
      <c r="AA69" s="55">
        <f t="shared" si="6"/>
        <v>60.120502249039149</v>
      </c>
      <c r="AB69" s="55">
        <f t="shared" si="7"/>
        <v>90.734433440311946</v>
      </c>
      <c r="AC69" s="214">
        <f t="shared" si="0"/>
        <v>60.120502249039149</v>
      </c>
      <c r="AD69" s="214">
        <f t="shared" si="1"/>
        <v>90.734433440311946</v>
      </c>
      <c r="AG69" s="29">
        <f t="shared" si="10"/>
        <v>2.8407362217094298E+28</v>
      </c>
      <c r="AI69" s="26"/>
      <c r="AJ69" s="54">
        <f t="shared" si="2"/>
        <v>3.8441562916147777E-5</v>
      </c>
      <c r="AQ69" s="38">
        <f t="shared" si="8"/>
        <v>6.6478761571790654E-2</v>
      </c>
      <c r="AR69" s="38">
        <f t="shared" si="3"/>
        <v>6.2334819939417613E-2</v>
      </c>
      <c r="AS69" s="54">
        <f t="shared" si="11"/>
        <v>4.0256410508187505E-10</v>
      </c>
      <c r="AT69" s="28"/>
      <c r="AU69" s="28"/>
    </row>
    <row r="70" spans="24:47" x14ac:dyDescent="0.25">
      <c r="X70">
        <f t="shared" si="9"/>
        <v>640</v>
      </c>
      <c r="Y70" s="55">
        <f t="shared" si="4"/>
        <v>1443.6866283317154</v>
      </c>
      <c r="Z70" s="55">
        <f t="shared" si="5"/>
        <v>12.873585462537388</v>
      </c>
      <c r="AA70" s="55">
        <f t="shared" si="6"/>
        <v>59.681133870678607</v>
      </c>
      <c r="AB70" s="55">
        <f t="shared" si="7"/>
        <v>90.563387003428687</v>
      </c>
      <c r="AC70" s="214">
        <f t="shared" ref="AC70:AC133" si="12">IF(OR(C$5&gt;40, C$5&lt;0, C$4&gt;80,C$4&lt;10), 0, AA70)</f>
        <v>59.681133870678607</v>
      </c>
      <c r="AD70" s="214">
        <f t="shared" ref="AD70:AD133" si="13">IF(OR(C$5&gt;40, C$5&lt;0, C$4&gt;80,C$4&lt;10), 0, AB70)</f>
        <v>90.563387003428687</v>
      </c>
      <c r="AG70" s="29">
        <f t="shared" si="10"/>
        <v>2.804845460902278E+28</v>
      </c>
      <c r="AI70" s="26"/>
      <c r="AJ70" s="54">
        <f t="shared" ref="AJ70:AJ133" si="14">AG70*AR70*AS70*EXP(-AF$6/(0.008314*AK$6))</f>
        <v>3.869050498090812E-5</v>
      </c>
      <c r="AQ70" s="38">
        <f t="shared" si="8"/>
        <v>6.6436689790652717E-2</v>
      </c>
      <c r="AR70" s="38">
        <f t="shared" ref="AR70:AR133" si="15">AQ70/(AQ70+1)</f>
        <v>6.229782829742532E-2</v>
      </c>
      <c r="AS70" s="54">
        <f t="shared" si="11"/>
        <v>4.1059927926834319E-10</v>
      </c>
      <c r="AT70" s="28"/>
      <c r="AU70" s="28"/>
    </row>
    <row r="71" spans="24:47" x14ac:dyDescent="0.25">
      <c r="X71">
        <f t="shared" si="9"/>
        <v>650</v>
      </c>
      <c r="Y71" s="55">
        <f t="shared" ref="Y71:Y134" si="16">IF(U$6/(((U$6/AE$6)-1)*(1-EXP(-AJ71*X71))+1)&gt;Y70,Y70,(U$6/(((U$6/AE$6)-1)*(1-EXP(-AJ71*X71))+1)))</f>
        <v>1433.0511968333062</v>
      </c>
      <c r="Z71" s="55">
        <f t="shared" ref="Z71:Z134" si="17">-1.9856*(T$6/Y71 - 1)+14.215</f>
        <v>12.848893926543708</v>
      </c>
      <c r="AA71" s="55">
        <f t="shared" ref="AA71:AA134" si="18">100*Y71/2419</f>
        <v>59.241471551604221</v>
      </c>
      <c r="AB71" s="55">
        <f t="shared" ref="AB71:AB134" si="19">100*Z71/14.215</f>
        <v>90.389686433652543</v>
      </c>
      <c r="AC71" s="214">
        <f t="shared" si="12"/>
        <v>59.241471551604221</v>
      </c>
      <c r="AD71" s="214">
        <f t="shared" si="13"/>
        <v>90.389686433652543</v>
      </c>
      <c r="AG71" s="29">
        <f t="shared" si="10"/>
        <v>2.7687593258183574E+28</v>
      </c>
      <c r="AI71" s="26"/>
      <c r="AJ71" s="54">
        <f t="shared" si="14"/>
        <v>3.89452333560076E-5</v>
      </c>
      <c r="AQ71" s="38">
        <f t="shared" ref="AQ71:AQ134" si="20">AP$6*(((AQ$3-AQ$2*((T$6/Y70)-1))/AQ$3))</f>
        <v>6.6393954560570803E-2</v>
      </c>
      <c r="AR71" s="38">
        <f t="shared" si="15"/>
        <v>6.2260250329278899E-2</v>
      </c>
      <c r="AS71" s="54">
        <f t="shared" si="11"/>
        <v>4.1894197083340431E-10</v>
      </c>
      <c r="AT71" s="28"/>
      <c r="AU71" s="28"/>
    </row>
    <row r="72" spans="24:47" x14ac:dyDescent="0.25">
      <c r="X72">
        <f t="shared" ref="X72:X135" si="21">X71+10</f>
        <v>660</v>
      </c>
      <c r="Y72" s="55">
        <f t="shared" si="16"/>
        <v>1422.4132895107218</v>
      </c>
      <c r="Z72" s="55">
        <f t="shared" si="17"/>
        <v>12.823827274787217</v>
      </c>
      <c r="AA72" s="55">
        <f t="shared" si="18"/>
        <v>58.801706883452738</v>
      </c>
      <c r="AB72" s="55">
        <f t="shared" si="19"/>
        <v>90.213346991116538</v>
      </c>
      <c r="AC72" s="214">
        <f t="shared" si="12"/>
        <v>58.801706883452738</v>
      </c>
      <c r="AD72" s="214">
        <f t="shared" si="13"/>
        <v>90.213346991116538</v>
      </c>
      <c r="AG72" s="29">
        <f t="shared" ref="AG72:AG135" si="22">AH$6-AI$6*EXP((T$6-Y71)/T$6)</f>
        <v>2.7324899893033687E+28</v>
      </c>
      <c r="AI72" s="26"/>
      <c r="AJ72" s="54">
        <f t="shared" si="14"/>
        <v>3.9205433135793353E-5</v>
      </c>
      <c r="AQ72" s="38">
        <f t="shared" si="20"/>
        <v>6.6350556206591568E-2</v>
      </c>
      <c r="AR72" s="38">
        <f t="shared" si="15"/>
        <v>6.2222086180200774E-2</v>
      </c>
      <c r="AS72" s="54">
        <f t="shared" ref="AS72:AS135" si="23">AS$1+AS$2*EXP(-$Y71/AS$3)</f>
        <v>4.2760102594925114E-10</v>
      </c>
      <c r="AT72" s="28"/>
      <c r="AU72" s="28"/>
    </row>
    <row r="73" spans="24:47" x14ac:dyDescent="0.25">
      <c r="X73">
        <f t="shared" si="21"/>
        <v>670</v>
      </c>
      <c r="Y73" s="55">
        <f t="shared" si="16"/>
        <v>1411.7782936293631</v>
      </c>
      <c r="Z73" s="55">
        <f t="shared" si="17"/>
        <v>12.798389878429038</v>
      </c>
      <c r="AA73" s="55">
        <f t="shared" si="18"/>
        <v>58.362062572524316</v>
      </c>
      <c r="AB73" s="55">
        <f t="shared" si="19"/>
        <v>90.034399426162778</v>
      </c>
      <c r="AC73" s="214">
        <f t="shared" si="12"/>
        <v>58.362062572524316</v>
      </c>
      <c r="AD73" s="214">
        <f t="shared" si="13"/>
        <v>90.034399426162778</v>
      </c>
      <c r="AG73" s="29">
        <f t="shared" si="22"/>
        <v>2.6960523401100992E+28</v>
      </c>
      <c r="AI73" s="26"/>
      <c r="AJ73" s="54">
        <f t="shared" si="14"/>
        <v>3.9470734777667428E-5</v>
      </c>
      <c r="AQ73" s="38">
        <f t="shared" si="20"/>
        <v>6.6306498541394851E-2</v>
      </c>
      <c r="AR73" s="38">
        <f t="shared" si="15"/>
        <v>6.2183339060669508E-2</v>
      </c>
      <c r="AS73" s="54">
        <f t="shared" si="23"/>
        <v>4.3658467120264934E-10</v>
      </c>
      <c r="AT73" s="28"/>
      <c r="AU73" s="28"/>
    </row>
    <row r="74" spans="24:47" x14ac:dyDescent="0.25">
      <c r="X74">
        <f t="shared" si="21"/>
        <v>680</v>
      </c>
      <c r="Y74" s="55">
        <f t="shared" si="16"/>
        <v>1401.1523686957878</v>
      </c>
      <c r="Z74" s="55">
        <f t="shared" si="17"/>
        <v>12.77258852365296</v>
      </c>
      <c r="AA74" s="55">
        <f t="shared" si="18"/>
        <v>57.922793249102426</v>
      </c>
      <c r="AB74" s="55">
        <f t="shared" si="19"/>
        <v>89.852891478388742</v>
      </c>
      <c r="AC74" s="214">
        <f t="shared" si="12"/>
        <v>57.922793249102426</v>
      </c>
      <c r="AD74" s="214">
        <f t="shared" si="13"/>
        <v>89.852891478388742</v>
      </c>
      <c r="AG74" s="29">
        <f t="shared" si="22"/>
        <v>2.6594641365968626E+28</v>
      </c>
      <c r="AI74" s="26"/>
      <c r="AJ74" s="54">
        <f t="shared" si="14"/>
        <v>3.9740710879470736E-5</v>
      </c>
      <c r="AQ74" s="38">
        <f t="shared" si="20"/>
        <v>6.6261789247823777E-2</v>
      </c>
      <c r="AR74" s="38">
        <f t="shared" si="15"/>
        <v>6.2144015584171895E-2</v>
      </c>
      <c r="AS74" s="54">
        <f t="shared" si="23"/>
        <v>4.4590034709909878E-10</v>
      </c>
      <c r="AT74" s="28"/>
      <c r="AU74" s="28"/>
    </row>
    <row r="75" spans="24:47" x14ac:dyDescent="0.25">
      <c r="X75">
        <f t="shared" si="21"/>
        <v>690</v>
      </c>
      <c r="Y75" s="55">
        <f t="shared" si="16"/>
        <v>1390.542455555583</v>
      </c>
      <c r="Z75" s="55">
        <f t="shared" si="17"/>
        <v>12.746432613157486</v>
      </c>
      <c r="AA75" s="55">
        <f t="shared" si="18"/>
        <v>57.484185843554485</v>
      </c>
      <c r="AB75" s="55">
        <f t="shared" si="19"/>
        <v>89.66888929410824</v>
      </c>
      <c r="AC75" s="214">
        <f t="shared" si="12"/>
        <v>57.484185843554485</v>
      </c>
      <c r="AD75" s="214">
        <f t="shared" si="13"/>
        <v>89.66888929410824</v>
      </c>
      <c r="AG75" s="29">
        <f t="shared" si="22"/>
        <v>2.6227461347225022E+28</v>
      </c>
      <c r="AI75" s="26"/>
      <c r="AJ75" s="54">
        <f t="shared" si="14"/>
        <v>4.0014873580352872E-5</v>
      </c>
      <c r="AQ75" s="38">
        <f t="shared" si="20"/>
        <v>6.6216440253415235E-2</v>
      </c>
      <c r="AR75" s="38">
        <f t="shared" si="15"/>
        <v>6.2104126098146729E-2</v>
      </c>
      <c r="AS75" s="54">
        <f t="shared" si="23"/>
        <v>4.5555452878240354E-10</v>
      </c>
      <c r="AT75" s="28"/>
      <c r="AU75" s="28"/>
    </row>
    <row r="76" spans="24:47" x14ac:dyDescent="0.25">
      <c r="X76">
        <f t="shared" si="21"/>
        <v>700</v>
      </c>
      <c r="Y76" s="55">
        <f t="shared" si="16"/>
        <v>1379.9562727407556</v>
      </c>
      <c r="Z76" s="55">
        <f t="shared" si="17"/>
        <v>12.719934347848323</v>
      </c>
      <c r="AA76" s="55">
        <f t="shared" si="18"/>
        <v>57.046559435335077</v>
      </c>
      <c r="AB76" s="55">
        <f t="shared" si="19"/>
        <v>89.482478704525661</v>
      </c>
      <c r="AC76" s="214">
        <f t="shared" si="12"/>
        <v>57.046559435335077</v>
      </c>
      <c r="AD76" s="214">
        <f t="shared" si="13"/>
        <v>89.482478704525661</v>
      </c>
      <c r="AG76" s="29">
        <f t="shared" si="22"/>
        <v>2.5859221816290298E+28</v>
      </c>
      <c r="AI76" s="26"/>
      <c r="AJ76" s="54">
        <f t="shared" si="14"/>
        <v>4.0292672786425942E-5</v>
      </c>
      <c r="AQ76" s="38">
        <f t="shared" si="20"/>
        <v>6.6170468084546422E-2</v>
      </c>
      <c r="AR76" s="38">
        <f t="shared" si="15"/>
        <v>6.2063684997227996E-2</v>
      </c>
      <c r="AS76" s="54">
        <f t="shared" si="23"/>
        <v>4.6555253669052239E-10</v>
      </c>
      <c r="AT76" s="28"/>
      <c r="AU76" s="28"/>
    </row>
    <row r="77" spans="24:47" x14ac:dyDescent="0.25">
      <c r="X77">
        <f t="shared" si="21"/>
        <v>710</v>
      </c>
      <c r="Y77" s="55">
        <f t="shared" si="16"/>
        <v>1369.4022978348989</v>
      </c>
      <c r="Z77" s="55">
        <f t="shared" si="17"/>
        <v>12.693108879535201</v>
      </c>
      <c r="AA77" s="55">
        <f t="shared" si="18"/>
        <v>56.610264482633276</v>
      </c>
      <c r="AB77" s="55">
        <f t="shared" si="19"/>
        <v>89.293766299931065</v>
      </c>
      <c r="AC77" s="214">
        <f t="shared" si="12"/>
        <v>56.610264482633276</v>
      </c>
      <c r="AD77" s="214">
        <f t="shared" si="13"/>
        <v>89.293766299931065</v>
      </c>
      <c r="AG77" s="29">
        <f t="shared" si="22"/>
        <v>2.5490192655306563E+28</v>
      </c>
      <c r="AI77" s="26"/>
      <c r="AJ77" s="54">
        <f t="shared" si="14"/>
        <v>4.0573495432820365E-5</v>
      </c>
      <c r="AQ77" s="38">
        <f t="shared" si="20"/>
        <v>6.6123894185781393E-2</v>
      </c>
      <c r="AR77" s="38">
        <f t="shared" si="15"/>
        <v>6.2022711006098817E-2</v>
      </c>
      <c r="AS77" s="54">
        <f t="shared" si="23"/>
        <v>4.75898340946996E-10</v>
      </c>
      <c r="AT77" s="28"/>
      <c r="AU77" s="28"/>
    </row>
    <row r="78" spans="24:47" x14ac:dyDescent="0.25">
      <c r="X78">
        <f t="shared" si="21"/>
        <v>720</v>
      </c>
      <c r="Y78" s="55">
        <f t="shared" si="16"/>
        <v>1358.889731802841</v>
      </c>
      <c r="Z78" s="55">
        <f t="shared" si="17"/>
        <v>12.665974424731555</v>
      </c>
      <c r="AA78" s="55">
        <f t="shared" si="18"/>
        <v>56.175681347781762</v>
      </c>
      <c r="AB78" s="55">
        <f t="shared" si="19"/>
        <v>89.102880230260681</v>
      </c>
      <c r="AC78" s="214">
        <f t="shared" si="12"/>
        <v>56.175681347781762</v>
      </c>
      <c r="AD78" s="214">
        <f t="shared" si="13"/>
        <v>89.102880230260681</v>
      </c>
      <c r="AG78" s="29">
        <f t="shared" si="22"/>
        <v>2.5120675124312221E+28</v>
      </c>
      <c r="AI78" s="26"/>
      <c r="AJ78" s="54">
        <f t="shared" si="14"/>
        <v>4.085666599407194E-5</v>
      </c>
      <c r="AQ78" s="38">
        <f t="shared" si="20"/>
        <v>6.6076745188254099E-2</v>
      </c>
      <c r="AR78" s="38">
        <f t="shared" si="15"/>
        <v>6.1981227417718304E-2</v>
      </c>
      <c r="AS78" s="54">
        <f t="shared" si="23"/>
        <v>4.8659436443467207E-10</v>
      </c>
      <c r="AT78" s="28"/>
      <c r="AU78" s="28"/>
    </row>
    <row r="79" spans="24:47" x14ac:dyDescent="0.25">
      <c r="X79">
        <f t="shared" si="21"/>
        <v>730</v>
      </c>
      <c r="Y79" s="55">
        <f t="shared" si="16"/>
        <v>1348.4284445757105</v>
      </c>
      <c r="Z79" s="55">
        <f t="shared" si="17"/>
        <v>12.638552329379007</v>
      </c>
      <c r="AA79" s="55">
        <f t="shared" si="18"/>
        <v>55.743218047776374</v>
      </c>
      <c r="AB79" s="55">
        <f t="shared" si="19"/>
        <v>88.909970660422132</v>
      </c>
      <c r="AC79" s="214">
        <f t="shared" si="12"/>
        <v>55.743218047776374</v>
      </c>
      <c r="AD79" s="214">
        <f t="shared" si="13"/>
        <v>88.909970660422132</v>
      </c>
      <c r="AG79" s="29">
        <f t="shared" si="22"/>
        <v>2.4751001204985664E+28</v>
      </c>
      <c r="AI79" s="26"/>
      <c r="AJ79" s="54">
        <f t="shared" si="14"/>
        <v>4.1141448442058503E-5</v>
      </c>
      <c r="AQ79" s="38">
        <f t="shared" si="20"/>
        <v>6.6029053109685001E-2</v>
      </c>
      <c r="AR79" s="38">
        <f t="shared" si="15"/>
        <v>6.1939262271580128E-2</v>
      </c>
      <c r="AS79" s="54">
        <f t="shared" si="23"/>
        <v>4.9764129064583078E-10</v>
      </c>
      <c r="AT79" s="28"/>
      <c r="AU79" s="28"/>
    </row>
    <row r="80" spans="24:47" x14ac:dyDescent="0.25">
      <c r="X80">
        <f t="shared" si="21"/>
        <v>740</v>
      </c>
      <c r="Y80" s="55">
        <f t="shared" si="16"/>
        <v>1338.0289007108884</v>
      </c>
      <c r="Z80" s="55">
        <f t="shared" si="17"/>
        <v>12.610867074613934</v>
      </c>
      <c r="AA80" s="55">
        <f t="shared" si="18"/>
        <v>55.313307181103276</v>
      </c>
      <c r="AB80" s="55">
        <f t="shared" si="19"/>
        <v>88.71520981086131</v>
      </c>
      <c r="AC80" s="214">
        <f t="shared" si="12"/>
        <v>55.313307181103276</v>
      </c>
      <c r="AD80" s="214">
        <f t="shared" si="13"/>
        <v>88.71520981086131</v>
      </c>
      <c r="AG80" s="29">
        <f t="shared" si="22"/>
        <v>2.438153223856392E+28</v>
      </c>
      <c r="AI80" s="26"/>
      <c r="AJ80" s="54">
        <f t="shared" si="14"/>
        <v>4.1427049822277314E-5</v>
      </c>
      <c r="AQ80" s="38">
        <f t="shared" si="20"/>
        <v>6.5980855468142308E-2</v>
      </c>
      <c r="AR80" s="38">
        <f t="shared" si="15"/>
        <v>6.1896848456219018E-2</v>
      </c>
      <c r="AS80" s="54">
        <f t="shared" si="23"/>
        <v>5.0903788345729391E-10</v>
      </c>
      <c r="AT80" s="28"/>
      <c r="AU80" s="28"/>
    </row>
    <row r="81" spans="24:47" x14ac:dyDescent="0.25">
      <c r="X81">
        <f t="shared" si="21"/>
        <v>750</v>
      </c>
      <c r="Y81" s="55">
        <f t="shared" si="16"/>
        <v>1327.7020646651006</v>
      </c>
      <c r="Z81" s="55">
        <f t="shared" si="17"/>
        <v>12.582946214689702</v>
      </c>
      <c r="AA81" s="55">
        <f t="shared" si="18"/>
        <v>54.886402011785883</v>
      </c>
      <c r="AB81" s="55">
        <f t="shared" si="19"/>
        <v>88.518791520856155</v>
      </c>
      <c r="AC81" s="214">
        <f t="shared" si="12"/>
        <v>54.886402011785883</v>
      </c>
      <c r="AD81" s="214">
        <f t="shared" si="13"/>
        <v>88.518791520856155</v>
      </c>
      <c r="AG81" s="29">
        <f t="shared" si="22"/>
        <v>2.4012656792103891E+28</v>
      </c>
      <c r="AI81" s="26"/>
      <c r="AJ81" s="54">
        <f t="shared" si="14"/>
        <v>4.1712625573202469E-5</v>
      </c>
      <c r="AQ81" s="38">
        <f t="shared" si="20"/>
        <v>6.5932195292177267E-2</v>
      </c>
      <c r="AR81" s="38">
        <f t="shared" si="15"/>
        <v>6.1854023720622243E-2</v>
      </c>
      <c r="AS81" s="54">
        <f t="shared" si="23"/>
        <v>5.2078082682697478E-10</v>
      </c>
      <c r="AT81" s="28"/>
      <c r="AU81" s="28"/>
    </row>
    <row r="82" spans="24:47" x14ac:dyDescent="0.25">
      <c r="X82">
        <f t="shared" si="21"/>
        <v>760</v>
      </c>
      <c r="Y82" s="55">
        <f t="shared" si="16"/>
        <v>1317.4592861158158</v>
      </c>
      <c r="Z82" s="55">
        <f t="shared" si="17"/>
        <v>12.554820239958321</v>
      </c>
      <c r="AA82" s="55">
        <f t="shared" si="18"/>
        <v>54.462971728640582</v>
      </c>
      <c r="AB82" s="55">
        <f t="shared" si="19"/>
        <v>88.320930284617106</v>
      </c>
      <c r="AC82" s="214">
        <f t="shared" si="12"/>
        <v>54.462971728640582</v>
      </c>
      <c r="AD82" s="214">
        <f t="shared" si="13"/>
        <v>88.320930284617106</v>
      </c>
      <c r="AG82" s="29">
        <f t="shared" si="22"/>
        <v>2.3644787711625192E+28</v>
      </c>
      <c r="AI82" s="26"/>
      <c r="AJ82" s="54">
        <f t="shared" si="14"/>
        <v>4.1997286649164249E-5</v>
      </c>
      <c r="AQ82" s="38">
        <f t="shared" si="20"/>
        <v>6.5883121011715076E-2</v>
      </c>
      <c r="AR82" s="38">
        <f t="shared" si="15"/>
        <v>6.1810830580730211E-2</v>
      </c>
      <c r="AS82" s="54">
        <f t="shared" si="23"/>
        <v>5.328645929216003E-10</v>
      </c>
      <c r="AT82" s="28"/>
      <c r="AU82" s="28"/>
    </row>
    <row r="83" spans="24:47" x14ac:dyDescent="0.25">
      <c r="X83">
        <f t="shared" si="21"/>
        <v>770</v>
      </c>
      <c r="Y83" s="55">
        <f t="shared" si="16"/>
        <v>1307.3121668071944</v>
      </c>
      <c r="Z83" s="55">
        <f t="shared" si="17"/>
        <v>12.526522360433152</v>
      </c>
      <c r="AA83" s="55">
        <f t="shared" si="18"/>
        <v>54.043495940768686</v>
      </c>
      <c r="AB83" s="55">
        <f t="shared" si="19"/>
        <v>88.121859728689074</v>
      </c>
      <c r="AC83" s="214">
        <f t="shared" si="12"/>
        <v>54.043495940768686</v>
      </c>
      <c r="AD83" s="214">
        <f t="shared" si="13"/>
        <v>88.121859728689074</v>
      </c>
      <c r="AG83" s="29">
        <f t="shared" si="22"/>
        <v>2.3278358352771548E+28</v>
      </c>
      <c r="AI83" s="26"/>
      <c r="AJ83" s="54">
        <f t="shared" si="14"/>
        <v>4.228010842583915E-5</v>
      </c>
      <c r="AQ83" s="38">
        <f t="shared" si="20"/>
        <v>6.5833686217228585E-2</v>
      </c>
      <c r="AR83" s="38">
        <f t="shared" si="15"/>
        <v>6.176731610996479E-2</v>
      </c>
      <c r="AS83" s="54">
        <f t="shared" si="23"/>
        <v>5.4528134723437748E-10</v>
      </c>
      <c r="AT83" s="28"/>
      <c r="AU83" s="28"/>
    </row>
    <row r="84" spans="24:47" x14ac:dyDescent="0.25">
      <c r="X84">
        <f t="shared" si="21"/>
        <v>780</v>
      </c>
      <c r="Y84" s="55">
        <f t="shared" si="16"/>
        <v>1297.2724115239334</v>
      </c>
      <c r="Z84" s="55">
        <f t="shared" si="17"/>
        <v>12.498088208850739</v>
      </c>
      <c r="AA84" s="55">
        <f t="shared" si="18"/>
        <v>53.628458516905063</v>
      </c>
      <c r="AB84" s="55">
        <f t="shared" si="19"/>
        <v>87.921830523044235</v>
      </c>
      <c r="AC84" s="214">
        <f t="shared" si="12"/>
        <v>53.628458516905063</v>
      </c>
      <c r="AD84" s="214">
        <f t="shared" si="13"/>
        <v>87.921830523044235</v>
      </c>
      <c r="AG84" s="29">
        <f t="shared" si="22"/>
        <v>2.2913818018534104E+28</v>
      </c>
      <c r="AI84" s="26"/>
      <c r="AJ84" s="54">
        <f t="shared" si="14"/>
        <v>4.2560141272414691E-5</v>
      </c>
      <c r="AQ84" s="38">
        <f t="shared" si="20"/>
        <v>6.5783949279323656E-2</v>
      </c>
      <c r="AR84" s="38">
        <f t="shared" si="15"/>
        <v>6.1723531606763582E-2</v>
      </c>
      <c r="AS84" s="54">
        <f t="shared" si="23"/>
        <v>5.5802089872133312E-10</v>
      </c>
      <c r="AT84" s="28"/>
      <c r="AU84" s="28"/>
    </row>
    <row r="85" spans="24:47" x14ac:dyDescent="0.25">
      <c r="X85">
        <f t="shared" si="21"/>
        <v>790</v>
      </c>
      <c r="Y85" s="55">
        <f t="shared" si="16"/>
        <v>1287.3516669282826</v>
      </c>
      <c r="Z85" s="55">
        <f t="shared" si="17"/>
        <v>12.469555466177541</v>
      </c>
      <c r="AA85" s="55">
        <f t="shared" si="18"/>
        <v>53.218340923037729</v>
      </c>
      <c r="AB85" s="55">
        <f t="shared" si="19"/>
        <v>87.721107746588402</v>
      </c>
      <c r="AC85" s="214">
        <f t="shared" si="12"/>
        <v>53.218340923037729</v>
      </c>
      <c r="AD85" s="214">
        <f t="shared" si="13"/>
        <v>87.721107746588402</v>
      </c>
      <c r="AG85" s="29">
        <f t="shared" si="22"/>
        <v>2.2551626677404849E+28</v>
      </c>
      <c r="AI85" s="26"/>
      <c r="AJ85" s="54">
        <f t="shared" si="14"/>
        <v>4.2836422571546637E-5</v>
      </c>
      <c r="AQ85" s="38">
        <f t="shared" si="20"/>
        <v>6.5733972826834491E-2</v>
      </c>
      <c r="AR85" s="38">
        <f t="shared" si="15"/>
        <v>6.1679532137346303E-2</v>
      </c>
      <c r="AS85" s="54">
        <f t="shared" si="23"/>
        <v>5.7107070179654208E-10</v>
      </c>
      <c r="AT85" s="28"/>
      <c r="AU85" s="28"/>
    </row>
    <row r="86" spans="24:47" x14ac:dyDescent="0.25">
      <c r="X86">
        <f t="shared" si="21"/>
        <v>800</v>
      </c>
      <c r="Y86" s="55">
        <f t="shared" si="16"/>
        <v>1277.5613530329886</v>
      </c>
      <c r="Z86" s="55">
        <f t="shared" si="17"/>
        <v>12.440963416913743</v>
      </c>
      <c r="AA86" s="55">
        <f t="shared" si="18"/>
        <v>52.813615255601015</v>
      </c>
      <c r="AB86" s="55">
        <f t="shared" si="19"/>
        <v>87.519967758802267</v>
      </c>
      <c r="AC86" s="214">
        <f t="shared" si="12"/>
        <v>52.813615255601015</v>
      </c>
      <c r="AD86" s="214">
        <f t="shared" si="13"/>
        <v>87.519967758802267</v>
      </c>
      <c r="AG86" s="29">
        <f t="shared" si="22"/>
        <v>2.2192249081199676E+28</v>
      </c>
      <c r="AI86" s="26"/>
      <c r="AJ86" s="54">
        <f t="shared" si="14"/>
        <v>4.3107989865307857E-5</v>
      </c>
      <c r="AQ86" s="38">
        <f t="shared" si="20"/>
        <v>6.5683823088606513E-2</v>
      </c>
      <c r="AR86" s="38">
        <f t="shared" si="15"/>
        <v>6.1635375958170299E-2</v>
      </c>
      <c r="AS86" s="54">
        <f t="shared" si="23"/>
        <v>5.844159151565632E-10</v>
      </c>
      <c r="AT86" s="28"/>
      <c r="AU86" s="28"/>
    </row>
    <row r="87" spans="24:47" x14ac:dyDescent="0.25">
      <c r="X87">
        <f t="shared" si="21"/>
        <v>810</v>
      </c>
      <c r="Y87" s="55">
        <f t="shared" si="16"/>
        <v>1267.912492918045</v>
      </c>
      <c r="Z87" s="55">
        <f t="shared" si="17"/>
        <v>12.412352445986455</v>
      </c>
      <c r="AA87" s="55">
        <f t="shared" si="18"/>
        <v>52.414737202068828</v>
      </c>
      <c r="AB87" s="55">
        <f t="shared" si="19"/>
        <v>87.318694660474534</v>
      </c>
      <c r="AC87" s="214">
        <f t="shared" si="12"/>
        <v>52.414737202068828</v>
      </c>
      <c r="AD87" s="214">
        <f t="shared" si="13"/>
        <v>87.318694660474534</v>
      </c>
      <c r="AG87" s="29">
        <f t="shared" si="22"/>
        <v>2.1836148445981809E+28</v>
      </c>
      <c r="AI87" s="26"/>
      <c r="AJ87" s="54">
        <f t="shared" si="14"/>
        <v>4.3373894711975494E-5</v>
      </c>
      <c r="AQ87" s="38">
        <f t="shared" si="20"/>
        <v>6.5633569111889167E-2</v>
      </c>
      <c r="AR87" s="38">
        <f t="shared" si="15"/>
        <v>6.1591123829356192E-2</v>
      </c>
      <c r="AS87" s="54">
        <f t="shared" si="23"/>
        <v>5.9803951990467888E-10</v>
      </c>
      <c r="AT87" s="28"/>
      <c r="AU87" s="28"/>
    </row>
    <row r="88" spans="24:47" x14ac:dyDescent="0.25">
      <c r="X88">
        <f t="shared" si="21"/>
        <v>820</v>
      </c>
      <c r="Y88" s="55">
        <f t="shared" si="16"/>
        <v>1258.4155468283311</v>
      </c>
      <c r="Z88" s="55">
        <f t="shared" si="17"/>
        <v>12.383763493088001</v>
      </c>
      <c r="AA88" s="55">
        <f t="shared" si="18"/>
        <v>52.022139182651145</v>
      </c>
      <c r="AB88" s="55">
        <f t="shared" si="19"/>
        <v>87.117576455068601</v>
      </c>
      <c r="AC88" s="214">
        <f t="shared" si="12"/>
        <v>52.022139182651145</v>
      </c>
      <c r="AD88" s="214">
        <f t="shared" si="13"/>
        <v>87.117576455068601</v>
      </c>
      <c r="AG88" s="29">
        <f t="shared" si="22"/>
        <v>2.1483779897773671E+28</v>
      </c>
      <c r="AI88" s="26"/>
      <c r="AJ88" s="54">
        <f t="shared" si="14"/>
        <v>4.3633216764845969E-5</v>
      </c>
      <c r="AQ88" s="38">
        <f t="shared" si="20"/>
        <v>6.5583281878065017E-2</v>
      </c>
      <c r="AR88" s="38">
        <f t="shared" si="15"/>
        <v>6.1546838237247915E-2</v>
      </c>
      <c r="AS88" s="54">
        <f t="shared" si="23"/>
        <v>6.1192249645202462E-10</v>
      </c>
      <c r="AT88" s="28"/>
      <c r="AU88" s="28"/>
    </row>
    <row r="89" spans="24:47" x14ac:dyDescent="0.25">
      <c r="X89">
        <f t="shared" si="21"/>
        <v>830</v>
      </c>
      <c r="Y89" s="55">
        <f t="shared" si="16"/>
        <v>1249.0802569287994</v>
      </c>
      <c r="Z89" s="55">
        <f t="shared" si="17"/>
        <v>12.355237483575412</v>
      </c>
      <c r="AA89" s="55">
        <f t="shared" si="18"/>
        <v>51.636223932567148</v>
      </c>
      <c r="AB89" s="55">
        <f t="shared" si="19"/>
        <v>86.916901045201627</v>
      </c>
      <c r="AC89" s="214">
        <f t="shared" si="12"/>
        <v>51.636223932567148</v>
      </c>
      <c r="AD89" s="214">
        <f t="shared" si="13"/>
        <v>86.916901045201627</v>
      </c>
      <c r="AG89" s="29">
        <f t="shared" si="22"/>
        <v>2.1135583912756407E+28</v>
      </c>
      <c r="AI89" s="26"/>
      <c r="AJ89" s="54">
        <f t="shared" si="14"/>
        <v>4.3885077539666776E-5</v>
      </c>
      <c r="AQ89" s="38">
        <f t="shared" si="20"/>
        <v>6.5533033343583388E-2</v>
      </c>
      <c r="AR89" s="38">
        <f t="shared" si="15"/>
        <v>6.1502582550579762E-2</v>
      </c>
      <c r="AS89" s="54">
        <f t="shared" si="23"/>
        <v>6.2604405640401068E-10</v>
      </c>
      <c r="AT89" s="28"/>
      <c r="AU89" s="28"/>
    </row>
    <row r="90" spans="24:47" x14ac:dyDescent="0.25">
      <c r="X90">
        <f t="shared" si="21"/>
        <v>840</v>
      </c>
      <c r="Y90" s="55">
        <f t="shared" si="16"/>
        <v>1239.9155086944897</v>
      </c>
      <c r="Z90" s="55">
        <f t="shared" si="17"/>
        <v>12.326814757119003</v>
      </c>
      <c r="AA90" s="55">
        <f t="shared" si="18"/>
        <v>51.257358771992131</v>
      </c>
      <c r="AB90" s="55">
        <f t="shared" si="19"/>
        <v>86.716952213288792</v>
      </c>
      <c r="AC90" s="214">
        <f t="shared" si="12"/>
        <v>51.257358771992131</v>
      </c>
      <c r="AD90" s="214">
        <f t="shared" si="13"/>
        <v>86.716952213288792</v>
      </c>
      <c r="AG90" s="29">
        <f t="shared" si="22"/>
        <v>2.0791979995662312E+28</v>
      </c>
      <c r="AI90" s="26"/>
      <c r="AJ90" s="54">
        <f t="shared" si="14"/>
        <v>4.4128653328841393E-5</v>
      </c>
      <c r="AQ90" s="38">
        <f t="shared" si="20"/>
        <v>6.5482895439697653E-2</v>
      </c>
      <c r="AR90" s="38">
        <f t="shared" si="15"/>
        <v>6.1458420139794474E-2</v>
      </c>
      <c r="AS90" s="54">
        <f t="shared" si="23"/>
        <v>6.4038192238020879E-10</v>
      </c>
      <c r="AT90" s="28"/>
      <c r="AU90" s="28"/>
    </row>
    <row r="91" spans="24:47" x14ac:dyDescent="0.25">
      <c r="X91">
        <f t="shared" si="21"/>
        <v>850</v>
      </c>
      <c r="Y91" s="55">
        <f t="shared" si="16"/>
        <v>1230.9292141711933</v>
      </c>
      <c r="Z91" s="55">
        <f t="shared" si="17"/>
        <v>12.298534515890047</v>
      </c>
      <c r="AA91" s="55">
        <f t="shared" si="18"/>
        <v>50.885870780123739</v>
      </c>
      <c r="AB91" s="55">
        <f t="shared" si="19"/>
        <v>86.518005739641552</v>
      </c>
      <c r="AC91" s="214">
        <f t="shared" si="12"/>
        <v>50.885870780123739</v>
      </c>
      <c r="AD91" s="214">
        <f t="shared" si="13"/>
        <v>86.518005739641552</v>
      </c>
      <c r="AG91" s="29">
        <f t="shared" si="22"/>
        <v>2.0453360837459863E+28</v>
      </c>
      <c r="AI91" s="26"/>
      <c r="AJ91" s="54">
        <f t="shared" si="14"/>
        <v>4.4363186751826035E-5</v>
      </c>
      <c r="AQ91" s="38">
        <f t="shared" si="20"/>
        <v>6.5432939068246099E-2</v>
      </c>
      <c r="AR91" s="38">
        <f t="shared" si="15"/>
        <v>6.1414413492292826E-2</v>
      </c>
      <c r="AS91" s="54">
        <f t="shared" si="23"/>
        <v>6.5491264578148908E-10</v>
      </c>
      <c r="AT91" s="28"/>
      <c r="AU91" s="28"/>
    </row>
    <row r="92" spans="24:47" x14ac:dyDescent="0.25">
      <c r="X92">
        <f t="shared" si="21"/>
        <v>860</v>
      </c>
      <c r="Y92" s="55">
        <f t="shared" si="16"/>
        <v>1222.128221207166</v>
      </c>
      <c r="Z92" s="55">
        <f t="shared" si="17"/>
        <v>12.270434313084074</v>
      </c>
      <c r="AA92" s="55">
        <f t="shared" si="18"/>
        <v>50.522043042875822</v>
      </c>
      <c r="AB92" s="55">
        <f t="shared" si="19"/>
        <v>86.320325804319907</v>
      </c>
      <c r="AC92" s="214">
        <f t="shared" si="12"/>
        <v>50.522043042875822</v>
      </c>
      <c r="AD92" s="214">
        <f t="shared" si="13"/>
        <v>86.320325804319907</v>
      </c>
      <c r="AG92" s="29">
        <f t="shared" si="22"/>
        <v>2.0120087173301959E+28</v>
      </c>
      <c r="AI92" s="26"/>
      <c r="AJ92" s="54">
        <f t="shared" si="14"/>
        <v>4.4587996501130092E-5</v>
      </c>
      <c r="AQ92" s="38">
        <f t="shared" si="20"/>
        <v>6.5383233131775131E-2</v>
      </c>
      <c r="AR92" s="38">
        <f t="shared" si="15"/>
        <v>6.1370623357358586E-2</v>
      </c>
      <c r="AS92" s="54">
        <f t="shared" si="23"/>
        <v>6.6961195021697891E-10</v>
      </c>
      <c r="AT92" s="28"/>
      <c r="AU92" s="28"/>
    </row>
    <row r="93" spans="24:47" x14ac:dyDescent="0.25">
      <c r="X93">
        <f t="shared" si="21"/>
        <v>870</v>
      </c>
      <c r="Y93" s="55">
        <f t="shared" si="16"/>
        <v>1213.5182513230086</v>
      </c>
      <c r="Z93" s="55">
        <f t="shared" si="17"/>
        <v>12.242549600046422</v>
      </c>
      <c r="AA93" s="55">
        <f t="shared" si="18"/>
        <v>50.166112084456742</v>
      </c>
      <c r="AB93" s="55">
        <f t="shared" si="19"/>
        <v>86.124161801241101</v>
      </c>
      <c r="AC93" s="214">
        <f t="shared" si="12"/>
        <v>50.166112084456742</v>
      </c>
      <c r="AD93" s="214">
        <f t="shared" si="13"/>
        <v>86.124161801241101</v>
      </c>
      <c r="AG93" s="29">
        <f t="shared" si="22"/>
        <v>1.9792483525129779E+28</v>
      </c>
      <c r="AI93" s="26"/>
      <c r="AJ93" s="54">
        <f t="shared" si="14"/>
        <v>4.4802484946407354E-5</v>
      </c>
      <c r="AQ93" s="38">
        <f t="shared" si="20"/>
        <v>6.5333843634557395E-2</v>
      </c>
      <c r="AR93" s="38">
        <f t="shared" si="15"/>
        <v>6.1327107952996687E-2</v>
      </c>
      <c r="AS93" s="54">
        <f t="shared" si="23"/>
        <v>6.8445508688626261E-10</v>
      </c>
      <c r="AT93" s="28"/>
      <c r="AU93" s="28"/>
    </row>
    <row r="94" spans="24:47" x14ac:dyDescent="0.25">
      <c r="X94">
        <f t="shared" si="21"/>
        <v>880</v>
      </c>
      <c r="Y94" s="55">
        <f t="shared" si="16"/>
        <v>1205.1038672887614</v>
      </c>
      <c r="Z94" s="55">
        <f t="shared" si="17"/>
        <v>12.214913346445275</v>
      </c>
      <c r="AA94" s="55">
        <f t="shared" si="18"/>
        <v>49.818266527026104</v>
      </c>
      <c r="AB94" s="55">
        <f t="shared" si="19"/>
        <v>85.92974566616445</v>
      </c>
      <c r="AC94" s="214">
        <f t="shared" si="12"/>
        <v>49.818266527026104</v>
      </c>
      <c r="AD94" s="214">
        <f t="shared" si="13"/>
        <v>85.92974566616445</v>
      </c>
      <c r="AG94" s="29">
        <f t="shared" si="22"/>
        <v>1.9470834963342321E+28</v>
      </c>
      <c r="AI94" s="26"/>
      <c r="AJ94" s="54">
        <f t="shared" si="14"/>
        <v>4.5006143385521544E-5</v>
      </c>
      <c r="AQ94" s="38">
        <f t="shared" si="20"/>
        <v>6.528483288661012E-2</v>
      </c>
      <c r="AR94" s="38">
        <f t="shared" si="15"/>
        <v>6.1283922263032073E-2</v>
      </c>
      <c r="AS94" s="54">
        <f t="shared" si="23"/>
        <v>6.9941718783222581E-10</v>
      </c>
      <c r="AT94" s="28"/>
      <c r="AU94" s="28"/>
    </row>
    <row r="95" spans="24:47" x14ac:dyDescent="0.25">
      <c r="X95">
        <f t="shared" si="21"/>
        <v>890</v>
      </c>
      <c r="Y95" s="55">
        <f t="shared" si="16"/>
        <v>1196.8884698659326</v>
      </c>
      <c r="Z95" s="55">
        <f t="shared" si="17"/>
        <v>12.187555743221406</v>
      </c>
      <c r="AA95" s="55">
        <f t="shared" si="18"/>
        <v>49.478646956012092</v>
      </c>
      <c r="AB95" s="55">
        <f t="shared" si="19"/>
        <v>85.737289786995461</v>
      </c>
      <c r="AC95" s="214">
        <f t="shared" si="12"/>
        <v>49.478646956012092</v>
      </c>
      <c r="AD95" s="214">
        <f t="shared" si="13"/>
        <v>85.737289786995461</v>
      </c>
      <c r="AG95" s="29">
        <f t="shared" si="22"/>
        <v>1.9155384963247198E+28</v>
      </c>
      <c r="AI95" s="26"/>
      <c r="AJ95" s="54">
        <f t="shared" si="14"/>
        <v>4.519855486869784E-5</v>
      </c>
      <c r="AQ95" s="38">
        <f t="shared" si="20"/>
        <v>6.5236258836103525E-2</v>
      </c>
      <c r="AR95" s="38">
        <f t="shared" si="15"/>
        <v>6.1241117446923787E-2</v>
      </c>
      <c r="AS95" s="54">
        <f t="shared" si="23"/>
        <v>7.1447360366536574E-10</v>
      </c>
      <c r="AT95" s="28"/>
      <c r="AU95" s="28"/>
    </row>
    <row r="96" spans="24:47" x14ac:dyDescent="0.25">
      <c r="X96">
        <f t="shared" si="21"/>
        <v>900</v>
      </c>
      <c r="Y96" s="55">
        <f t="shared" si="16"/>
        <v>1188.8743216959435</v>
      </c>
      <c r="Z96" s="55">
        <f t="shared" si="17"/>
        <v>12.160503992923132</v>
      </c>
      <c r="AA96" s="55">
        <f t="shared" si="18"/>
        <v>49.147346907645456</v>
      </c>
      <c r="AB96" s="55">
        <f t="shared" si="19"/>
        <v>85.546985528829623</v>
      </c>
      <c r="AC96" s="214">
        <f t="shared" si="12"/>
        <v>49.147346907645456</v>
      </c>
      <c r="AD96" s="214">
        <f t="shared" si="13"/>
        <v>85.546985528829623</v>
      </c>
      <c r="AG96" s="29">
        <f t="shared" si="22"/>
        <v>1.8846334370273834E+28</v>
      </c>
      <c r="AI96" s="26"/>
      <c r="AJ96" s="54">
        <f t="shared" si="14"/>
        <v>4.5379394656490458E-5</v>
      </c>
      <c r="AQ96" s="38">
        <f t="shared" si="20"/>
        <v>6.5188174547259101E-2</v>
      </c>
      <c r="AR96" s="38">
        <f t="shared" si="15"/>
        <v>6.1198740377460793E-2</v>
      </c>
      <c r="AS96" s="54">
        <f t="shared" si="23"/>
        <v>7.2960021400961093E-10</v>
      </c>
      <c r="AT96" s="28"/>
      <c r="AU96" s="28"/>
    </row>
    <row r="97" spans="24:47" x14ac:dyDescent="0.25">
      <c r="X97">
        <f t="shared" si="21"/>
        <v>910</v>
      </c>
      <c r="Y97" s="55">
        <f t="shared" si="16"/>
        <v>1181.062595100188</v>
      </c>
      <c r="Z97" s="55">
        <f t="shared" si="17"/>
        <v>12.133782187018163</v>
      </c>
      <c r="AA97" s="55">
        <f t="shared" si="18"/>
        <v>48.824414844985036</v>
      </c>
      <c r="AB97" s="55">
        <f t="shared" si="19"/>
        <v>85.35900237086291</v>
      </c>
      <c r="AC97" s="214">
        <f t="shared" si="12"/>
        <v>48.824414844985036</v>
      </c>
      <c r="AD97" s="214">
        <f t="shared" si="13"/>
        <v>85.35900237086291</v>
      </c>
      <c r="AG97" s="29">
        <f t="shared" si="22"/>
        <v>1.8543841429003665E+28</v>
      </c>
      <c r="AI97" s="26"/>
      <c r="AJ97" s="54">
        <f t="shared" si="14"/>
        <v>4.5548428491943585E-5</v>
      </c>
      <c r="AQ97" s="38">
        <f t="shared" si="20"/>
        <v>6.5140627831837966E-2</v>
      </c>
      <c r="AR97" s="38">
        <f t="shared" si="15"/>
        <v>6.1156833313584034E-2</v>
      </c>
      <c r="AS97" s="54">
        <f t="shared" si="23"/>
        <v>7.4477370131911727E-10</v>
      </c>
      <c r="AT97" s="28"/>
      <c r="AU97" s="28"/>
    </row>
    <row r="98" spans="24:47" x14ac:dyDescent="0.25">
      <c r="X98">
        <f t="shared" si="21"/>
        <v>920</v>
      </c>
      <c r="Y98" s="55">
        <f t="shared" si="16"/>
        <v>1173.4534396855709</v>
      </c>
      <c r="Z98" s="55">
        <f t="shared" si="17"/>
        <v>12.107411265313587</v>
      </c>
      <c r="AA98" s="55">
        <f t="shared" si="18"/>
        <v>48.509856952689994</v>
      </c>
      <c r="AB98" s="55">
        <f t="shared" si="19"/>
        <v>85.173487620918664</v>
      </c>
      <c r="AC98" s="214">
        <f t="shared" si="12"/>
        <v>48.509856952689994</v>
      </c>
      <c r="AD98" s="214">
        <f t="shared" si="13"/>
        <v>85.173487620918664</v>
      </c>
      <c r="AG98" s="29">
        <f t="shared" si="22"/>
        <v>1.8248022780147101E+28</v>
      </c>
      <c r="AI98" s="26"/>
      <c r="AJ98" s="54">
        <f t="shared" si="14"/>
        <v>4.5705508962354199E-5</v>
      </c>
      <c r="AQ98" s="38">
        <f t="shared" si="20"/>
        <v>6.5093661033501685E-2</v>
      </c>
      <c r="AR98" s="38">
        <f t="shared" si="15"/>
        <v>6.111543370781005E-2</v>
      </c>
      <c r="AS98" s="54">
        <f t="shared" si="23"/>
        <v>7.5997178157567193E-10</v>
      </c>
      <c r="AT98" s="28"/>
      <c r="AU98" s="28"/>
    </row>
    <row r="99" spans="24:47" x14ac:dyDescent="0.25">
      <c r="X99">
        <f t="shared" si="21"/>
        <v>930</v>
      </c>
      <c r="Y99" s="55">
        <f t="shared" si="16"/>
        <v>1166.0460651608853</v>
      </c>
      <c r="Z99" s="55">
        <f t="shared" si="17"/>
        <v>12.081409049051349</v>
      </c>
      <c r="AA99" s="55">
        <f t="shared" si="18"/>
        <v>48.203640560598814</v>
      </c>
      <c r="AB99" s="55">
        <f t="shared" si="19"/>
        <v>84.99056664826837</v>
      </c>
      <c r="AC99" s="214">
        <f t="shared" si="12"/>
        <v>48.203640560598814</v>
      </c>
      <c r="AD99" s="214">
        <f t="shared" si="13"/>
        <v>84.99056664826837</v>
      </c>
      <c r="AG99" s="29">
        <f t="shared" si="22"/>
        <v>1.7958955290516122E+28</v>
      </c>
      <c r="AI99" s="26"/>
      <c r="AJ99" s="54">
        <f t="shared" si="14"/>
        <v>4.5850570290662706E-5</v>
      </c>
      <c r="AQ99" s="38">
        <f t="shared" si="20"/>
        <v>6.5047310956487997E-2</v>
      </c>
      <c r="AR99" s="38">
        <f t="shared" si="15"/>
        <v>6.1074574140815303E-2</v>
      </c>
      <c r="AS99" s="54">
        <f t="shared" si="23"/>
        <v>7.7517338838084557E-10</v>
      </c>
      <c r="AT99" s="28"/>
      <c r="AU99" s="28"/>
    </row>
    <row r="100" spans="24:47" x14ac:dyDescent="0.25">
      <c r="X100">
        <f t="shared" si="21"/>
        <v>940</v>
      </c>
      <c r="Y100" s="55">
        <f t="shared" si="16"/>
        <v>1158.8388346538936</v>
      </c>
      <c r="Z100" s="55">
        <f t="shared" si="17"/>
        <v>12.055790336769698</v>
      </c>
      <c r="AA100" s="55">
        <f t="shared" si="18"/>
        <v>47.905698001401142</v>
      </c>
      <c r="AB100" s="55">
        <f t="shared" si="19"/>
        <v>84.810343557999985</v>
      </c>
      <c r="AC100" s="214">
        <f t="shared" si="12"/>
        <v>47.905698001401142</v>
      </c>
      <c r="AD100" s="214">
        <f t="shared" si="13"/>
        <v>84.810343557999985</v>
      </c>
      <c r="AG100" s="29">
        <f t="shared" si="22"/>
        <v>1.7676678555919657E+28</v>
      </c>
      <c r="AI100" s="26"/>
      <c r="AJ100" s="54">
        <f t="shared" si="14"/>
        <v>4.5983621929088135E-5</v>
      </c>
      <c r="AQ100" s="38">
        <f t="shared" si="20"/>
        <v>6.5001608923780013E-2</v>
      </c>
      <c r="AR100" s="38">
        <f t="shared" si="15"/>
        <v>6.1034282370208186E-2</v>
      </c>
      <c r="AS100" s="54">
        <f t="shared" si="23"/>
        <v>7.9035880980946E-10</v>
      </c>
      <c r="AT100" s="28"/>
      <c r="AU100" s="28"/>
    </row>
    <row r="101" spans="24:47" x14ac:dyDescent="0.25">
      <c r="X101">
        <f t="shared" si="21"/>
        <v>950</v>
      </c>
      <c r="Y101" s="55">
        <f t="shared" si="16"/>
        <v>1151.8293640284385</v>
      </c>
      <c r="Z101" s="55">
        <f t="shared" si="17"/>
        <v>12.030567050673827</v>
      </c>
      <c r="AA101" s="55">
        <f t="shared" si="18"/>
        <v>47.615930716347187</v>
      </c>
      <c r="AB101" s="55">
        <f t="shared" si="19"/>
        <v>84.632902220709312</v>
      </c>
      <c r="AC101" s="214">
        <f t="shared" si="12"/>
        <v>47.615930716347187</v>
      </c>
      <c r="AD101" s="214">
        <f t="shared" si="13"/>
        <v>84.632902220709312</v>
      </c>
      <c r="AG101" s="29">
        <f t="shared" si="22"/>
        <v>1.7401197906009899E+28</v>
      </c>
      <c r="AI101" s="26"/>
      <c r="AJ101" s="54">
        <f t="shared" si="14"/>
        <v>4.6104741330361048E-5</v>
      </c>
      <c r="AQ101" s="38">
        <f t="shared" si="20"/>
        <v>6.4956580945594478E-2</v>
      </c>
      <c r="AR101" s="38">
        <f t="shared" si="15"/>
        <v>6.0994581476662958E-2</v>
      </c>
      <c r="AS101" s="54">
        <f t="shared" si="23"/>
        <v>8.055097798559132E-10</v>
      </c>
      <c r="AT101" s="28"/>
      <c r="AU101" s="28"/>
    </row>
    <row r="102" spans="24:47" x14ac:dyDescent="0.25">
      <c r="X102">
        <f t="shared" si="21"/>
        <v>960</v>
      </c>
      <c r="Y102" s="55">
        <f t="shared" si="16"/>
        <v>1145.0146231605952</v>
      </c>
      <c r="Z102" s="55">
        <f t="shared" si="17"/>
        <v>12.005748420950491</v>
      </c>
      <c r="AA102" s="55">
        <f t="shared" si="18"/>
        <v>47.334213441942751</v>
      </c>
      <c r="AB102" s="55">
        <f t="shared" si="19"/>
        <v>84.458307569120578</v>
      </c>
      <c r="AC102" s="214">
        <f t="shared" si="12"/>
        <v>47.334213441942751</v>
      </c>
      <c r="AD102" s="214">
        <f t="shared" si="13"/>
        <v>84.458307569120578</v>
      </c>
      <c r="AG102" s="29">
        <f t="shared" si="22"/>
        <v>1.7132487742135285E+28</v>
      </c>
      <c r="AI102" s="26"/>
      <c r="AJ102" s="54">
        <f t="shared" si="14"/>
        <v>4.621406624982018E-5</v>
      </c>
      <c r="AQ102" s="38">
        <f t="shared" si="20"/>
        <v>6.491224797664559E-2</v>
      </c>
      <c r="AR102" s="38">
        <f t="shared" si="15"/>
        <v>6.0955490088483964E-2</v>
      </c>
      <c r="AS102" s="54">
        <f t="shared" si="23"/>
        <v>8.2060952822875712E-10</v>
      </c>
      <c r="AT102" s="28"/>
      <c r="AU102" s="28"/>
    </row>
    <row r="103" spans="24:47" x14ac:dyDescent="0.25">
      <c r="X103">
        <f t="shared" si="21"/>
        <v>970</v>
      </c>
      <c r="Y103" s="55">
        <f t="shared" si="16"/>
        <v>1138.3910357567411</v>
      </c>
      <c r="Z103" s="55">
        <f t="shared" si="17"/>
        <v>11.981341196009934</v>
      </c>
      <c r="AA103" s="55">
        <f t="shared" si="18"/>
        <v>47.06039833636796</v>
      </c>
      <c r="AB103" s="55">
        <f t="shared" si="19"/>
        <v>84.286607077101195</v>
      </c>
      <c r="AC103" s="214">
        <f t="shared" si="12"/>
        <v>47.06039833636796</v>
      </c>
      <c r="AD103" s="214">
        <f t="shared" si="13"/>
        <v>84.286607077101195</v>
      </c>
      <c r="AG103" s="29">
        <f t="shared" si="22"/>
        <v>1.6870495051736538E+28</v>
      </c>
      <c r="AI103" s="26"/>
      <c r="AJ103" s="54">
        <f t="shared" si="14"/>
        <v>4.6311786891397519E-5</v>
      </c>
      <c r="AQ103" s="38">
        <f t="shared" si="20"/>
        <v>6.4868626240100383E-2</v>
      </c>
      <c r="AR103" s="38">
        <f t="shared" si="15"/>
        <v>6.0917022665173522E-2</v>
      </c>
      <c r="AS103" s="54">
        <f t="shared" si="23"/>
        <v>8.3564279356784509E-10</v>
      </c>
      <c r="AT103" s="28"/>
      <c r="AU103" s="28"/>
    </row>
    <row r="104" spans="24:47" x14ac:dyDescent="0.25">
      <c r="X104">
        <f t="shared" si="21"/>
        <v>980</v>
      </c>
      <c r="Y104" s="55">
        <f t="shared" si="16"/>
        <v>1131.9545750004474</v>
      </c>
      <c r="Z104" s="55">
        <f t="shared" si="17"/>
        <v>11.95734986781329</v>
      </c>
      <c r="AA104" s="55">
        <f t="shared" si="18"/>
        <v>46.794318933462073</v>
      </c>
      <c r="AB104" s="55">
        <f t="shared" si="19"/>
        <v>84.117832344799794</v>
      </c>
      <c r="AC104" s="214">
        <f t="shared" si="12"/>
        <v>46.794318933462073</v>
      </c>
      <c r="AD104" s="214">
        <f t="shared" si="13"/>
        <v>84.117832344799794</v>
      </c>
      <c r="AG104" s="29">
        <f t="shared" si="22"/>
        <v>1.6615142962686283E+28</v>
      </c>
      <c r="AI104" s="26"/>
      <c r="AJ104" s="54">
        <f t="shared" si="14"/>
        <v>4.6398138159223454E-5</v>
      </c>
      <c r="AQ104" s="38">
        <f t="shared" si="20"/>
        <v>6.4825727597104185E-2</v>
      </c>
      <c r="AR104" s="38">
        <f t="shared" si="15"/>
        <v>6.0879189821409115E-2</v>
      </c>
      <c r="AS104" s="54">
        <f t="shared" si="23"/>
        <v>8.5059580588699204E-10</v>
      </c>
      <c r="AT104" s="28"/>
      <c r="AU104" s="28"/>
    </row>
    <row r="105" spans="24:47" x14ac:dyDescent="0.25">
      <c r="X105">
        <f t="shared" si="21"/>
        <v>990</v>
      </c>
      <c r="Y105" s="55">
        <f t="shared" si="16"/>
        <v>1125.700853026507</v>
      </c>
      <c r="Z105" s="55">
        <f t="shared" si="17"/>
        <v>11.933776903005421</v>
      </c>
      <c r="AA105" s="55">
        <f t="shared" si="18"/>
        <v>46.535793841525717</v>
      </c>
      <c r="AB105" s="55">
        <f t="shared" si="19"/>
        <v>83.952000724624838</v>
      </c>
      <c r="AC105" s="214">
        <f t="shared" si="12"/>
        <v>46.535793841525717</v>
      </c>
      <c r="AD105" s="214">
        <f t="shared" si="13"/>
        <v>83.952000724624838</v>
      </c>
      <c r="AG105" s="29">
        <f t="shared" si="22"/>
        <v>1.6366334225068667E+28</v>
      </c>
      <c r="AI105" s="26"/>
      <c r="AJ105" s="54">
        <f t="shared" si="14"/>
        <v>4.6473392220777023E-5</v>
      </c>
      <c r="AQ105" s="38">
        <f t="shared" si="20"/>
        <v>6.4783559942820687E-2</v>
      </c>
      <c r="AR105" s="38">
        <f t="shared" si="15"/>
        <v>6.0841998674641067E-2</v>
      </c>
      <c r="AS105" s="54">
        <f t="shared" si="23"/>
        <v>8.6545624425634917E-10</v>
      </c>
    </row>
    <row r="106" spans="24:47" x14ac:dyDescent="0.25">
      <c r="X106">
        <f t="shared" si="21"/>
        <v>1000</v>
      </c>
      <c r="Y106" s="55">
        <f t="shared" si="16"/>
        <v>1119.625202884245</v>
      </c>
      <c r="Z106" s="55">
        <f t="shared" si="17"/>
        <v>11.910622972306577</v>
      </c>
      <c r="AA106" s="55">
        <f t="shared" si="18"/>
        <v>46.284630131634771</v>
      </c>
      <c r="AB106" s="55">
        <f t="shared" si="19"/>
        <v>83.78911693497416</v>
      </c>
      <c r="AC106" s="214">
        <f t="shared" si="12"/>
        <v>46.284630131634771</v>
      </c>
      <c r="AD106" s="214">
        <f t="shared" si="13"/>
        <v>83.78911693497416</v>
      </c>
      <c r="AG106" s="29">
        <f t="shared" si="22"/>
        <v>1.6123954533376084E+28</v>
      </c>
      <c r="AI106" s="26"/>
      <c r="AJ106" s="54">
        <f t="shared" si="14"/>
        <v>4.6537851532522824E-5</v>
      </c>
      <c r="AQ106" s="38">
        <f t="shared" si="20"/>
        <v>6.474212761267592E-2</v>
      </c>
      <c r="AR106" s="38">
        <f t="shared" si="15"/>
        <v>6.0805453201929982E-2</v>
      </c>
      <c r="AS106" s="54">
        <f t="shared" si="23"/>
        <v>8.8021317554109832E-10</v>
      </c>
    </row>
    <row r="107" spans="24:47" x14ac:dyDescent="0.25">
      <c r="X107">
        <f t="shared" si="21"/>
        <v>1010</v>
      </c>
      <c r="Y107" s="55">
        <f t="shared" si="16"/>
        <v>1113.7227522324226</v>
      </c>
      <c r="Z107" s="55">
        <f t="shared" si="17"/>
        <v>11.887887172348591</v>
      </c>
      <c r="AA107" s="55">
        <f t="shared" si="18"/>
        <v>46.040626384143145</v>
      </c>
      <c r="AB107" s="55">
        <f t="shared" si="19"/>
        <v>83.629174620813174</v>
      </c>
      <c r="AC107" s="214">
        <f t="shared" si="12"/>
        <v>46.040626384143145</v>
      </c>
      <c r="AD107" s="214">
        <f t="shared" si="13"/>
        <v>83.629174620813174</v>
      </c>
      <c r="AG107" s="29">
        <f t="shared" si="22"/>
        <v>1.5887875626718195E+28</v>
      </c>
      <c r="AI107" s="26"/>
      <c r="AJ107" s="54">
        <f t="shared" si="14"/>
        <v>4.6591842428644314E-5</v>
      </c>
      <c r="AQ107" s="38">
        <f t="shared" si="20"/>
        <v>6.4701431785541622E-2</v>
      </c>
      <c r="AR107" s="38">
        <f t="shared" si="15"/>
        <v>6.0769554594319507E-2</v>
      </c>
      <c r="AS107" s="54">
        <f t="shared" si="23"/>
        <v>8.9485697952608324E-10</v>
      </c>
    </row>
    <row r="108" spans="24:47" x14ac:dyDescent="0.25">
      <c r="X108">
        <f t="shared" si="21"/>
        <v>1020</v>
      </c>
      <c r="Y108" s="55">
        <f t="shared" si="16"/>
        <v>1107.9884884859507</v>
      </c>
      <c r="Z108" s="55">
        <f t="shared" si="17"/>
        <v>11.865567235748582</v>
      </c>
      <c r="AA108" s="55">
        <f t="shared" si="18"/>
        <v>45.803575381808628</v>
      </c>
      <c r="AB108" s="55">
        <f t="shared" si="19"/>
        <v>83.472157831506024</v>
      </c>
      <c r="AC108" s="214">
        <f t="shared" si="12"/>
        <v>45.803575381808628</v>
      </c>
      <c r="AD108" s="214">
        <f t="shared" si="13"/>
        <v>83.472157831506024</v>
      </c>
      <c r="AG108" s="29">
        <f t="shared" si="22"/>
        <v>1.5657958126818696E+28</v>
      </c>
      <c r="AI108" s="26"/>
      <c r="AJ108" s="54">
        <f t="shared" si="14"/>
        <v>4.6635709330127652E-5</v>
      </c>
      <c r="AQ108" s="38">
        <f t="shared" si="20"/>
        <v>6.4661470873639257E-2</v>
      </c>
      <c r="AR108" s="38">
        <f t="shared" si="15"/>
        <v>6.0734301599718252E-2</v>
      </c>
      <c r="AS108" s="54">
        <f t="shared" si="23"/>
        <v>9.0937926509355108E-10</v>
      </c>
    </row>
    <row r="109" spans="24:47" x14ac:dyDescent="0.25">
      <c r="X109">
        <f t="shared" si="21"/>
        <v>1030</v>
      </c>
      <c r="Y109" s="55">
        <f t="shared" si="16"/>
        <v>1102.4173155062463</v>
      </c>
      <c r="Z109" s="55">
        <f t="shared" si="17"/>
        <v>11.843659726620572</v>
      </c>
      <c r="AA109" s="55">
        <f t="shared" si="18"/>
        <v>45.573266453338</v>
      </c>
      <c r="AB109" s="55">
        <f t="shared" si="19"/>
        <v>83.318042396205215</v>
      </c>
      <c r="AC109" s="214">
        <f t="shared" si="12"/>
        <v>45.573266453338</v>
      </c>
      <c r="AD109" s="214">
        <f t="shared" si="13"/>
        <v>83.318042396205215</v>
      </c>
      <c r="AG109" s="29">
        <f t="shared" si="22"/>
        <v>1.5434054092405519E+28</v>
      </c>
      <c r="AI109" s="26"/>
      <c r="AJ109" s="54">
        <f t="shared" si="14"/>
        <v>4.6669809596103844E-5</v>
      </c>
      <c r="AQ109" s="38">
        <f t="shared" si="20"/>
        <v>6.4622240891769794E-2</v>
      </c>
      <c r="AR109" s="38">
        <f t="shared" si="15"/>
        <v>6.0699690847750502E-2</v>
      </c>
      <c r="AS109" s="54">
        <f t="shared" si="23"/>
        <v>9.2377278138002841E-10</v>
      </c>
    </row>
    <row r="110" spans="24:47" x14ac:dyDescent="0.25">
      <c r="X110">
        <f t="shared" si="21"/>
        <v>1040</v>
      </c>
      <c r="Y110" s="55">
        <f t="shared" si="16"/>
        <v>1097.0041021982429</v>
      </c>
      <c r="Z110" s="55">
        <f t="shared" si="17"/>
        <v>11.822160219897878</v>
      </c>
      <c r="AA110" s="55">
        <f t="shared" si="18"/>
        <v>45.349487482358121</v>
      </c>
      <c r="AB110" s="55">
        <f t="shared" si="19"/>
        <v>83.16679718535265</v>
      </c>
      <c r="AC110" s="214">
        <f t="shared" si="12"/>
        <v>45.349487482358121</v>
      </c>
      <c r="AD110" s="214">
        <f t="shared" si="13"/>
        <v>83.16679718535265</v>
      </c>
      <c r="AG110" s="29">
        <f t="shared" si="22"/>
        <v>1.5216009283736215E+28</v>
      </c>
      <c r="AI110" s="26"/>
      <c r="AJ110" s="54">
        <f t="shared" si="14"/>
        <v>4.6694509012059258E-5</v>
      </c>
      <c r="AQ110" s="38">
        <f t="shared" si="20"/>
        <v>6.4583735800949046E-2</v>
      </c>
      <c r="AR110" s="38">
        <f t="shared" si="15"/>
        <v>6.0665717152215269E-2</v>
      </c>
      <c r="AS110" s="54">
        <f t="shared" si="23"/>
        <v>9.3803132709201807E-10</v>
      </c>
    </row>
    <row r="111" spans="24:47" x14ac:dyDescent="0.25">
      <c r="X111">
        <f t="shared" si="21"/>
        <v>1050</v>
      </c>
      <c r="Y111" s="55">
        <f t="shared" si="16"/>
        <v>1091.7437235600735</v>
      </c>
      <c r="Z111" s="55">
        <f t="shared" si="17"/>
        <v>11.801063463772131</v>
      </c>
      <c r="AA111" s="55">
        <f t="shared" si="18"/>
        <v>45.132026604385011</v>
      </c>
      <c r="AB111" s="55">
        <f t="shared" si="19"/>
        <v>83.018385253409306</v>
      </c>
      <c r="AC111" s="214">
        <f t="shared" si="12"/>
        <v>45.132026604385011</v>
      </c>
      <c r="AD111" s="214">
        <f t="shared" si="13"/>
        <v>83.018385253409306</v>
      </c>
      <c r="AG111" s="29">
        <f t="shared" si="22"/>
        <v>1.5003665142503619E+28</v>
      </c>
      <c r="AI111" s="26"/>
      <c r="AJ111" s="54">
        <f t="shared" si="14"/>
        <v>4.6710177889643871E-5</v>
      </c>
      <c r="AQ111" s="38">
        <f t="shared" si="20"/>
        <v>6.4545947823588343E-2</v>
      </c>
      <c r="AR111" s="38">
        <f t="shared" si="15"/>
        <v>6.0632373788608508E-2</v>
      </c>
      <c r="AS111" s="54">
        <f t="shared" si="23"/>
        <v>9.5214966045975298E-10</v>
      </c>
    </row>
    <row r="112" spans="24:47" x14ac:dyDescent="0.25">
      <c r="X112">
        <f t="shared" si="21"/>
        <v>1060</v>
      </c>
      <c r="Y112" s="55">
        <f t="shared" si="16"/>
        <v>1086.6310948412865</v>
      </c>
      <c r="Z112" s="55">
        <f t="shared" si="17"/>
        <v>11.780363525263787</v>
      </c>
      <c r="AA112" s="55">
        <f t="shared" si="18"/>
        <v>44.920673618903947</v>
      </c>
      <c r="AB112" s="55">
        <f t="shared" si="19"/>
        <v>82.872764862917961</v>
      </c>
      <c r="AC112" s="214">
        <f t="shared" si="12"/>
        <v>44.920673618903947</v>
      </c>
      <c r="AD112" s="214">
        <f t="shared" si="13"/>
        <v>82.872764862917961</v>
      </c>
      <c r="AG112" s="29">
        <f t="shared" si="22"/>
        <v>1.4796860500582176E+28</v>
      </c>
      <c r="AI112" s="26"/>
      <c r="AJ112" s="54">
        <f t="shared" si="14"/>
        <v>4.671718773935147E-5</v>
      </c>
      <c r="AQ112" s="38">
        <f t="shared" si="20"/>
        <v>6.4508867729000746E-2</v>
      </c>
      <c r="AR112" s="38">
        <f t="shared" si="15"/>
        <v>6.0599652745610771E-2</v>
      </c>
      <c r="AS112" s="54">
        <f t="shared" si="23"/>
        <v>9.6612341168396008E-10</v>
      </c>
    </row>
    <row r="113" spans="24:45" x14ac:dyDescent="0.25">
      <c r="X113">
        <f t="shared" si="21"/>
        <v>1070</v>
      </c>
      <c r="Y113" s="55">
        <f t="shared" si="16"/>
        <v>1081.6611995179328</v>
      </c>
      <c r="Z113" s="55">
        <f t="shared" si="17"/>
        <v>11.76005391945219</v>
      </c>
      <c r="AA113" s="55">
        <f t="shared" si="18"/>
        <v>44.715221145842612</v>
      </c>
      <c r="AB113" s="55">
        <f t="shared" si="19"/>
        <v>82.729890393613715</v>
      </c>
      <c r="AC113" s="214">
        <f t="shared" si="12"/>
        <v>44.715221145842612</v>
      </c>
      <c r="AD113" s="214">
        <f t="shared" si="13"/>
        <v>82.729890393613715</v>
      </c>
      <c r="AG113" s="29">
        <f t="shared" si="22"/>
        <v>1.4595433036480482E+28</v>
      </c>
      <c r="AI113" s="26"/>
      <c r="AJ113" s="54">
        <f t="shared" si="14"/>
        <v>4.6715908469148422E-5</v>
      </c>
      <c r="AQ113" s="38">
        <f t="shared" si="20"/>
        <v>6.4472485089258805E-2</v>
      </c>
      <c r="AR113" s="38">
        <f t="shared" si="15"/>
        <v>6.0567544950541972E-2</v>
      </c>
      <c r="AS113" s="54">
        <f t="shared" si="23"/>
        <v>9.7994899919699623E-10</v>
      </c>
    </row>
    <row r="114" spans="24:45" x14ac:dyDescent="0.25">
      <c r="X114">
        <f t="shared" si="21"/>
        <v>1080</v>
      </c>
      <c r="Y114" s="55">
        <f t="shared" si="16"/>
        <v>1076.8291118022419</v>
      </c>
      <c r="Z114" s="55">
        <f t="shared" si="17"/>
        <v>11.740127723241851</v>
      </c>
      <c r="AA114" s="55">
        <f t="shared" si="18"/>
        <v>44.515465556107557</v>
      </c>
      <c r="AB114" s="55">
        <f t="shared" si="19"/>
        <v>82.589713142749574</v>
      </c>
      <c r="AC114" s="214">
        <f t="shared" si="12"/>
        <v>44.515465556107557</v>
      </c>
      <c r="AD114" s="214">
        <f t="shared" si="13"/>
        <v>82.589713142749574</v>
      </c>
      <c r="AG114" s="29">
        <f t="shared" si="22"/>
        <v>1.4399220501506605E+28</v>
      </c>
      <c r="AI114" s="26"/>
      <c r="AJ114" s="54">
        <f t="shared" si="14"/>
        <v>4.6706706058057808E-5</v>
      </c>
      <c r="AQ114" s="38">
        <f t="shared" si="20"/>
        <v>6.4436788506331916E-2</v>
      </c>
      <c r="AR114" s="38">
        <f t="shared" si="15"/>
        <v>6.0536040469582664E-2</v>
      </c>
      <c r="AS114" s="54">
        <f t="shared" si="23"/>
        <v>9.9362355061897535E-10</v>
      </c>
    </row>
    <row r="115" spans="24:45" x14ac:dyDescent="0.25">
      <c r="X115">
        <f t="shared" si="21"/>
        <v>1090</v>
      </c>
      <c r="Y115" s="55">
        <f t="shared" si="16"/>
        <v>1072.1300143837032</v>
      </c>
      <c r="Z115" s="55">
        <f t="shared" si="17"/>
        <v>11.720577674758948</v>
      </c>
      <c r="AA115" s="55">
        <f t="shared" si="18"/>
        <v>44.321207704989796</v>
      </c>
      <c r="AB115" s="55">
        <f t="shared" si="19"/>
        <v>82.452182024333084</v>
      </c>
      <c r="AC115" s="214">
        <f t="shared" si="12"/>
        <v>44.321207704989796</v>
      </c>
      <c r="AD115" s="214">
        <f t="shared" si="13"/>
        <v>82.452182024333084</v>
      </c>
      <c r="AG115" s="29">
        <f t="shared" si="22"/>
        <v>1.4208061739035372E+28</v>
      </c>
      <c r="AI115" s="26"/>
      <c r="AJ115" s="54">
        <f t="shared" si="14"/>
        <v>4.6689940652709208E-5</v>
      </c>
      <c r="AQ115" s="38">
        <f t="shared" si="20"/>
        <v>6.4401765812044404E-2</v>
      </c>
      <c r="AR115" s="38">
        <f t="shared" si="15"/>
        <v>6.0505128684103182E-2</v>
      </c>
      <c r="AS115" s="54">
        <f t="shared" si="23"/>
        <v>1.0071448289372469E-9</v>
      </c>
    </row>
    <row r="116" spans="24:45" x14ac:dyDescent="0.25">
      <c r="X116">
        <f t="shared" si="21"/>
        <v>1100</v>
      </c>
      <c r="Y116" s="55">
        <f t="shared" si="16"/>
        <v>1067.5592120574165</v>
      </c>
      <c r="Z116" s="55">
        <f t="shared" si="17"/>
        <v>11.701396259588016</v>
      </c>
      <c r="AA116" s="55">
        <f t="shared" si="18"/>
        <v>44.132253495552561</v>
      </c>
      <c r="AB116" s="55">
        <f t="shared" si="19"/>
        <v>82.317244175786257</v>
      </c>
      <c r="AC116" s="214">
        <f t="shared" si="12"/>
        <v>44.132253495552561</v>
      </c>
      <c r="AD116" s="214">
        <f t="shared" si="13"/>
        <v>82.317244175786257</v>
      </c>
      <c r="AG116" s="29">
        <f t="shared" si="22"/>
        <v>1.4021797520365336E+28</v>
      </c>
      <c r="AI116" s="26"/>
      <c r="AJ116" s="54">
        <f t="shared" si="14"/>
        <v>4.6665965036058085E-5</v>
      </c>
      <c r="AQ116" s="38">
        <f t="shared" si="20"/>
        <v>6.4367404242776732E-2</v>
      </c>
      <c r="AR116" s="38">
        <f t="shared" si="15"/>
        <v>6.0474798444781069E-2</v>
      </c>
      <c r="AS116" s="54">
        <f t="shared" si="23"/>
        <v>1.0205111641639689E-9</v>
      </c>
    </row>
    <row r="117" spans="24:45" x14ac:dyDescent="0.25">
      <c r="X117">
        <f t="shared" si="21"/>
        <v>1110</v>
      </c>
      <c r="Y117" s="55">
        <f t="shared" si="16"/>
        <v>1063.1121418425598</v>
      </c>
      <c r="Z117" s="55">
        <f t="shared" si="17"/>
        <v>11.682575785098955</v>
      </c>
      <c r="AA117" s="55">
        <f t="shared" si="18"/>
        <v>43.948414296922685</v>
      </c>
      <c r="AB117" s="55">
        <f t="shared" si="19"/>
        <v>82.184845480822759</v>
      </c>
      <c r="AC117" s="214">
        <f t="shared" si="12"/>
        <v>43.948414296922685</v>
      </c>
      <c r="AD117" s="214">
        <f t="shared" si="13"/>
        <v>82.184845480822759</v>
      </c>
      <c r="AG117" s="29">
        <f t="shared" si="22"/>
        <v>1.3840271219854506E+28</v>
      </c>
      <c r="AI117" s="26"/>
      <c r="AJ117" s="54">
        <f t="shared" si="14"/>
        <v>4.6635123420136127E-5</v>
      </c>
      <c r="AQ117" s="38">
        <f t="shared" si="20"/>
        <v>6.4333690591036982E-2</v>
      </c>
      <c r="AR117" s="38">
        <f t="shared" si="15"/>
        <v>6.0445038205369339E-2</v>
      </c>
      <c r="AS117" s="54">
        <f t="shared" si="23"/>
        <v>1.0337213905205003E-9</v>
      </c>
    </row>
    <row r="118" spans="24:45" x14ac:dyDescent="0.25">
      <c r="X118">
        <f t="shared" si="21"/>
        <v>1120</v>
      </c>
      <c r="Y118" s="55">
        <f t="shared" si="16"/>
        <v>1058.784380135023</v>
      </c>
      <c r="Z118" s="55">
        <f t="shared" si="17"/>
        <v>11.664108444101272</v>
      </c>
      <c r="AA118" s="55">
        <f t="shared" si="18"/>
        <v>43.769507239976143</v>
      </c>
      <c r="AB118" s="55">
        <f t="shared" si="19"/>
        <v>82.054931017244257</v>
      </c>
      <c r="AC118" s="214">
        <f t="shared" si="12"/>
        <v>43.769507239976143</v>
      </c>
      <c r="AD118" s="214">
        <f t="shared" si="13"/>
        <v>82.054931017244257</v>
      </c>
      <c r="AG118" s="29">
        <f t="shared" si="22"/>
        <v>1.3663329350637194E+28</v>
      </c>
      <c r="AI118" s="26"/>
      <c r="AJ118" s="54">
        <f t="shared" si="14"/>
        <v>4.6597750518244803E-5</v>
      </c>
      <c r="AQ118" s="38">
        <f t="shared" si="20"/>
        <v>6.4300611336099475E-2</v>
      </c>
      <c r="AR118" s="38">
        <f t="shared" si="15"/>
        <v>6.0415836138041773E-2</v>
      </c>
      <c r="AS118" s="54">
        <f t="shared" si="23"/>
        <v>1.0467747890477281E-9</v>
      </c>
    </row>
    <row r="119" spans="24:45" x14ac:dyDescent="0.25">
      <c r="X119">
        <f t="shared" si="21"/>
        <v>1130</v>
      </c>
      <c r="Y119" s="55">
        <f t="shared" si="16"/>
        <v>1054.5716473777957</v>
      </c>
      <c r="Z119" s="55">
        <f t="shared" si="17"/>
        <v>11.645986369012359</v>
      </c>
      <c r="AA119" s="55">
        <f t="shared" si="18"/>
        <v>43.595355410409077</v>
      </c>
      <c r="AB119" s="55">
        <f t="shared" si="19"/>
        <v>81.927445438004639</v>
      </c>
      <c r="AC119" s="214">
        <f t="shared" si="12"/>
        <v>43.595355410409077</v>
      </c>
      <c r="AD119" s="214">
        <f t="shared" si="13"/>
        <v>81.927445438004639</v>
      </c>
      <c r="AG119" s="29">
        <f t="shared" si="22"/>
        <v>1.3490821980501776E+28</v>
      </c>
      <c r="AI119" s="26"/>
      <c r="AJ119" s="54">
        <f t="shared" si="14"/>
        <v>4.6554170856029942E-5</v>
      </c>
      <c r="AQ119" s="38">
        <f t="shared" si="20"/>
        <v>6.4268152755884878E-2</v>
      </c>
      <c r="AR119" s="38">
        <f t="shared" si="15"/>
        <v>6.0387180232223212E-2</v>
      </c>
      <c r="AS119" s="54">
        <f t="shared" si="23"/>
        <v>1.0596710354367262E-9</v>
      </c>
    </row>
    <row r="120" spans="24:45" x14ac:dyDescent="0.25">
      <c r="X120">
        <f t="shared" si="21"/>
        <v>1140</v>
      </c>
      <c r="Y120" s="55">
        <f t="shared" si="16"/>
        <v>1050.4698106737083</v>
      </c>
      <c r="Z120" s="55">
        <f t="shared" si="17"/>
        <v>11.628201677653603</v>
      </c>
      <c r="AA120" s="55">
        <f t="shared" si="18"/>
        <v>43.42578795674693</v>
      </c>
      <c r="AB120" s="55">
        <f t="shared" si="19"/>
        <v>81.802333293377444</v>
      </c>
      <c r="AC120" s="214">
        <f t="shared" si="12"/>
        <v>43.42578795674693</v>
      </c>
      <c r="AD120" s="214">
        <f t="shared" si="13"/>
        <v>81.802333293377444</v>
      </c>
      <c r="AG120" s="29">
        <f t="shared" si="22"/>
        <v>1.3322603045620014E+28</v>
      </c>
      <c r="AI120" s="26"/>
      <c r="AJ120" s="54">
        <f t="shared" si="14"/>
        <v>4.6504698285060499E-5</v>
      </c>
      <c r="AQ120" s="38">
        <f t="shared" si="20"/>
        <v>6.4236301022167375E-2</v>
      </c>
      <c r="AR120" s="38">
        <f t="shared" si="15"/>
        <v>6.0359058378736299E-2</v>
      </c>
      <c r="AS120" s="54">
        <f t="shared" si="23"/>
        <v>1.0724101528053384E-9</v>
      </c>
    </row>
    <row r="121" spans="24:45" x14ac:dyDescent="0.25">
      <c r="X121">
        <f t="shared" si="21"/>
        <v>1150</v>
      </c>
      <c r="Y121" s="55">
        <f t="shared" si="16"/>
        <v>1046.4748847093742</v>
      </c>
      <c r="Z121" s="55">
        <f t="shared" si="17"/>
        <v>11.610746511701588</v>
      </c>
      <c r="AA121" s="55">
        <f t="shared" si="18"/>
        <v>43.260640128539649</v>
      </c>
      <c r="AB121" s="55">
        <f t="shared" si="19"/>
        <v>81.679539301453318</v>
      </c>
      <c r="AC121" s="214">
        <f t="shared" si="12"/>
        <v>43.260640128539649</v>
      </c>
      <c r="AD121" s="214">
        <f t="shared" si="13"/>
        <v>81.679539301453318</v>
      </c>
      <c r="AG121" s="29">
        <f t="shared" si="22"/>
        <v>1.3158530577898085E+28</v>
      </c>
      <c r="AI121" s="26"/>
      <c r="AJ121" s="54">
        <f t="shared" si="14"/>
        <v>4.6449635666675278E-5</v>
      </c>
      <c r="AQ121" s="38">
        <f t="shared" si="20"/>
        <v>6.4205042281066937E-2</v>
      </c>
      <c r="AR121" s="38">
        <f t="shared" si="15"/>
        <v>6.0331458440985059E-2</v>
      </c>
      <c r="AS121" s="54">
        <f t="shared" si="23"/>
        <v>1.0849924691046835E-9</v>
      </c>
    </row>
    <row r="122" spans="24:45" x14ac:dyDescent="0.25">
      <c r="X122">
        <f t="shared" si="21"/>
        <v>1160</v>
      </c>
      <c r="Y122" s="55">
        <f t="shared" si="16"/>
        <v>1042.5830313079748</v>
      </c>
      <c r="Z122" s="55">
        <f t="shared" si="17"/>
        <v>11.593613068729713</v>
      </c>
      <c r="AA122" s="55">
        <f t="shared" si="18"/>
        <v>43.099753257874113</v>
      </c>
      <c r="AB122" s="55">
        <f t="shared" si="19"/>
        <v>81.559008573547047</v>
      </c>
      <c r="AC122" s="214">
        <f t="shared" si="12"/>
        <v>43.099753257874113</v>
      </c>
      <c r="AD122" s="214">
        <f t="shared" si="13"/>
        <v>81.559008573547047</v>
      </c>
      <c r="AG122" s="29">
        <f t="shared" si="22"/>
        <v>1.2998466859845964E+28</v>
      </c>
      <c r="AI122" s="26"/>
      <c r="AJ122" s="54">
        <f t="shared" si="14"/>
        <v>4.6389274697802088E-5</v>
      </c>
      <c r="AQ122" s="38">
        <f t="shared" si="20"/>
        <v>6.4174362720631914E-2</v>
      </c>
      <c r="AR122" s="38">
        <f t="shared" si="15"/>
        <v>6.0304368314761804E-2</v>
      </c>
      <c r="AS122" s="54">
        <f t="shared" si="23"/>
        <v>1.0974185788187793E-9</v>
      </c>
    </row>
    <row r="123" spans="24:45" x14ac:dyDescent="0.25">
      <c r="X123">
        <f t="shared" si="21"/>
        <v>1170</v>
      </c>
      <c r="Y123" s="55">
        <f t="shared" si="16"/>
        <v>1038.7905578821214</v>
      </c>
      <c r="Z123" s="55">
        <f t="shared" si="17"/>
        <v>11.576793628682321</v>
      </c>
      <c r="AA123" s="55">
        <f t="shared" si="18"/>
        <v>42.942974695416353</v>
      </c>
      <c r="AB123" s="55">
        <f t="shared" si="19"/>
        <v>81.440686800438428</v>
      </c>
      <c r="AC123" s="214">
        <f t="shared" si="12"/>
        <v>42.942974695416353</v>
      </c>
      <c r="AD123" s="214">
        <f t="shared" si="13"/>
        <v>81.440686800438428</v>
      </c>
      <c r="AG123" s="29">
        <f t="shared" si="22"/>
        <v>1.2842278519102893E+28</v>
      </c>
      <c r="AI123" s="26"/>
      <c r="AJ123" s="54">
        <f t="shared" si="14"/>
        <v>4.6323895854132559E-5</v>
      </c>
      <c r="AQ123" s="38">
        <f t="shared" si="20"/>
        <v>6.414424862715605E-2</v>
      </c>
      <c r="AR123" s="38">
        <f t="shared" si="15"/>
        <v>6.0277775978123303E-2</v>
      </c>
      <c r="AS123" s="54">
        <f t="shared" si="23"/>
        <v>1.1096893086143837E-9</v>
      </c>
    </row>
    <row r="124" spans="24:45" x14ac:dyDescent="0.25">
      <c r="X124">
        <f t="shared" si="21"/>
        <v>1180</v>
      </c>
      <c r="Y124" s="55">
        <f t="shared" si="16"/>
        <v>1035.0939150168626</v>
      </c>
      <c r="Z124" s="55">
        <f t="shared" si="17"/>
        <v>11.56028057553333</v>
      </c>
      <c r="AA124" s="55">
        <f t="shared" si="18"/>
        <v>42.790157710494526</v>
      </c>
      <c r="AB124" s="55">
        <f t="shared" si="19"/>
        <v>81.324520404736759</v>
      </c>
      <c r="AC124" s="214">
        <f t="shared" si="12"/>
        <v>42.790157710494526</v>
      </c>
      <c r="AD124" s="214">
        <f t="shared" si="13"/>
        <v>81.324520404736759</v>
      </c>
      <c r="AG124" s="29">
        <f t="shared" si="22"/>
        <v>1.2689836573127252E+28</v>
      </c>
      <c r="AI124" s="26"/>
      <c r="AJ124" s="54">
        <f t="shared" si="14"/>
        <v>4.6253768429380774E-5</v>
      </c>
      <c r="AQ124" s="38">
        <f t="shared" si="20"/>
        <v>6.4114686431709964E-2</v>
      </c>
      <c r="AR124" s="38">
        <f t="shared" si="15"/>
        <v>6.0251669532637879E-2</v>
      </c>
      <c r="AS124" s="54">
        <f t="shared" si="23"/>
        <v>1.1218056866032483E-9</v>
      </c>
    </row>
    <row r="125" spans="24:45" x14ac:dyDescent="0.25">
      <c r="X125">
        <f t="shared" si="21"/>
        <v>1190</v>
      </c>
      <c r="Y125" s="55">
        <f t="shared" si="16"/>
        <v>1031.4896933766254</v>
      </c>
      <c r="Z125" s="55">
        <f t="shared" si="17"/>
        <v>11.544066414796031</v>
      </c>
      <c r="AA125" s="55">
        <f t="shared" si="18"/>
        <v>42.641161363233792</v>
      </c>
      <c r="AB125" s="55">
        <f t="shared" si="19"/>
        <v>81.210456664059322</v>
      </c>
      <c r="AC125" s="214">
        <f t="shared" si="12"/>
        <v>42.641161363233792</v>
      </c>
      <c r="AD125" s="214">
        <f t="shared" si="13"/>
        <v>81.210456664059322</v>
      </c>
      <c r="AG125" s="29">
        <f t="shared" si="22"/>
        <v>1.2541016433091999E+28</v>
      </c>
      <c r="AI125" s="26"/>
      <c r="AJ125" s="54">
        <f t="shared" si="14"/>
        <v>4.6179150652372778E-5</v>
      </c>
      <c r="AQ125" s="38">
        <f t="shared" si="20"/>
        <v>6.4085662748208816E-2</v>
      </c>
      <c r="AR125" s="38">
        <f t="shared" si="15"/>
        <v>6.0226037237166692E-2</v>
      </c>
      <c r="AS125" s="54">
        <f t="shared" si="23"/>
        <v>1.1337689148909645E-9</v>
      </c>
    </row>
    <row r="126" spans="24:45" x14ac:dyDescent="0.25">
      <c r="X126">
        <f t="shared" si="21"/>
        <v>1200</v>
      </c>
      <c r="Y126" s="55">
        <f t="shared" si="16"/>
        <v>1027.974620098307</v>
      </c>
      <c r="Z126" s="55">
        <f t="shared" si="17"/>
        <v>11.528143787471461</v>
      </c>
      <c r="AA126" s="55">
        <f t="shared" si="18"/>
        <v>42.495850355448823</v>
      </c>
      <c r="AB126" s="55">
        <f t="shared" si="19"/>
        <v>81.09844380915554</v>
      </c>
      <c r="AC126" s="214">
        <f t="shared" si="12"/>
        <v>42.495850355448823</v>
      </c>
      <c r="AD126" s="214">
        <f t="shared" si="13"/>
        <v>81.09844380915554</v>
      </c>
      <c r="AG126" s="29">
        <f t="shared" si="22"/>
        <v>1.2395697874711755E+28</v>
      </c>
      <c r="AI126" s="26"/>
      <c r="AJ126" s="54">
        <f t="shared" si="14"/>
        <v>4.6100289866389202E-5</v>
      </c>
      <c r="AQ126" s="38">
        <f t="shared" si="20"/>
        <v>6.4057164404187877E-2</v>
      </c>
      <c r="AR126" s="38">
        <f t="shared" si="15"/>
        <v>6.0200867535210187E-2</v>
      </c>
      <c r="AS126" s="54">
        <f t="shared" si="23"/>
        <v>1.1455803451035941E-9</v>
      </c>
    </row>
    <row r="127" spans="24:45" x14ac:dyDescent="0.25">
      <c r="X127">
        <f t="shared" si="21"/>
        <v>1210</v>
      </c>
      <c r="Y127" s="55">
        <f t="shared" si="16"/>
        <v>1024.5455548054811</v>
      </c>
      <c r="Z127" s="55">
        <f t="shared" si="17"/>
        <v>11.512505480950601</v>
      </c>
      <c r="AA127" s="55">
        <f t="shared" si="18"/>
        <v>42.354094865873549</v>
      </c>
      <c r="AB127" s="55">
        <f t="shared" si="19"/>
        <v>80.988431100602185</v>
      </c>
      <c r="AC127" s="214">
        <f t="shared" si="12"/>
        <v>42.354094865873549</v>
      </c>
      <c r="AD127" s="214">
        <f t="shared" si="13"/>
        <v>80.988431100602185</v>
      </c>
      <c r="AG127" s="29">
        <f t="shared" si="22"/>
        <v>1.2253764982568657E+28</v>
      </c>
      <c r="AI127" s="26"/>
      <c r="AJ127" s="54">
        <f t="shared" si="14"/>
        <v>4.6017422757544382E-5</v>
      </c>
      <c r="AQ127" s="38">
        <f t="shared" si="20"/>
        <v>6.4029178465318456E-2</v>
      </c>
      <c r="AR127" s="38">
        <f t="shared" si="15"/>
        <v>6.0176149076728969E-2</v>
      </c>
      <c r="AS127" s="54">
        <f t="shared" si="23"/>
        <v>1.1572414566030407E-9</v>
      </c>
    </row>
    <row r="128" spans="24:45" x14ac:dyDescent="0.25">
      <c r="X128">
        <f t="shared" si="21"/>
        <v>1220</v>
      </c>
      <c r="Y128" s="55">
        <f t="shared" si="16"/>
        <v>1021.1994853552814</v>
      </c>
      <c r="Z128" s="55">
        <f t="shared" si="17"/>
        <v>11.497144437320244</v>
      </c>
      <c r="AA128" s="55">
        <f t="shared" si="18"/>
        <v>42.215770374339868</v>
      </c>
      <c r="AB128" s="55">
        <f t="shared" si="19"/>
        <v>80.880368887233516</v>
      </c>
      <c r="AC128" s="214">
        <f t="shared" si="12"/>
        <v>42.215770374339868</v>
      </c>
      <c r="AD128" s="214">
        <f t="shared" si="13"/>
        <v>80.880368887233516</v>
      </c>
      <c r="AG128" s="29">
        <f t="shared" si="22"/>
        <v>1.211510607348975E+28</v>
      </c>
      <c r="AI128" s="26"/>
      <c r="AJ128" s="54">
        <f t="shared" si="14"/>
        <v>4.5930775621045095E-5</v>
      </c>
      <c r="AQ128" s="38">
        <f t="shared" si="20"/>
        <v>6.4001692254569906E-2</v>
      </c>
      <c r="AR128" s="38">
        <f t="shared" si="15"/>
        <v>6.0151870735236625E-2</v>
      </c>
      <c r="AS128" s="54">
        <f t="shared" si="23"/>
        <v>1.168753837123251E-9</v>
      </c>
    </row>
    <row r="129" spans="24:45" x14ac:dyDescent="0.25">
      <c r="X129">
        <f t="shared" si="21"/>
        <v>1230</v>
      </c>
      <c r="Y129" s="55">
        <f t="shared" si="16"/>
        <v>1017.9335234095967</v>
      </c>
      <c r="Z129" s="55">
        <f t="shared" si="17"/>
        <v>11.482053759463918</v>
      </c>
      <c r="AA129" s="55">
        <f t="shared" si="18"/>
        <v>42.080757478693535</v>
      </c>
      <c r="AB129" s="55">
        <f t="shared" si="19"/>
        <v>80.77420864906027</v>
      </c>
      <c r="AC129" s="214">
        <f t="shared" si="12"/>
        <v>42.080757478693535</v>
      </c>
      <c r="AD129" s="214">
        <f t="shared" si="13"/>
        <v>80.77420864906027</v>
      </c>
      <c r="AG129" s="29">
        <f t="shared" si="22"/>
        <v>1.1979613603646522E+28</v>
      </c>
      <c r="AI129" s="26"/>
      <c r="AJ129" s="54">
        <f t="shared" si="14"/>
        <v>4.5840564655958568E-5</v>
      </c>
      <c r="AQ129" s="38">
        <f t="shared" si="20"/>
        <v>6.3974693366808069E-2</v>
      </c>
      <c r="AR129" s="38">
        <f t="shared" si="15"/>
        <v>6.0128021620860693E-2</v>
      </c>
      <c r="AS129" s="54">
        <f t="shared" si="23"/>
        <v>1.1801191655809572E-9</v>
      </c>
    </row>
    <row r="130" spans="24:45" x14ac:dyDescent="0.25">
      <c r="X130">
        <f t="shared" si="21"/>
        <v>1240</v>
      </c>
      <c r="Y130" s="55">
        <f t="shared" si="16"/>
        <v>1014.7448999053011</v>
      </c>
      <c r="Z130" s="55">
        <f t="shared" si="17"/>
        <v>11.467226715297366</v>
      </c>
      <c r="AA130" s="55">
        <f t="shared" si="18"/>
        <v>41.948941707536214</v>
      </c>
      <c r="AB130" s="55">
        <f t="shared" si="19"/>
        <v>80.66990302706553</v>
      </c>
      <c r="AC130" s="214">
        <f t="shared" si="12"/>
        <v>41.948941707536214</v>
      </c>
      <c r="AD130" s="214">
        <f t="shared" si="13"/>
        <v>80.66990302706553</v>
      </c>
      <c r="AG130" s="29">
        <f t="shared" si="22"/>
        <v>1.1847184063287099E+28</v>
      </c>
      <c r="AI130" s="26"/>
      <c r="AJ130" s="54">
        <f t="shared" si="14"/>
        <v>4.5746996280663422E-5</v>
      </c>
      <c r="AQ130" s="38">
        <f t="shared" si="20"/>
        <v>6.394816967951851E-2</v>
      </c>
      <c r="AR130" s="38">
        <f t="shared" si="15"/>
        <v>6.0104591089978489E-2</v>
      </c>
      <c r="AS130" s="54">
        <f t="shared" si="23"/>
        <v>1.1913391968359073E-9</v>
      </c>
    </row>
    <row r="131" spans="24:45" x14ac:dyDescent="0.25">
      <c r="X131">
        <f t="shared" si="21"/>
        <v>1250</v>
      </c>
      <c r="Y131" s="55">
        <f t="shared" si="16"/>
        <v>1011.6309604839977</v>
      </c>
      <c r="Z131" s="55">
        <f t="shared" si="17"/>
        <v>11.452656740432294</v>
      </c>
      <c r="AA131" s="55">
        <f t="shared" si="18"/>
        <v>41.820213331293822</v>
      </c>
      <c r="AB131" s="55">
        <f t="shared" si="19"/>
        <v>80.567405841943682</v>
      </c>
      <c r="AC131" s="214">
        <f t="shared" si="12"/>
        <v>41.820213331293822</v>
      </c>
      <c r="AD131" s="214">
        <f t="shared" si="13"/>
        <v>80.567405841943682</v>
      </c>
      <c r="AG131" s="29">
        <f t="shared" si="22"/>
        <v>1.1717717862357987E+28</v>
      </c>
      <c r="AI131" s="26"/>
      <c r="AJ131" s="54">
        <f t="shared" si="14"/>
        <v>4.5650267462479056E-5</v>
      </c>
      <c r="AQ131" s="38">
        <f t="shared" si="20"/>
        <v>6.3922109360250792E-2</v>
      </c>
      <c r="AR131" s="38">
        <f t="shared" si="15"/>
        <v>6.0081568751953016E-2</v>
      </c>
      <c r="AS131" s="54">
        <f t="shared" si="23"/>
        <v>1.2024157481960175E-9</v>
      </c>
    </row>
    <row r="132" spans="24:45" x14ac:dyDescent="0.25">
      <c r="X132">
        <f t="shared" si="21"/>
        <v>1260</v>
      </c>
      <c r="Y132" s="55">
        <f t="shared" si="16"/>
        <v>1008.5891609297231</v>
      </c>
      <c r="Z132" s="55">
        <f t="shared" si="17"/>
        <v>11.438337439521543</v>
      </c>
      <c r="AA132" s="55">
        <f t="shared" si="18"/>
        <v>41.694467173614022</v>
      </c>
      <c r="AB132" s="55">
        <f t="shared" si="19"/>
        <v>80.46667210356344</v>
      </c>
      <c r="AC132" s="214">
        <f t="shared" si="12"/>
        <v>41.694467173614022</v>
      </c>
      <c r="AD132" s="214">
        <f t="shared" si="13"/>
        <v>80.46667210356344</v>
      </c>
      <c r="AG132" s="29">
        <f t="shared" si="22"/>
        <v>1.159111920971548E+28</v>
      </c>
      <c r="AI132" s="26"/>
      <c r="AJ132" s="54">
        <f t="shared" si="14"/>
        <v>4.5550566056103584E-5</v>
      </c>
      <c r="AQ132" s="38">
        <f t="shared" si="20"/>
        <v>6.3896500871300374E-2</v>
      </c>
      <c r="AR132" s="38">
        <f t="shared" si="15"/>
        <v>6.0058944473424802E-2</v>
      </c>
      <c r="AS132" s="54">
        <f t="shared" si="23"/>
        <v>1.2133506874821966E-9</v>
      </c>
    </row>
    <row r="133" spans="24:45" x14ac:dyDescent="0.25">
      <c r="X133">
        <f t="shared" si="21"/>
        <v>1270</v>
      </c>
      <c r="Y133" s="55">
        <f t="shared" si="16"/>
        <v>1005.6170626530806</v>
      </c>
      <c r="Z133" s="55">
        <f t="shared" si="17"/>
        <v>11.424262586503861</v>
      </c>
      <c r="AA133" s="55">
        <f t="shared" si="18"/>
        <v>41.571602424682951</v>
      </c>
      <c r="AB133" s="55">
        <f t="shared" si="19"/>
        <v>80.367658012689844</v>
      </c>
      <c r="AC133" s="214">
        <f t="shared" si="12"/>
        <v>41.571602424682951</v>
      </c>
      <c r="AD133" s="214">
        <f t="shared" si="13"/>
        <v>80.367658012689844</v>
      </c>
      <c r="AG133" s="29">
        <f t="shared" si="22"/>
        <v>1.1467295988150162E+28</v>
      </c>
      <c r="AI133" s="26"/>
      <c r="AJ133" s="54">
        <f t="shared" si="14"/>
        <v>4.544807114645198E-5</v>
      </c>
      <c r="AQ133" s="38">
        <f t="shared" si="20"/>
        <v>6.3871332972072925E-2</v>
      </c>
      <c r="AR133" s="38">
        <f t="shared" si="15"/>
        <v>6.0036708380551487E-2</v>
      </c>
      <c r="AS133" s="54">
        <f t="shared" si="23"/>
        <v>1.2241459224858492E-9</v>
      </c>
    </row>
    <row r="134" spans="24:45" x14ac:dyDescent="0.25">
      <c r="X134">
        <f t="shared" si="21"/>
        <v>1280</v>
      </c>
      <c r="Y134" s="55">
        <f t="shared" si="16"/>
        <v>1002.7123282519193</v>
      </c>
      <c r="Z134" s="55">
        <f t="shared" si="17"/>
        <v>11.410426123935654</v>
      </c>
      <c r="AA134" s="55">
        <f t="shared" si="18"/>
        <v>41.45152245770646</v>
      </c>
      <c r="AB134" s="55">
        <f t="shared" si="19"/>
        <v>80.270320956283186</v>
      </c>
      <c r="AC134" s="214">
        <f t="shared" ref="AC134:AC197" si="24">IF(OR(C$5&gt;40, C$5&lt;0, C$4&gt;80,C$4&lt;10), 0, AA134)</f>
        <v>41.45152245770646</v>
      </c>
      <c r="AD134" s="214">
        <f t="shared" ref="AD134:AD197" si="25">IF(OR(C$5&gt;40, C$5&lt;0, C$4&gt;80,C$4&lt;10), 0, AB134)</f>
        <v>80.270320956283186</v>
      </c>
      <c r="AG134" s="29">
        <f t="shared" si="22"/>
        <v>1.1346159627046738E+28</v>
      </c>
      <c r="AI134" s="26"/>
      <c r="AJ134" s="54">
        <f t="shared" ref="AJ134:AJ197" si="26">AG134*AR134*AS134*EXP(-AF$6/(0.008314*AK$6))</f>
        <v>4.5342953392302375E-5</v>
      </c>
      <c r="AQ134" s="38">
        <f t="shared" si="20"/>
        <v>6.384659471951451E-2</v>
      </c>
      <c r="AR134" s="38">
        <f t="shared" ref="AR134:AR197" si="27">AQ134/(AQ134+1)</f>
        <v>6.0014850859533744E-2</v>
      </c>
      <c r="AS134" s="54">
        <f t="shared" si="23"/>
        <v>1.2348033916686594E-9</v>
      </c>
    </row>
    <row r="135" spans="24:45" x14ac:dyDescent="0.25">
      <c r="X135">
        <f t="shared" si="21"/>
        <v>1290</v>
      </c>
      <c r="Y135" s="55">
        <f t="shared" ref="Y135:Y198" si="28">IF(U$6/(((U$6/AE$6)-1)*(1-EXP(-AJ135*X135))+1)&gt;Y134,Y134,(U$6/(((U$6/AE$6)-1)*(1-EXP(-AJ135*X135))+1)))</f>
        <v>999.87271717166209</v>
      </c>
      <c r="Z135" s="55">
        <f t="shared" ref="Z135:Z198" si="29">-1.9856*(T$6/Y135 - 1)+14.215</f>
        <v>11.396822161570018</v>
      </c>
      <c r="AA135" s="55">
        <f t="shared" ref="AA135:AA198" si="30">100*Y135/2419</f>
        <v>41.334134649510631</v>
      </c>
      <c r="AB135" s="55">
        <f t="shared" ref="AB135:AB198" si="31">100*Z135/14.215</f>
        <v>80.174619497502775</v>
      </c>
      <c r="AC135" s="214">
        <f t="shared" si="24"/>
        <v>41.334134649510631</v>
      </c>
      <c r="AD135" s="214">
        <f t="shared" si="25"/>
        <v>80.174619497502775</v>
      </c>
      <c r="AG135" s="29">
        <f t="shared" si="22"/>
        <v>1.1227624974162962E+28</v>
      </c>
      <c r="AI135" s="26"/>
      <c r="AJ135" s="54">
        <f t="shared" si="26"/>
        <v>4.5235375367855271E-5</v>
      </c>
      <c r="AQ135" s="38">
        <f t="shared" ref="AQ135:AQ198" si="32">AP$6*(((AQ$3-AQ$2*((T$6/Y134)-1))/AQ$3))</f>
        <v>6.3822275466937056E-2</v>
      </c>
      <c r="AR135" s="38">
        <f t="shared" si="27"/>
        <v>5.9993362555718181E-2</v>
      </c>
      <c r="AS135" s="54">
        <f t="shared" si="23"/>
        <v>1.2453250559696156E-9</v>
      </c>
    </row>
    <row r="136" spans="24:45" x14ac:dyDescent="0.25">
      <c r="X136">
        <f t="shared" ref="X136:X199" si="33">X135+10</f>
        <v>1300</v>
      </c>
      <c r="Y136" s="55">
        <f t="shared" si="28"/>
        <v>997.0960814828012</v>
      </c>
      <c r="Z136" s="55">
        <f t="shared" si="29"/>
        <v>11.383444974320714</v>
      </c>
      <c r="AA136" s="55">
        <f t="shared" si="30"/>
        <v>41.219350205985997</v>
      </c>
      <c r="AB136" s="55">
        <f t="shared" si="31"/>
        <v>80.080513361383851</v>
      </c>
      <c r="AC136" s="214">
        <f t="shared" si="24"/>
        <v>41.219350205985997</v>
      </c>
      <c r="AD136" s="214">
        <f t="shared" si="25"/>
        <v>80.080513361383851</v>
      </c>
      <c r="AG136" s="29">
        <f t="shared" ref="AG136:AG199" si="34">AH$6-AI$6*EXP((T$6-Y135)/T$6)</f>
        <v>1.1111610167720191E+28</v>
      </c>
      <c r="AI136" s="26"/>
      <c r="AJ136" s="54">
        <f t="shared" si="26"/>
        <v>4.5125491899883672E-5</v>
      </c>
      <c r="AQ136" s="38">
        <f t="shared" si="32"/>
        <v>6.3798364861520893E-2</v>
      </c>
      <c r="AR136" s="38">
        <f t="shared" si="27"/>
        <v>5.9972234371525664E-2</v>
      </c>
      <c r="AS136" s="54">
        <f t="shared" ref="AS136:AS199" si="35">AS$1+AS$2*EXP(-$Y135/AS$3)</f>
        <v>1.2557128915985719E-9</v>
      </c>
    </row>
    <row r="137" spans="24:45" x14ac:dyDescent="0.25">
      <c r="X137">
        <f t="shared" si="33"/>
        <v>1310</v>
      </c>
      <c r="Y137" s="55">
        <f t="shared" si="28"/>
        <v>994.38036178821619</v>
      </c>
      <c r="Z137" s="55">
        <f t="shared" si="29"/>
        <v>11.370288999728071</v>
      </c>
      <c r="AA137" s="55">
        <f t="shared" si="30"/>
        <v>41.107083992898566</v>
      </c>
      <c r="AB137" s="55">
        <f t="shared" si="31"/>
        <v>79.98796341701069</v>
      </c>
      <c r="AC137" s="214">
        <f t="shared" si="24"/>
        <v>41.107083992898566</v>
      </c>
      <c r="AD137" s="214">
        <f t="shared" si="25"/>
        <v>79.98796341701069</v>
      </c>
      <c r="AG137" s="29">
        <f t="shared" si="34"/>
        <v>1.0998036509764983E+28</v>
      </c>
      <c r="AI137" s="26"/>
      <c r="AJ137" s="54">
        <f t="shared" si="26"/>
        <v>4.5013450398650597E-5</v>
      </c>
      <c r="AQ137" s="38">
        <f t="shared" si="32"/>
        <v>6.3774852840736099E-2</v>
      </c>
      <c r="AR137" s="38">
        <f t="shared" si="27"/>
        <v>5.9951457463418914E-2</v>
      </c>
      <c r="AS137" s="54">
        <f t="shared" si="35"/>
        <v>1.2659688837078376E-9</v>
      </c>
    </row>
    <row r="138" spans="24:45" x14ac:dyDescent="0.25">
      <c r="X138">
        <f t="shared" si="33"/>
        <v>1320</v>
      </c>
      <c r="Y138" s="55">
        <f t="shared" si="28"/>
        <v>991.72358326925701</v>
      </c>
      <c r="Z138" s="55">
        <f t="shared" si="29"/>
        <v>11.357348835027027</v>
      </c>
      <c r="AA138" s="55">
        <f t="shared" si="30"/>
        <v>40.997254372437247</v>
      </c>
      <c r="AB138" s="55">
        <f t="shared" si="31"/>
        <v>79.896931656890814</v>
      </c>
      <c r="AC138" s="214">
        <f t="shared" si="24"/>
        <v>40.997254372437247</v>
      </c>
      <c r="AD138" s="214">
        <f t="shared" si="25"/>
        <v>79.896931656890814</v>
      </c>
      <c r="AG138" s="29">
        <f t="shared" si="34"/>
        <v>1.0886828341553034E+28</v>
      </c>
      <c r="AI138" s="26"/>
      <c r="AJ138" s="54">
        <f t="shared" si="26"/>
        <v>4.4899391181171492E-5</v>
      </c>
      <c r="AQ138" s="38">
        <f t="shared" si="32"/>
        <v>6.3751729627888623E-2</v>
      </c>
      <c r="AR138" s="38">
        <f t="shared" si="27"/>
        <v>5.9931023238091123E-2</v>
      </c>
      <c r="AS138" s="54">
        <f t="shared" si="35"/>
        <v>1.2760950208453673E-9</v>
      </c>
    </row>
    <row r="139" spans="24:45" x14ac:dyDescent="0.25">
      <c r="X139">
        <f t="shared" si="33"/>
        <v>1330</v>
      </c>
      <c r="Y139" s="55">
        <f t="shared" si="28"/>
        <v>989.12385187626751</v>
      </c>
      <c r="Z139" s="55">
        <f t="shared" si="29"/>
        <v>11.344619233901922</v>
      </c>
      <c r="AA139" s="55">
        <f t="shared" si="30"/>
        <v>40.889783045732436</v>
      </c>
      <c r="AB139" s="55">
        <f t="shared" si="31"/>
        <v>79.807381174125368</v>
      </c>
      <c r="AC139" s="214">
        <f t="shared" si="24"/>
        <v>40.889783045732436</v>
      </c>
      <c r="AD139" s="214">
        <f t="shared" si="25"/>
        <v>79.807381174125368</v>
      </c>
      <c r="AG139" s="29">
        <f t="shared" si="34"/>
        <v>1.0777912921545484E+28</v>
      </c>
      <c r="AI139" s="26"/>
      <c r="AJ139" s="54">
        <f t="shared" si="26"/>
        <v>4.4783447785747319E-5</v>
      </c>
      <c r="AQ139" s="38">
        <f t="shared" si="32"/>
        <v>6.3728985726966905E-2</v>
      </c>
      <c r="AR139" s="38">
        <f t="shared" si="27"/>
        <v>5.9910923348030838E-2</v>
      </c>
      <c r="AS139" s="54">
        <f t="shared" si="35"/>
        <v>1.2860932901029567E-9</v>
      </c>
    </row>
    <row r="140" spans="24:45" x14ac:dyDescent="0.25">
      <c r="X140">
        <f t="shared" si="33"/>
        <v>1340</v>
      </c>
      <c r="Y140" s="55">
        <f t="shared" si="28"/>
        <v>986.57935066679499</v>
      </c>
      <c r="Z140" s="55">
        <f t="shared" si="29"/>
        <v>11.332095103000377</v>
      </c>
      <c r="AA140" s="55">
        <f t="shared" si="30"/>
        <v>40.784594901479743</v>
      </c>
      <c r="AB140" s="55">
        <f t="shared" si="31"/>
        <v>79.719276137885174</v>
      </c>
      <c r="AC140" s="214">
        <f t="shared" si="24"/>
        <v>40.784594901479743</v>
      </c>
      <c r="AD140" s="214">
        <f t="shared" si="25"/>
        <v>79.719276137885174</v>
      </c>
      <c r="AG140" s="29">
        <f t="shared" si="34"/>
        <v>1.0671220306462853E+28</v>
      </c>
      <c r="AI140" s="26"/>
      <c r="AJ140" s="54">
        <f t="shared" si="26"/>
        <v>4.4665747276971829E-5</v>
      </c>
      <c r="AQ140" s="38">
        <f t="shared" si="32"/>
        <v>6.3706611916938091E-2</v>
      </c>
      <c r="AR140" s="38">
        <f t="shared" si="27"/>
        <v>5.9891149686594938E-2</v>
      </c>
      <c r="AS140" s="54">
        <f t="shared" si="35"/>
        <v>1.2959656728826378E-9</v>
      </c>
    </row>
    <row r="141" spans="24:45" x14ac:dyDescent="0.25">
      <c r="X141">
        <f t="shared" si="33"/>
        <v>1350</v>
      </c>
      <c r="Y141" s="55">
        <f t="shared" si="28"/>
        <v>984.08833629262574</v>
      </c>
      <c r="Z141" s="55">
        <f t="shared" si="29"/>
        <v>11.319771498267057</v>
      </c>
      <c r="AA141" s="55">
        <f t="shared" si="30"/>
        <v>40.681617870716238</v>
      </c>
      <c r="AB141" s="55">
        <f t="shared" si="31"/>
        <v>79.632581767619115</v>
      </c>
      <c r="AC141" s="214">
        <f t="shared" si="24"/>
        <v>40.681617870716238</v>
      </c>
      <c r="AD141" s="214">
        <f t="shared" si="25"/>
        <v>79.632581767619115</v>
      </c>
      <c r="AG141" s="29">
        <f t="shared" si="34"/>
        <v>1.05666832357308E+28</v>
      </c>
      <c r="AI141" s="26"/>
      <c r="AJ141" s="54">
        <f t="shared" si="26"/>
        <v>4.4546410540654996E-5</v>
      </c>
      <c r="AQ141" s="38">
        <f t="shared" si="32"/>
        <v>6.3684599245620838E-2</v>
      </c>
      <c r="AR141" s="38">
        <f t="shared" si="27"/>
        <v>5.9871694382702165E-2</v>
      </c>
      <c r="AS141" s="54">
        <f t="shared" si="35"/>
        <v>1.3057141412124171E-9</v>
      </c>
    </row>
    <row r="142" spans="24:45" x14ac:dyDescent="0.25">
      <c r="X142">
        <f t="shared" si="33"/>
        <v>1360</v>
      </c>
      <c r="Y142" s="55">
        <f t="shared" si="28"/>
        <v>981.64913563518871</v>
      </c>
      <c r="Z142" s="55">
        <f t="shared" si="29"/>
        <v>11.307643621148763</v>
      </c>
      <c r="AA142" s="55">
        <f t="shared" si="30"/>
        <v>40.580782787730001</v>
      </c>
      <c r="AB142" s="55">
        <f t="shared" si="31"/>
        <v>79.547264306357818</v>
      </c>
      <c r="AC142" s="214">
        <f t="shared" si="24"/>
        <v>40.580782787730001</v>
      </c>
      <c r="AD142" s="214">
        <f t="shared" si="25"/>
        <v>79.547264306357818</v>
      </c>
      <c r="AG142" s="29">
        <f t="shared" si="34"/>
        <v>1.0464237019554558E+28</v>
      </c>
      <c r="AI142" s="26"/>
      <c r="AJ142" s="54">
        <f t="shared" si="26"/>
        <v>4.4425552568296602E-5</v>
      </c>
      <c r="AQ142" s="38">
        <f t="shared" si="32"/>
        <v>6.3662939023241244E-2</v>
      </c>
      <c r="AR142" s="38">
        <f t="shared" si="27"/>
        <v>5.9852549795241287E-2</v>
      </c>
      <c r="AS142" s="54">
        <f t="shared" si="35"/>
        <v>1.3153406545502158E-9</v>
      </c>
    </row>
    <row r="143" spans="24:45" x14ac:dyDescent="0.25">
      <c r="X143">
        <f t="shared" si="33"/>
        <v>1370</v>
      </c>
      <c r="Y143" s="55">
        <f t="shared" si="28"/>
        <v>979.26014258758278</v>
      </c>
      <c r="Z143" s="55">
        <f t="shared" si="29"/>
        <v>11.295706814714032</v>
      </c>
      <c r="AA143" s="55">
        <f t="shared" si="30"/>
        <v>40.482023257031123</v>
      </c>
      <c r="AB143" s="55">
        <f t="shared" si="31"/>
        <v>79.46329099341564</v>
      </c>
      <c r="AC143" s="214">
        <f t="shared" si="24"/>
        <v>40.482023257031123</v>
      </c>
      <c r="AD143" s="214">
        <f t="shared" si="25"/>
        <v>79.46329099341564</v>
      </c>
      <c r="AG143" s="29">
        <f t="shared" si="34"/>
        <v>1.0363819430781241E+28</v>
      </c>
      <c r="AI143" s="26"/>
      <c r="AJ143" s="54">
        <f t="shared" si="26"/>
        <v>4.4303282730901536E-5</v>
      </c>
      <c r="AQ143" s="38">
        <f t="shared" si="32"/>
        <v>6.3641622815763063E-2</v>
      </c>
      <c r="AR143" s="38">
        <f t="shared" si="27"/>
        <v>5.983370850727477E-2</v>
      </c>
      <c r="AS143" s="54">
        <f t="shared" si="35"/>
        <v>1.3248471570214564E-9</v>
      </c>
    </row>
    <row r="144" spans="24:45" x14ac:dyDescent="0.25">
      <c r="X144">
        <f t="shared" si="33"/>
        <v>1380</v>
      </c>
      <c r="Y144" s="55">
        <f t="shared" si="28"/>
        <v>976.91981498053235</v>
      </c>
      <c r="Z144" s="55">
        <f t="shared" si="29"/>
        <v>11.28395655972367</v>
      </c>
      <c r="AA144" s="55">
        <f t="shared" si="30"/>
        <v>40.385275526272522</v>
      </c>
      <c r="AB144" s="55">
        <f t="shared" si="31"/>
        <v>79.38063003674759</v>
      </c>
      <c r="AC144" s="214">
        <f t="shared" si="24"/>
        <v>40.385275526272522</v>
      </c>
      <c r="AD144" s="214">
        <f t="shared" si="25"/>
        <v>79.38063003674759</v>
      </c>
      <c r="AG144" s="29">
        <f t="shared" si="34"/>
        <v>1.026537060064528E+28</v>
      </c>
      <c r="AI144" s="26"/>
      <c r="AJ144" s="54">
        <f t="shared" si="26"/>
        <v>4.4179705042056528E-5</v>
      </c>
      <c r="AQ144" s="38">
        <f t="shared" si="32"/>
        <v>6.3620642438067296E-2</v>
      </c>
      <c r="AR144" s="38">
        <f t="shared" si="27"/>
        <v>5.9815163320104343E-2</v>
      </c>
      <c r="AS144" s="54">
        <f t="shared" si="35"/>
        <v>1.3342355750417422E-9</v>
      </c>
    </row>
    <row r="145" spans="24:45" x14ac:dyDescent="0.25">
      <c r="X145">
        <f t="shared" si="33"/>
        <v>1390</v>
      </c>
      <c r="Y145" s="55">
        <f t="shared" si="28"/>
        <v>974.62667164871959</v>
      </c>
      <c r="Z145" s="55">
        <f t="shared" si="29"/>
        <v>11.272388470682049</v>
      </c>
      <c r="AA145" s="55">
        <f t="shared" si="30"/>
        <v>40.290478364973943</v>
      </c>
      <c r="AB145" s="55">
        <f t="shared" si="31"/>
        <v>79.299250585170938</v>
      </c>
      <c r="AC145" s="214">
        <f t="shared" si="24"/>
        <v>40.290478364973943</v>
      </c>
      <c r="AD145" s="214">
        <f t="shared" si="25"/>
        <v>79.299250585170938</v>
      </c>
      <c r="AG145" s="29">
        <f t="shared" si="34"/>
        <v>1.0168832918442521E+28</v>
      </c>
      <c r="AI145" s="26"/>
      <c r="AJ145" s="54">
        <f t="shared" si="26"/>
        <v>4.4054918410296248E-5</v>
      </c>
      <c r="AQ145" s="38">
        <f t="shared" si="32"/>
        <v>6.3599989947045743E-2</v>
      </c>
      <c r="AR145" s="38">
        <f t="shared" si="27"/>
        <v>5.9796907247255851E-2</v>
      </c>
      <c r="AS145" s="54">
        <f t="shared" si="35"/>
        <v>1.3435078152812165E-9</v>
      </c>
    </row>
    <row r="146" spans="24:45" x14ac:dyDescent="0.25">
      <c r="X146">
        <f t="shared" si="33"/>
        <v>1400</v>
      </c>
      <c r="Y146" s="55">
        <f t="shared" si="28"/>
        <v>972.37928963351601</v>
      </c>
      <c r="Z146" s="55">
        <f t="shared" si="29"/>
        <v>11.260998291894632</v>
      </c>
      <c r="AA146" s="55">
        <f t="shared" si="30"/>
        <v>40.197572948884499</v>
      </c>
      <c r="AB146" s="55">
        <f t="shared" si="31"/>
        <v>79.21912270063055</v>
      </c>
      <c r="AC146" s="214">
        <f t="shared" si="24"/>
        <v>40.197572948884499</v>
      </c>
      <c r="AD146" s="214">
        <f t="shared" si="25"/>
        <v>79.21912270063055</v>
      </c>
      <c r="AG146" s="29">
        <f t="shared" si="34"/>
        <v>1.0074150935132228E+28</v>
      </c>
      <c r="AI146" s="26"/>
      <c r="AJ146" s="54">
        <f t="shared" si="26"/>
        <v>4.3929016880862145E-5</v>
      </c>
      <c r="AQ146" s="38">
        <f t="shared" si="32"/>
        <v>6.3579657634660641E-2</v>
      </c>
      <c r="AR146" s="38">
        <f t="shared" si="27"/>
        <v>5.9778933508429555E-2</v>
      </c>
      <c r="AS146" s="54">
        <f t="shared" si="35"/>
        <v>1.3526657629323213E-9</v>
      </c>
    </row>
    <row r="147" spans="24:45" x14ac:dyDescent="0.25">
      <c r="X147">
        <f t="shared" si="33"/>
        <v>1410</v>
      </c>
      <c r="Y147" s="55">
        <f t="shared" si="28"/>
        <v>970.17630151759624</v>
      </c>
      <c r="Z147" s="55">
        <f t="shared" si="29"/>
        <v>11.249781893552072</v>
      </c>
      <c r="AA147" s="55">
        <f t="shared" si="30"/>
        <v>40.106502749797286</v>
      </c>
      <c r="AB147" s="55">
        <f t="shared" si="31"/>
        <v>79.140217330651225</v>
      </c>
      <c r="AC147" s="214">
        <f t="shared" si="24"/>
        <v>40.106502749797286</v>
      </c>
      <c r="AD147" s="214">
        <f t="shared" si="25"/>
        <v>79.140217330651225</v>
      </c>
      <c r="AG147" s="29">
        <f t="shared" si="34"/>
        <v>9.9812712708390036E+27</v>
      </c>
      <c r="AI147" s="26"/>
      <c r="AJ147" s="54">
        <f t="shared" si="26"/>
        <v>4.3802089867032292E-5</v>
      </c>
      <c r="AQ147" s="38">
        <f t="shared" si="32"/>
        <v>6.3559638021015316E-2</v>
      </c>
      <c r="AR147" s="38">
        <f t="shared" si="27"/>
        <v>5.9761235523455823E-2</v>
      </c>
      <c r="AS147" s="54">
        <f t="shared" si="35"/>
        <v>1.3617112802463499E-9</v>
      </c>
    </row>
    <row r="148" spans="24:45" x14ac:dyDescent="0.25">
      <c r="X148">
        <f t="shared" si="33"/>
        <v>1420</v>
      </c>
      <c r="Y148" s="55">
        <f t="shared" si="28"/>
        <v>968.01639288674028</v>
      </c>
      <c r="Z148" s="55">
        <f t="shared" si="29"/>
        <v>11.238735267858031</v>
      </c>
      <c r="AA148" s="55">
        <f t="shared" si="30"/>
        <v>40.017213430621752</v>
      </c>
      <c r="AB148" s="55">
        <f t="shared" si="31"/>
        <v>79.062506281097654</v>
      </c>
      <c r="AC148" s="214">
        <f t="shared" si="24"/>
        <v>40.017213430621752</v>
      </c>
      <c r="AD148" s="214">
        <f t="shared" si="25"/>
        <v>79.062506281097654</v>
      </c>
      <c r="AG148" s="29">
        <f t="shared" si="34"/>
        <v>9.8901425261946255E+27</v>
      </c>
      <c r="AI148" s="26"/>
      <c r="AJ148" s="54">
        <f t="shared" si="26"/>
        <v>4.3674222371243546E-5</v>
      </c>
      <c r="AQ148" s="38">
        <f t="shared" si="32"/>
        <v>6.3539923847471508E-2</v>
      </c>
      <c r="AR148" s="38">
        <f t="shared" si="27"/>
        <v>5.9743806906287937E-2</v>
      </c>
      <c r="AS148" s="54">
        <f t="shared" si="35"/>
        <v>1.3706462053084635E-9</v>
      </c>
    </row>
    <row r="149" spans="24:45" x14ac:dyDescent="0.25">
      <c r="X149">
        <f t="shared" si="33"/>
        <v>1430</v>
      </c>
      <c r="Y149" s="55">
        <f t="shared" si="28"/>
        <v>965.89829991389684</v>
      </c>
      <c r="Z149" s="55">
        <f t="shared" si="29"/>
        <v>11.227854525214333</v>
      </c>
      <c r="AA149" s="55">
        <f t="shared" si="30"/>
        <v>39.92965274551041</v>
      </c>
      <c r="AB149" s="55">
        <f t="shared" si="31"/>
        <v>78.985962189337556</v>
      </c>
      <c r="AC149" s="214">
        <f t="shared" si="24"/>
        <v>39.92965274551041</v>
      </c>
      <c r="AD149" s="214">
        <f t="shared" si="25"/>
        <v>78.985962189337556</v>
      </c>
      <c r="AG149" s="29">
        <f t="shared" si="34"/>
        <v>9.8007151974435599E+27</v>
      </c>
      <c r="AI149" s="26"/>
      <c r="AJ149" s="54">
        <f t="shared" si="26"/>
        <v>4.3545495196272636E-5</v>
      </c>
      <c r="AQ149" s="38">
        <f t="shared" si="32"/>
        <v>6.3520508069843551E-2</v>
      </c>
      <c r="AR149" s="38">
        <f t="shared" si="27"/>
        <v>5.972664145905876E-2</v>
      </c>
      <c r="AS149" s="54">
        <f t="shared" si="35"/>
        <v>1.3794723510237958E-9</v>
      </c>
    </row>
    <row r="150" spans="24:45" x14ac:dyDescent="0.25">
      <c r="X150">
        <f t="shared" si="33"/>
        <v>1440</v>
      </c>
      <c r="Y150" s="55">
        <f t="shared" si="28"/>
        <v>963.82080706049499</v>
      </c>
      <c r="Z150" s="55">
        <f t="shared" si="29"/>
        <v>11.217135890474374</v>
      </c>
      <c r="AA150" s="55">
        <f t="shared" si="30"/>
        <v>39.843770444832366</v>
      </c>
      <c r="AB150" s="55">
        <f t="shared" si="31"/>
        <v>78.910558497885148</v>
      </c>
      <c r="AC150" s="214">
        <f t="shared" si="24"/>
        <v>39.843770444832366</v>
      </c>
      <c r="AD150" s="214">
        <f t="shared" si="25"/>
        <v>78.910558497885148</v>
      </c>
      <c r="AG150" s="29">
        <f t="shared" si="34"/>
        <v>9.7129415952179552E+27</v>
      </c>
      <c r="AI150" s="26"/>
      <c r="AJ150" s="54">
        <f t="shared" si="26"/>
        <v>4.3415985146769903E-5</v>
      </c>
      <c r="AQ150" s="38">
        <f t="shared" si="32"/>
        <v>6.3501383851693294E-2</v>
      </c>
      <c r="AR150" s="38">
        <f t="shared" si="27"/>
        <v>5.9709733166222793E-2</v>
      </c>
      <c r="AS150" s="54">
        <f t="shared" si="35"/>
        <v>1.3881915042904816E-9</v>
      </c>
    </row>
    <row r="151" spans="24:45" x14ac:dyDescent="0.25">
      <c r="X151">
        <f t="shared" si="33"/>
        <v>1450</v>
      </c>
      <c r="Y151" s="55">
        <f t="shared" si="28"/>
        <v>961.7827448900432</v>
      </c>
      <c r="Z151" s="55">
        <f t="shared" si="29"/>
        <v>11.206575699273824</v>
      </c>
      <c r="AA151" s="55">
        <f t="shared" si="30"/>
        <v>39.759518184788888</v>
      </c>
      <c r="AB151" s="55">
        <f t="shared" si="31"/>
        <v>78.836269428588281</v>
      </c>
      <c r="AC151" s="214">
        <f t="shared" si="24"/>
        <v>39.759518184788888</v>
      </c>
      <c r="AD151" s="214">
        <f t="shared" si="25"/>
        <v>78.836269428588281</v>
      </c>
      <c r="AG151" s="29">
        <f t="shared" si="34"/>
        <v>9.6267757668758811E+27</v>
      </c>
      <c r="AI151" s="26"/>
      <c r="AJ151" s="54">
        <f t="shared" si="26"/>
        <v>4.3285765221457071E-5</v>
      </c>
      <c r="AQ151" s="38">
        <f t="shared" si="32"/>
        <v>6.3482544557745046E-2</v>
      </c>
      <c r="AR151" s="38">
        <f t="shared" si="27"/>
        <v>5.9693076188800633E-2</v>
      </c>
      <c r="AS151" s="54">
        <f t="shared" si="35"/>
        <v>1.3968054253380704E-9</v>
      </c>
    </row>
    <row r="152" spans="24:45" x14ac:dyDescent="0.25">
      <c r="X152">
        <f t="shared" si="33"/>
        <v>1460</v>
      </c>
      <c r="Y152" s="55">
        <f t="shared" si="28"/>
        <v>959.78298798892968</v>
      </c>
      <c r="Z152" s="55">
        <f t="shared" si="29"/>
        <v>11.196170394444831</v>
      </c>
      <c r="AA152" s="55">
        <f t="shared" si="30"/>
        <v>39.676849441460504</v>
      </c>
      <c r="AB152" s="55">
        <f t="shared" si="31"/>
        <v>78.763069957402962</v>
      </c>
      <c r="AC152" s="214">
        <f t="shared" si="24"/>
        <v>39.676849441460504</v>
      </c>
      <c r="AD152" s="214">
        <f t="shared" si="25"/>
        <v>78.763069957402962</v>
      </c>
      <c r="AG152" s="29">
        <f t="shared" si="34"/>
        <v>9.5421734222918059E+27</v>
      </c>
      <c r="AI152" s="26"/>
      <c r="AJ152" s="54">
        <f t="shared" si="26"/>
        <v>4.3154904796323226E-5</v>
      </c>
      <c r="AQ152" s="38">
        <f t="shared" si="32"/>
        <v>6.3463983747436309E-2</v>
      </c>
      <c r="AR152" s="38">
        <f t="shared" si="27"/>
        <v>5.9676664858740035E-2</v>
      </c>
      <c r="AS152" s="54">
        <f t="shared" si="35"/>
        <v>1.405315847211857E-9</v>
      </c>
    </row>
    <row r="153" spans="24:45" x14ac:dyDescent="0.25">
      <c r="X153">
        <f t="shared" si="33"/>
        <v>1470</v>
      </c>
      <c r="Y153" s="55">
        <f t="shared" si="28"/>
        <v>957.82045298961145</v>
      </c>
      <c r="Z153" s="55">
        <f t="shared" si="29"/>
        <v>11.185916522519388</v>
      </c>
      <c r="AA153" s="55">
        <f t="shared" si="30"/>
        <v>39.595719429086877</v>
      </c>
      <c r="AB153" s="55">
        <f t="shared" si="31"/>
        <v>78.690935789795205</v>
      </c>
      <c r="AC153" s="214">
        <f t="shared" si="24"/>
        <v>39.595719429086877</v>
      </c>
      <c r="AD153" s="214">
        <f t="shared" si="25"/>
        <v>78.690935789795205</v>
      </c>
      <c r="AG153" s="29">
        <f t="shared" si="34"/>
        <v>9.4590918629760777E+27</v>
      </c>
      <c r="AI153" s="26"/>
      <c r="AJ153" s="54">
        <f t="shared" si="26"/>
        <v>4.302346979915046E-5</v>
      </c>
      <c r="AQ153" s="38">
        <f t="shared" si="32"/>
        <v>6.3445695168615382E-2</v>
      </c>
      <c r="AR153" s="38">
        <f t="shared" si="27"/>
        <v>5.9660493673403522E-2</v>
      </c>
      <c r="AS153" s="54">
        <f t="shared" si="35"/>
        <v>1.4137244753863822E-9</v>
      </c>
    </row>
    <row r="154" spans="24:45" x14ac:dyDescent="0.25">
      <c r="X154">
        <f t="shared" si="33"/>
        <v>1480</v>
      </c>
      <c r="Y154" s="55">
        <f t="shared" si="28"/>
        <v>955.89409669128429</v>
      </c>
      <c r="Z154" s="55">
        <f t="shared" si="29"/>
        <v>11.175810730325043</v>
      </c>
      <c r="AA154" s="55">
        <f t="shared" si="30"/>
        <v>39.516085022376366</v>
      </c>
      <c r="AB154" s="55">
        <f t="shared" si="31"/>
        <v>78.619843336792428</v>
      </c>
      <c r="AC154" s="214">
        <f t="shared" si="24"/>
        <v>39.516085022376366</v>
      </c>
      <c r="AD154" s="214">
        <f t="shared" si="25"/>
        <v>78.619843336792428</v>
      </c>
      <c r="AG154" s="29">
        <f t="shared" si="34"/>
        <v>9.3774899144043823E+27</v>
      </c>
      <c r="AI154" s="26"/>
      <c r="AJ154" s="54">
        <f t="shared" si="26"/>
        <v>4.2891522875715314E-5</v>
      </c>
      <c r="AQ154" s="38">
        <f t="shared" si="32"/>
        <v>6.3427672751395492E-2</v>
      </c>
      <c r="AR154" s="38">
        <f t="shared" si="27"/>
        <v>5.9644557290191379E-2</v>
      </c>
      <c r="AS154" s="54">
        <f t="shared" si="35"/>
        <v>1.4220329874924017E-9</v>
      </c>
    </row>
    <row r="155" spans="24:45" x14ac:dyDescent="0.25">
      <c r="X155">
        <f t="shared" si="33"/>
        <v>1490</v>
      </c>
      <c r="Y155" s="55">
        <f t="shared" si="28"/>
        <v>954.00291427342324</v>
      </c>
      <c r="Z155" s="55">
        <f t="shared" si="29"/>
        <v>11.165849761675904</v>
      </c>
      <c r="AA155" s="55">
        <f t="shared" si="30"/>
        <v>39.437904682654953</v>
      </c>
      <c r="AB155" s="55">
        <f t="shared" si="31"/>
        <v>78.549769691705265</v>
      </c>
      <c r="AC155" s="214">
        <f t="shared" si="24"/>
        <v>39.437904682654953</v>
      </c>
      <c r="AD155" s="214">
        <f t="shared" si="25"/>
        <v>78.549769691705265</v>
      </c>
      <c r="AG155" s="29">
        <f t="shared" si="34"/>
        <v>9.2973278614291748E+27</v>
      </c>
      <c r="AI155" s="26"/>
      <c r="AJ155" s="54">
        <f t="shared" si="26"/>
        <v>4.2759123548004104E-5</v>
      </c>
      <c r="AQ155" s="38">
        <f t="shared" si="32"/>
        <v>6.3409910602171438E-2</v>
      </c>
      <c r="AR155" s="38">
        <f t="shared" si="27"/>
        <v>5.9628850521305225E-2</v>
      </c>
      <c r="AS155" s="54">
        <f t="shared" si="35"/>
        <v>1.430243033144107E-9</v>
      </c>
    </row>
    <row r="156" spans="24:45" x14ac:dyDescent="0.25">
      <c r="X156">
        <f t="shared" si="33"/>
        <v>1500</v>
      </c>
      <c r="Y156" s="55">
        <f t="shared" si="28"/>
        <v>952.14593759757668</v>
      </c>
      <c r="Z156" s="55">
        <f t="shared" si="29"/>
        <v>11.156030454160009</v>
      </c>
      <c r="AA156" s="55">
        <f t="shared" si="30"/>
        <v>39.36113838766336</v>
      </c>
      <c r="AB156" s="55">
        <f t="shared" si="31"/>
        <v>78.480692607527317</v>
      </c>
      <c r="AC156" s="214">
        <f t="shared" si="24"/>
        <v>39.36113838766336</v>
      </c>
      <c r="AD156" s="214">
        <f t="shared" si="25"/>
        <v>78.480692607527317</v>
      </c>
      <c r="AG156" s="29">
        <f t="shared" si="34"/>
        <v>9.2185673866509806E+27</v>
      </c>
      <c r="AI156" s="26"/>
      <c r="AJ156" s="54">
        <f t="shared" si="26"/>
        <v>4.2626328364785254E-5</v>
      </c>
      <c r="AQ156" s="38">
        <f t="shared" si="32"/>
        <v>6.3392402997803618E-2</v>
      </c>
      <c r="AR156" s="38">
        <f t="shared" si="27"/>
        <v>5.9613368328656893E-2</v>
      </c>
      <c r="AS156" s="54">
        <f t="shared" si="35"/>
        <v>1.4383562338541603E-9</v>
      </c>
    </row>
    <row r="157" spans="24:45" x14ac:dyDescent="0.25">
      <c r="X157">
        <f t="shared" si="33"/>
        <v>1510</v>
      </c>
      <c r="Y157" s="55">
        <f t="shared" si="28"/>
        <v>950.32223359311945</v>
      </c>
      <c r="Z157" s="55">
        <f t="shared" si="29"/>
        <v>11.146349736024302</v>
      </c>
      <c r="AA157" s="55">
        <f t="shared" si="30"/>
        <v>39.285747564825115</v>
      </c>
      <c r="AB157" s="55">
        <f t="shared" si="31"/>
        <v>78.41259047502146</v>
      </c>
      <c r="AC157" s="214">
        <f t="shared" si="24"/>
        <v>39.285747564825115</v>
      </c>
      <c r="AD157" s="214">
        <f t="shared" si="25"/>
        <v>78.41259047502146</v>
      </c>
      <c r="AG157" s="29">
        <f t="shared" si="34"/>
        <v>9.1411715116222128E+27</v>
      </c>
      <c r="AI157" s="26"/>
      <c r="AJ157" s="54">
        <f t="shared" si="26"/>
        <v>4.2493191044867176E-5</v>
      </c>
      <c r="AQ157" s="38">
        <f t="shared" si="32"/>
        <v>6.3375144379971382E-2</v>
      </c>
      <c r="AR157" s="38">
        <f t="shared" si="27"/>
        <v>5.9598105818924253E-2</v>
      </c>
      <c r="AS157" s="54">
        <f t="shared" si="35"/>
        <v>1.44637418302606E-9</v>
      </c>
    </row>
    <row r="158" spans="24:45" x14ac:dyDescent="0.25">
      <c r="X158">
        <f t="shared" si="33"/>
        <v>1520</v>
      </c>
      <c r="Y158" s="55">
        <f t="shared" si="28"/>
        <v>948.53090272264217</v>
      </c>
      <c r="Z158" s="55">
        <f t="shared" si="29"/>
        <v>11.136804623156612</v>
      </c>
      <c r="AA158" s="55">
        <f t="shared" si="30"/>
        <v>39.21169502780662</v>
      </c>
      <c r="AB158" s="55">
        <f t="shared" si="31"/>
        <v>78.34544230148866</v>
      </c>
      <c r="AC158" s="214">
        <f t="shared" si="24"/>
        <v>39.21169502780662</v>
      </c>
      <c r="AD158" s="214">
        <f t="shared" si="25"/>
        <v>78.34544230148866</v>
      </c>
      <c r="AG158" s="29">
        <f t="shared" si="34"/>
        <v>9.0651045407650778E+27</v>
      </c>
      <c r="AI158" s="26"/>
      <c r="AJ158" s="54">
        <f t="shared" si="26"/>
        <v>4.2359762613377435E-5</v>
      </c>
      <c r="AQ158" s="38">
        <f t="shared" si="32"/>
        <v>6.3358129349698089E-2</v>
      </c>
      <c r="AR158" s="38">
        <f t="shared" si="27"/>
        <v>5.958305823875637E-2</v>
      </c>
      <c r="AS158" s="54">
        <f t="shared" si="35"/>
        <v>1.4542984460138457E-9</v>
      </c>
    </row>
    <row r="159" spans="24:45" x14ac:dyDescent="0.25">
      <c r="X159">
        <f t="shared" si="33"/>
        <v>1530</v>
      </c>
      <c r="Y159" s="55">
        <f t="shared" si="28"/>
        <v>946.77107752305142</v>
      </c>
      <c r="Z159" s="55">
        <f t="shared" si="29"/>
        <v>11.127392216164782</v>
      </c>
      <c r="AA159" s="55">
        <f t="shared" si="30"/>
        <v>39.138944916207166</v>
      </c>
      <c r="AB159" s="55">
        <f t="shared" si="31"/>
        <v>78.279227690220068</v>
      </c>
      <c r="AC159" s="214">
        <f t="shared" si="24"/>
        <v>39.138944916207166</v>
      </c>
      <c r="AD159" s="214">
        <f t="shared" si="25"/>
        <v>78.279227690220068</v>
      </c>
      <c r="AG159" s="29">
        <f t="shared" si="34"/>
        <v>8.9903320078787337E+27</v>
      </c>
      <c r="AI159" s="26"/>
      <c r="AJ159" s="54">
        <f t="shared" si="26"/>
        <v>4.2226091531372547E-5</v>
      </c>
      <c r="AQ159" s="38">
        <f t="shared" si="32"/>
        <v>6.3341352662046518E-2</v>
      </c>
      <c r="AR159" s="38">
        <f t="shared" si="27"/>
        <v>5.9568220970126991E-2</v>
      </c>
      <c r="AS159" s="54">
        <f t="shared" si="35"/>
        <v>1.4621305602410162E-9</v>
      </c>
    </row>
    <row r="160" spans="24:45" x14ac:dyDescent="0.25">
      <c r="X160">
        <f t="shared" si="33"/>
        <v>1540</v>
      </c>
      <c r="Y160" s="55">
        <f t="shared" si="28"/>
        <v>945.04192121838832</v>
      </c>
      <c r="Z160" s="55">
        <f t="shared" si="29"/>
        <v>11.118109697551244</v>
      </c>
      <c r="AA160" s="55">
        <f t="shared" si="30"/>
        <v>39.067462638213655</v>
      </c>
      <c r="AB160" s="55">
        <f t="shared" si="31"/>
        <v>78.213926820620784</v>
      </c>
      <c r="AC160" s="214">
        <f t="shared" si="24"/>
        <v>39.067462638213655</v>
      </c>
      <c r="AD160" s="214">
        <f t="shared" si="25"/>
        <v>78.213926820620784</v>
      </c>
      <c r="AG160" s="29">
        <f t="shared" si="34"/>
        <v>8.9168206251239385E+27</v>
      </c>
      <c r="AI160" s="26"/>
      <c r="AJ160" s="54">
        <f t="shared" si="26"/>
        <v>4.2092223819098688E-5</v>
      </c>
      <c r="AQ160" s="38">
        <f t="shared" si="32"/>
        <v>6.3324809220985059E-2</v>
      </c>
      <c r="AR160" s="38">
        <f t="shared" si="27"/>
        <v>5.95535895258366E-2</v>
      </c>
      <c r="AS160" s="54">
        <f t="shared" si="35"/>
        <v>1.4698720353705125E-9</v>
      </c>
    </row>
    <row r="161" spans="24:45" x14ac:dyDescent="0.25">
      <c r="X161">
        <f t="shared" si="33"/>
        <v>1550</v>
      </c>
      <c r="Y161" s="55">
        <f t="shared" si="28"/>
        <v>943.34262640076884</v>
      </c>
      <c r="Z161" s="55">
        <f t="shared" si="29"/>
        <v>11.108954328982238</v>
      </c>
      <c r="AA161" s="55">
        <f t="shared" si="30"/>
        <v>38.99721481607147</v>
      </c>
      <c r="AB161" s="55">
        <f t="shared" si="31"/>
        <v>78.14952042899921</v>
      </c>
      <c r="AC161" s="214">
        <f t="shared" si="24"/>
        <v>38.99721481607147</v>
      </c>
      <c r="AD161" s="214">
        <f t="shared" si="25"/>
        <v>78.14952042899921</v>
      </c>
      <c r="AG161" s="29">
        <f t="shared" si="34"/>
        <v>8.8445382343666174E+27</v>
      </c>
      <c r="AI161" s="26"/>
      <c r="AJ161" s="54">
        <f t="shared" si="26"/>
        <v>4.1958203173195208E-5</v>
      </c>
      <c r="AQ161" s="38">
        <f t="shared" si="32"/>
        <v>6.3308494074421795E-2</v>
      </c>
      <c r="AR161" s="38">
        <f t="shared" si="27"/>
        <v>5.9539159545160925E-2</v>
      </c>
      <c r="AS161" s="54">
        <f t="shared" si="35"/>
        <v>1.4775243535194889E-9</v>
      </c>
    </row>
    <row r="162" spans="24:45" x14ac:dyDescent="0.25">
      <c r="X162">
        <f t="shared" si="33"/>
        <v>1560</v>
      </c>
      <c r="Y162" s="55">
        <f t="shared" si="28"/>
        <v>941.67241377585833</v>
      </c>
      <c r="Z162" s="55">
        <f t="shared" si="29"/>
        <v>11.099923448649655</v>
      </c>
      <c r="AA162" s="55">
        <f t="shared" si="30"/>
        <v>38.928169234223162</v>
      </c>
      <c r="AB162" s="55">
        <f t="shared" si="31"/>
        <v>78.085989790008114</v>
      </c>
      <c r="AC162" s="214">
        <f t="shared" si="24"/>
        <v>38.928169234223162</v>
      </c>
      <c r="AD162" s="214">
        <f t="shared" si="25"/>
        <v>78.085989790008114</v>
      </c>
      <c r="AG162" s="29">
        <f t="shared" si="34"/>
        <v>8.773453760774285E+27</v>
      </c>
      <c r="AI162" s="26"/>
      <c r="AJ162" s="54">
        <f t="shared" si="26"/>
        <v>4.1824071078135956E-5</v>
      </c>
      <c r="AQ162" s="38">
        <f t="shared" si="32"/>
        <v>6.3292402409404688E-2</v>
      </c>
      <c r="AR162" s="38">
        <f t="shared" si="27"/>
        <v>5.9524926789644182E-2</v>
      </c>
      <c r="AS162" s="54">
        <f t="shared" si="35"/>
        <v>1.4850889695123645E-9</v>
      </c>
    </row>
    <row r="163" spans="24:45" x14ac:dyDescent="0.25">
      <c r="X163">
        <f t="shared" si="33"/>
        <v>1570</v>
      </c>
      <c r="Y163" s="55">
        <f t="shared" si="28"/>
        <v>940.03053096953454</v>
      </c>
      <c r="Z163" s="55">
        <f t="shared" si="29"/>
        <v>11.091014468723605</v>
      </c>
      <c r="AA163" s="55">
        <f t="shared" si="30"/>
        <v>38.860294789976628</v>
      </c>
      <c r="AB163" s="55">
        <f t="shared" si="31"/>
        <v>78.023316698723931</v>
      </c>
      <c r="AC163" s="214">
        <f t="shared" si="24"/>
        <v>38.860294789976628</v>
      </c>
      <c r="AD163" s="214">
        <f t="shared" si="25"/>
        <v>78.023316698723931</v>
      </c>
      <c r="AG163" s="29">
        <f t="shared" si="34"/>
        <v>8.7035371685571309E+27</v>
      </c>
      <c r="AI163" s="26"/>
      <c r="AJ163" s="54">
        <f t="shared" si="26"/>
        <v>4.1689866912185572E-5</v>
      </c>
      <c r="AQ163" s="38">
        <f t="shared" si="32"/>
        <v>6.3276529547484806E-2</v>
      </c>
      <c r="AR163" s="38">
        <f t="shared" si="27"/>
        <v>5.9510887139034643E-2</v>
      </c>
      <c r="AS163" s="54">
        <f t="shared" si="35"/>
        <v>1.4925673111670414E-9</v>
      </c>
    </row>
    <row r="164" spans="24:45" x14ac:dyDescent="0.25">
      <c r="X164">
        <f t="shared" si="33"/>
        <v>1580</v>
      </c>
      <c r="Y164" s="55">
        <f t="shared" si="28"/>
        <v>938.41625139258906</v>
      </c>
      <c r="Z164" s="55">
        <f t="shared" si="29"/>
        <v>11.082224872893871</v>
      </c>
      <c r="AA164" s="55">
        <f t="shared" si="30"/>
        <v>38.793561446572511</v>
      </c>
      <c r="AB164" s="55">
        <f t="shared" si="31"/>
        <v>77.961483453351192</v>
      </c>
      <c r="AC164" s="214">
        <f t="shared" si="24"/>
        <v>38.793561446572511</v>
      </c>
      <c r="AD164" s="214">
        <f t="shared" si="25"/>
        <v>77.961483453351192</v>
      </c>
      <c r="AG164" s="29">
        <f t="shared" si="34"/>
        <v>8.634759418751629E+27</v>
      </c>
      <c r="AI164" s="26"/>
      <c r="AJ164" s="54">
        <f t="shared" si="26"/>
        <v>4.1555628048136011E-5</v>
      </c>
      <c r="AQ164" s="38">
        <f t="shared" si="32"/>
        <v>6.3260870940238842E-2</v>
      </c>
      <c r="AR164" s="38">
        <f t="shared" si="27"/>
        <v>5.9497036587359234E-2</v>
      </c>
      <c r="AS164" s="54">
        <f t="shared" si="35"/>
        <v>1.4999607796094335E-9</v>
      </c>
    </row>
    <row r="165" spans="24:45" x14ac:dyDescent="0.25">
      <c r="X165">
        <f t="shared" si="33"/>
        <v>1590</v>
      </c>
      <c r="Y165" s="55">
        <f t="shared" si="28"/>
        <v>936.82887316035021</v>
      </c>
      <c r="Z165" s="55">
        <f t="shared" si="29"/>
        <v>11.073552213997491</v>
      </c>
      <c r="AA165" s="55">
        <f t="shared" si="30"/>
        <v>38.727940188522126</v>
      </c>
      <c r="AB165" s="55">
        <f t="shared" si="31"/>
        <v>77.900472838533176</v>
      </c>
      <c r="AC165" s="214">
        <f t="shared" si="24"/>
        <v>38.727940188522126</v>
      </c>
      <c r="AD165" s="214">
        <f t="shared" si="25"/>
        <v>77.900472838533176</v>
      </c>
      <c r="AG165" s="29">
        <f t="shared" si="34"/>
        <v>8.5670924289510031E+27</v>
      </c>
      <c r="AI165" s="26"/>
      <c r="AJ165" s="54">
        <f t="shared" si="26"/>
        <v>4.1421389949086593E-5</v>
      </c>
      <c r="AQ165" s="38">
        <f t="shared" si="32"/>
        <v>6.3245422164947968E-2</v>
      </c>
      <c r="AR165" s="38">
        <f t="shared" si="27"/>
        <v>5.948337123913458E-2</v>
      </c>
      <c r="AS165" s="54">
        <f t="shared" si="35"/>
        <v>1.5072707496118469E-9</v>
      </c>
    </row>
    <row r="166" spans="24:45" x14ac:dyDescent="0.25">
      <c r="X166">
        <f t="shared" si="33"/>
        <v>1600</v>
      </c>
      <c r="Y166" s="55">
        <f t="shared" si="28"/>
        <v>935.2677180644547</v>
      </c>
      <c r="Z166" s="55">
        <f t="shared" si="29"/>
        <v>11.064994111730705</v>
      </c>
      <c r="AA166" s="55">
        <f t="shared" si="30"/>
        <v>38.663402979101065</v>
      </c>
      <c r="AB166" s="55">
        <f t="shared" si="31"/>
        <v>77.840268109255746</v>
      </c>
      <c r="AC166" s="214">
        <f t="shared" si="24"/>
        <v>38.663402979101065</v>
      </c>
      <c r="AD166" s="214">
        <f t="shared" si="25"/>
        <v>77.840268109255746</v>
      </c>
      <c r="AG166" s="29">
        <f t="shared" si="34"/>
        <v>8.5005090348846843E+27</v>
      </c>
      <c r="AI166" s="26"/>
      <c r="AJ166" s="54">
        <f t="shared" si="26"/>
        <v>4.1287186259504158E-5</v>
      </c>
      <c r="AQ166" s="38">
        <f t="shared" si="32"/>
        <v>6.3230178920427954E-2</v>
      </c>
      <c r="AR166" s="38">
        <f t="shared" si="27"/>
        <v>5.9469887305710213E-2</v>
      </c>
      <c r="AS166" s="54">
        <f t="shared" si="35"/>
        <v>1.5144985699517974E-9</v>
      </c>
    </row>
    <row r="167" spans="24:45" x14ac:dyDescent="0.25">
      <c r="X167">
        <f t="shared" si="33"/>
        <v>1610</v>
      </c>
      <c r="Y167" s="55">
        <f t="shared" si="28"/>
        <v>933.73213059394072</v>
      </c>
      <c r="Z167" s="55">
        <f t="shared" si="29"/>
        <v>11.056548250442299</v>
      </c>
      <c r="AA167" s="55">
        <f t="shared" si="30"/>
        <v>38.599922719881796</v>
      </c>
      <c r="AB167" s="55">
        <f t="shared" si="31"/>
        <v>77.780852975323953</v>
      </c>
      <c r="AC167" s="214">
        <f t="shared" si="24"/>
        <v>38.599922719881796</v>
      </c>
      <c r="AD167" s="214">
        <f t="shared" si="25"/>
        <v>77.780852975323953</v>
      </c>
      <c r="AG167" s="29">
        <f t="shared" si="34"/>
        <v>8.4349829537614376E+27</v>
      </c>
      <c r="AI167" s="26"/>
      <c r="AJ167" s="54">
        <f t="shared" si="26"/>
        <v>4.1153048891807829E-5</v>
      </c>
      <c r="AQ167" s="38">
        <f t="shared" si="32"/>
        <v>6.3215137023007739E-2</v>
      </c>
      <c r="AR167" s="38">
        <f t="shared" si="27"/>
        <v>5.9456581101741582E-2</v>
      </c>
      <c r="AS167" s="54">
        <f t="shared" si="35"/>
        <v>1.5216455637874136E-9</v>
      </c>
    </row>
    <row r="168" spans="24:45" x14ac:dyDescent="0.25">
      <c r="X168">
        <f t="shared" si="33"/>
        <v>1620</v>
      </c>
      <c r="Y168" s="55">
        <f t="shared" si="28"/>
        <v>932.22147700316032</v>
      </c>
      <c r="Z168" s="55">
        <f t="shared" si="29"/>
        <v>11.048212377006287</v>
      </c>
      <c r="AA168" s="55">
        <f t="shared" si="30"/>
        <v>38.537473212201746</v>
      </c>
      <c r="AB168" s="55">
        <f t="shared" si="31"/>
        <v>77.722211586396668</v>
      </c>
      <c r="AC168" s="214">
        <f t="shared" si="24"/>
        <v>38.537473212201746</v>
      </c>
      <c r="AD168" s="214">
        <f t="shared" si="25"/>
        <v>77.722211586396668</v>
      </c>
      <c r="AG168" s="29">
        <f t="shared" si="34"/>
        <v>8.3704887492861213E+27</v>
      </c>
      <c r="AI168" s="26"/>
      <c r="AJ168" s="54">
        <f t="shared" si="26"/>
        <v>4.1019008108693934E-5</v>
      </c>
      <c r="AQ168" s="38">
        <f t="shared" si="32"/>
        <v>6.320029240265089E-2</v>
      </c>
      <c r="AR168" s="38">
        <f t="shared" si="27"/>
        <v>5.9443449041787819E-2</v>
      </c>
      <c r="AS168" s="54">
        <f t="shared" si="35"/>
        <v>1.528713029046887E-9</v>
      </c>
    </row>
    <row r="169" spans="24:45" x14ac:dyDescent="0.25">
      <c r="X169">
        <f t="shared" si="33"/>
        <v>1630</v>
      </c>
      <c r="Y169" s="55">
        <f t="shared" si="28"/>
        <v>930.73514442400631</v>
      </c>
      <c r="Z169" s="55">
        <f t="shared" si="29"/>
        <v>11.039984298771181</v>
      </c>
      <c r="AA169" s="55">
        <f t="shared" si="30"/>
        <v>38.476029120463259</v>
      </c>
      <c r="AB169" s="55">
        <f t="shared" si="31"/>
        <v>77.664328517560193</v>
      </c>
      <c r="AC169" s="214">
        <f t="shared" si="24"/>
        <v>38.476029120463259</v>
      </c>
      <c r="AD169" s="214">
        <f t="shared" si="25"/>
        <v>77.664328517560193</v>
      </c>
      <c r="AG169" s="29">
        <f t="shared" si="34"/>
        <v>8.3070017982715127E+27</v>
      </c>
      <c r="AI169" s="26"/>
      <c r="AJ169" s="54">
        <f t="shared" si="26"/>
        <v>4.0885092601421091E-5</v>
      </c>
      <c r="AQ169" s="38">
        <f t="shared" si="32"/>
        <v>6.3185641099216608E-2</v>
      </c>
      <c r="AR169" s="38">
        <f t="shared" si="27"/>
        <v>5.9430487637031688E-2</v>
      </c>
      <c r="AS169" s="54">
        <f t="shared" si="35"/>
        <v>1.5357022388289094E-9</v>
      </c>
    </row>
    <row r="170" spans="24:45" x14ac:dyDescent="0.25">
      <c r="X170">
        <f t="shared" si="33"/>
        <v>1640</v>
      </c>
      <c r="Y170" s="55">
        <f t="shared" si="28"/>
        <v>929.27254002014365</v>
      </c>
      <c r="Z170" s="55">
        <f t="shared" si="29"/>
        <v>11.031861881583326</v>
      </c>
      <c r="AA170" s="55">
        <f t="shared" si="30"/>
        <v>38.415565937170058</v>
      </c>
      <c r="AB170" s="55">
        <f t="shared" si="31"/>
        <v>77.607188755422627</v>
      </c>
      <c r="AC170" s="214">
        <f t="shared" si="24"/>
        <v>38.415565937170058</v>
      </c>
      <c r="AD170" s="214">
        <f t="shared" si="25"/>
        <v>77.607188755422627</v>
      </c>
      <c r="AG170" s="29">
        <f t="shared" si="34"/>
        <v>8.2444982587652069E+27</v>
      </c>
      <c r="AI170" s="26"/>
      <c r="AJ170" s="54">
        <f t="shared" si="26"/>
        <v>4.0751329564256951E-5</v>
      </c>
      <c r="AQ170" s="38">
        <f t="shared" si="32"/>
        <v>6.3171179258855292E-2</v>
      </c>
      <c r="AR170" s="38">
        <f t="shared" si="27"/>
        <v>5.9417693492117042E-2</v>
      </c>
      <c r="AS170" s="54">
        <f t="shared" si="35"/>
        <v>1.5426144418120215E-9</v>
      </c>
    </row>
    <row r="171" spans="24:45" x14ac:dyDescent="0.25">
      <c r="X171">
        <f t="shared" si="33"/>
        <v>1650</v>
      </c>
      <c r="Y171" s="55">
        <f t="shared" si="28"/>
        <v>927.83309018112163</v>
      </c>
      <c r="Z171" s="55">
        <f t="shared" si="29"/>
        <v>11.023843047882266</v>
      </c>
      <c r="AA171" s="55">
        <f t="shared" si="30"/>
        <v>38.356059949612302</v>
      </c>
      <c r="AB171" s="55">
        <f t="shared" si="31"/>
        <v>77.550777684715214</v>
      </c>
      <c r="AC171" s="214">
        <f t="shared" si="24"/>
        <v>38.356059949612302</v>
      </c>
      <c r="AD171" s="214">
        <f t="shared" si="25"/>
        <v>77.550777684715214</v>
      </c>
      <c r="AG171" s="29">
        <f t="shared" si="34"/>
        <v>8.1829550396166838E+27</v>
      </c>
      <c r="AI171" s="26"/>
      <c r="AJ171" s="54">
        <f t="shared" si="26"/>
        <v>4.0617744765276503E-5</v>
      </c>
      <c r="AQ171" s="38">
        <f t="shared" si="32"/>
        <v>6.3156903130534417E-2</v>
      </c>
      <c r="AR171" s="38">
        <f t="shared" si="27"/>
        <v>5.9405063302100401E-2</v>
      </c>
      <c r="AS171" s="54">
        <f t="shared" si="35"/>
        <v>1.5494508626707269E-9</v>
      </c>
    </row>
    <row r="172" spans="24:45" x14ac:dyDescent="0.25">
      <c r="X172">
        <f t="shared" si="33"/>
        <v>1660</v>
      </c>
      <c r="Y172" s="55">
        <f t="shared" si="28"/>
        <v>926.41623975413438</v>
      </c>
      <c r="Z172" s="55">
        <f t="shared" si="29"/>
        <v>11.015925774864726</v>
      </c>
      <c r="AA172" s="55">
        <f t="shared" si="30"/>
        <v>38.297488208108078</v>
      </c>
      <c r="AB172" s="55">
        <f t="shared" si="31"/>
        <v>77.495081075376206</v>
      </c>
      <c r="AC172" s="214">
        <f t="shared" si="24"/>
        <v>38.297488208108078</v>
      </c>
      <c r="AD172" s="214">
        <f t="shared" si="25"/>
        <v>77.495081075376206</v>
      </c>
      <c r="AG172" s="29">
        <f t="shared" si="34"/>
        <v>8.1223497714175671E+27</v>
      </c>
      <c r="AI172" s="26"/>
      <c r="AJ172" s="54">
        <f t="shared" si="26"/>
        <v>4.0484362613707413E-5</v>
      </c>
      <c r="AQ172" s="38">
        <f t="shared" si="32"/>
        <v>6.3142809062690763E-2</v>
      </c>
      <c r="AR172" s="38">
        <f t="shared" si="27"/>
        <v>5.939259384951303E-2</v>
      </c>
      <c r="AS172" s="54">
        <f t="shared" si="35"/>
        <v>1.5562127024962205E-9</v>
      </c>
    </row>
    <row r="173" spans="24:45" x14ac:dyDescent="0.25">
      <c r="X173">
        <f t="shared" si="33"/>
        <v>1670</v>
      </c>
      <c r="Y173" s="55">
        <f t="shared" si="28"/>
        <v>925.02145131172119</v>
      </c>
      <c r="Z173" s="55">
        <f t="shared" si="29"/>
        <v>11.008108092716229</v>
      </c>
      <c r="AA173" s="55">
        <f t="shared" si="30"/>
        <v>38.239828495730514</v>
      </c>
      <c r="AB173" s="55">
        <f t="shared" si="31"/>
        <v>77.440085070110655</v>
      </c>
      <c r="AC173" s="214">
        <f t="shared" si="24"/>
        <v>38.239828495730514</v>
      </c>
      <c r="AD173" s="214">
        <f t="shared" si="25"/>
        <v>77.440085070110655</v>
      </c>
      <c r="AG173" s="29">
        <f t="shared" si="34"/>
        <v>8.0626607787402753E+27</v>
      </c>
      <c r="AI173" s="26"/>
      <c r="AJ173" s="54">
        <f t="shared" si="26"/>
        <v>4.0351206223978798E-5</v>
      </c>
      <c r="AQ173" s="38">
        <f t="shared" si="32"/>
        <v>6.3128893500003475E-2</v>
      </c>
      <c r="AR173" s="38">
        <f t="shared" si="27"/>
        <v>5.9380282001528797E-2</v>
      </c>
      <c r="AS173" s="54">
        <f t="shared" si="35"/>
        <v>1.562901139220818E-9</v>
      </c>
    </row>
    <row r="174" spans="24:45" x14ac:dyDescent="0.25">
      <c r="X174">
        <f t="shared" si="33"/>
        <v>1680</v>
      </c>
      <c r="Y174" s="55">
        <f t="shared" si="28"/>
        <v>923.64820445319162</v>
      </c>
      <c r="Z174" s="55">
        <f t="shared" si="29"/>
        <v>11.00038808290596</v>
      </c>
      <c r="AA174" s="55">
        <f t="shared" si="30"/>
        <v>38.183059299429168</v>
      </c>
      <c r="AB174" s="55">
        <f t="shared" si="31"/>
        <v>77.385776172395083</v>
      </c>
      <c r="AC174" s="214">
        <f t="shared" si="24"/>
        <v>38.183059299429168</v>
      </c>
      <c r="AD174" s="214">
        <f t="shared" si="25"/>
        <v>77.385776172395083</v>
      </c>
      <c r="AG174" s="29">
        <f t="shared" si="34"/>
        <v>8.0038670536224632E+27</v>
      </c>
      <c r="AI174" s="26"/>
      <c r="AJ174" s="54">
        <f t="shared" si="26"/>
        <v>4.0218297476667438E-5</v>
      </c>
      <c r="AQ174" s="38">
        <f t="shared" si="32"/>
        <v>6.311515298028593E-2</v>
      </c>
      <c r="AR174" s="38">
        <f t="shared" si="27"/>
        <v>5.9368124707236028E-2</v>
      </c>
      <c r="AS174" s="54">
        <f t="shared" si="35"/>
        <v>1.5695173280434791E-9</v>
      </c>
    </row>
    <row r="175" spans="24:45" x14ac:dyDescent="0.25">
      <c r="X175">
        <f t="shared" si="33"/>
        <v>1690</v>
      </c>
      <c r="Y175" s="55">
        <f t="shared" si="28"/>
        <v>922.29599513851508</v>
      </c>
      <c r="Z175" s="55">
        <f t="shared" si="29"/>
        <v>10.992763876545256</v>
      </c>
      <c r="AA175" s="55">
        <f t="shared" si="30"/>
        <v>38.127159782493393</v>
      </c>
      <c r="AB175" s="55">
        <f t="shared" si="31"/>
        <v>77.332141234929708</v>
      </c>
      <c r="AC175" s="214">
        <f t="shared" si="24"/>
        <v>38.127159782493393</v>
      </c>
      <c r="AD175" s="214">
        <f t="shared" si="25"/>
        <v>77.332141234929708</v>
      </c>
      <c r="AG175" s="29">
        <f t="shared" si="34"/>
        <v>7.9459482302205521E+27</v>
      </c>
      <c r="AI175" s="26"/>
      <c r="AJ175" s="54">
        <f t="shared" si="26"/>
        <v>4.0085657076461885E-5</v>
      </c>
      <c r="AQ175" s="38">
        <f t="shared" si="32"/>
        <v>6.3101584131488711E-2</v>
      </c>
      <c r="AR175" s="38">
        <f t="shared" si="27"/>
        <v>5.9356118995006639E-2</v>
      </c>
      <c r="AS175" s="54">
        <f t="shared" si="35"/>
        <v>1.5760624018568378E-9</v>
      </c>
    </row>
    <row r="176" spans="24:45" x14ac:dyDescent="0.25">
      <c r="X176">
        <f t="shared" si="33"/>
        <v>1700</v>
      </c>
      <c r="Y176" s="55">
        <f t="shared" si="28"/>
        <v>920.96433505236541</v>
      </c>
      <c r="Z176" s="55">
        <f t="shared" si="29"/>
        <v>10.985233652803835</v>
      </c>
      <c r="AA176" s="55">
        <f t="shared" si="30"/>
        <v>38.072109758262314</v>
      </c>
      <c r="AB176" s="55">
        <f t="shared" si="31"/>
        <v>77.279167448496906</v>
      </c>
      <c r="AC176" s="214">
        <f t="shared" si="24"/>
        <v>38.072109758262314</v>
      </c>
      <c r="AD176" s="214">
        <f t="shared" si="25"/>
        <v>77.279167448496906</v>
      </c>
      <c r="AG176" s="29">
        <f t="shared" si="34"/>
        <v>7.8888845605959329E+27</v>
      </c>
      <c r="AI176" s="26"/>
      <c r="AJ176" s="54">
        <f t="shared" si="26"/>
        <v>3.9953304607344314E-5</v>
      </c>
      <c r="AQ176" s="38">
        <f t="shared" si="32"/>
        <v>6.3088183668814496E-2</v>
      </c>
      <c r="AR176" s="38">
        <f t="shared" si="27"/>
        <v>5.9344261969963216E-2</v>
      </c>
      <c r="AS176" s="54">
        <f t="shared" si="35"/>
        <v>1.5825374716723091E-9</v>
      </c>
    </row>
    <row r="177" spans="24:45" x14ac:dyDescent="0.25">
      <c r="X177">
        <f t="shared" si="33"/>
        <v>1710</v>
      </c>
      <c r="Y177" s="55">
        <f t="shared" si="28"/>
        <v>919.65275099759913</v>
      </c>
      <c r="Z177" s="55">
        <f t="shared" si="29"/>
        <v>10.977795637386247</v>
      </c>
      <c r="AA177" s="55">
        <f t="shared" si="30"/>
        <v>38.017889665051634</v>
      </c>
      <c r="AB177" s="55">
        <f t="shared" si="31"/>
        <v>77.22684233124339</v>
      </c>
      <c r="AC177" s="214">
        <f t="shared" si="24"/>
        <v>38.017889665051634</v>
      </c>
      <c r="AD177" s="214">
        <f t="shared" si="25"/>
        <v>77.22684233124339</v>
      </c>
      <c r="AG177" s="29">
        <f t="shared" si="34"/>
        <v>7.8326568915511937E+27</v>
      </c>
      <c r="AI177" s="26"/>
      <c r="AJ177" s="54">
        <f t="shared" si="26"/>
        <v>3.9821258585068143E-5</v>
      </c>
      <c r="AQ177" s="38">
        <f t="shared" si="32"/>
        <v>6.3074948391934324E-2</v>
      </c>
      <c r="AR177" s="38">
        <f t="shared" si="27"/>
        <v>5.9332550811534934E-2</v>
      </c>
      <c r="AS177" s="54">
        <f t="shared" si="35"/>
        <v>1.5889436270453809E-9</v>
      </c>
    </row>
    <row r="178" spans="24:45" x14ac:dyDescent="0.25">
      <c r="X178">
        <f t="shared" si="33"/>
        <v>1720</v>
      </c>
      <c r="Y178" s="55">
        <f t="shared" si="28"/>
        <v>918.36078431560509</v>
      </c>
      <c r="Z178" s="55">
        <f t="shared" si="29"/>
        <v>10.970448101060315</v>
      </c>
      <c r="AA178" s="55">
        <f t="shared" si="30"/>
        <v>37.964480542191197</v>
      </c>
      <c r="AB178" s="55">
        <f t="shared" si="31"/>
        <v>77.175153718327934</v>
      </c>
      <c r="AC178" s="214">
        <f t="shared" si="24"/>
        <v>37.964480542191197</v>
      </c>
      <c r="AD178" s="214">
        <f t="shared" si="25"/>
        <v>77.175153718327934</v>
      </c>
      <c r="AG178" s="29">
        <f t="shared" si="34"/>
        <v>7.7772466425000298E+27</v>
      </c>
      <c r="AI178" s="26"/>
      <c r="AJ178" s="54">
        <f t="shared" si="26"/>
        <v>3.9689536507149402E-5</v>
      </c>
      <c r="AQ178" s="38">
        <f t="shared" si="32"/>
        <v>6.3061875182309865E-2</v>
      </c>
      <c r="AR178" s="38">
        <f t="shared" si="27"/>
        <v>5.9320982771106402E-2</v>
      </c>
      <c r="AS178" s="54">
        <f t="shared" si="35"/>
        <v>1.5952819364962241E-9</v>
      </c>
    </row>
    <row r="179" spans="24:45" x14ac:dyDescent="0.25">
      <c r="X179">
        <f t="shared" si="33"/>
        <v>1730</v>
      </c>
      <c r="Y179" s="55">
        <f t="shared" si="28"/>
        <v>917.08799033351215</v>
      </c>
      <c r="Z179" s="55">
        <f t="shared" si="29"/>
        <v>10.963189358243302</v>
      </c>
      <c r="AA179" s="55">
        <f t="shared" si="30"/>
        <v>37.911864007172888</v>
      </c>
      <c r="AB179" s="55">
        <f t="shared" si="31"/>
        <v>77.12408975197539</v>
      </c>
      <c r="AC179" s="214">
        <f t="shared" si="24"/>
        <v>37.911864007172888</v>
      </c>
      <c r="AD179" s="214">
        <f t="shared" si="25"/>
        <v>77.12408975197539</v>
      </c>
      <c r="AG179" s="29">
        <f t="shared" si="34"/>
        <v>7.7226357842759952E+27</v>
      </c>
      <c r="AI179" s="26"/>
      <c r="AJ179" s="54">
        <f t="shared" si="26"/>
        <v>3.9558154900393744E-5</v>
      </c>
      <c r="AQ179" s="38">
        <f t="shared" si="32"/>
        <v>6.3048961000606876E-2</v>
      </c>
      <c r="AR179" s="38">
        <f t="shared" si="27"/>
        <v>5.9309555169746203E-2</v>
      </c>
      <c r="AS179" s="54">
        <f t="shared" si="35"/>
        <v>1.6015534479300506E-9</v>
      </c>
    </row>
    <row r="180" spans="24:45" x14ac:dyDescent="0.25">
      <c r="X180">
        <f t="shared" si="33"/>
        <v>1740</v>
      </c>
      <c r="Y180" s="55">
        <f t="shared" si="28"/>
        <v>915.83393783514953</v>
      </c>
      <c r="Z180" s="55">
        <f t="shared" si="29"/>
        <v>10.956017765633652</v>
      </c>
      <c r="AA180" s="55">
        <f t="shared" si="30"/>
        <v>37.860022233780469</v>
      </c>
      <c r="AB180" s="55">
        <f t="shared" si="31"/>
        <v>77.073638871851216</v>
      </c>
      <c r="AC180" s="214">
        <f t="shared" si="24"/>
        <v>37.860022233780469</v>
      </c>
      <c r="AD180" s="214">
        <f t="shared" si="25"/>
        <v>77.073638871851216</v>
      </c>
      <c r="AG180" s="29">
        <f t="shared" si="34"/>
        <v>7.6688068188912853E+27</v>
      </c>
      <c r="AI180" s="26"/>
      <c r="AJ180" s="54">
        <f t="shared" si="26"/>
        <v>3.9427129366217222E-5</v>
      </c>
      <c r="AQ180" s="38">
        <f t="shared" si="32"/>
        <v>6.3036202884210343E-2</v>
      </c>
      <c r="AR180" s="38">
        <f t="shared" si="27"/>
        <v>5.9298265396024771E-2</v>
      </c>
      <c r="AS180" s="54">
        <f t="shared" si="35"/>
        <v>1.6077591890499075E-9</v>
      </c>
    </row>
    <row r="181" spans="24:45" x14ac:dyDescent="0.25">
      <c r="X181">
        <f t="shared" si="33"/>
        <v>1750</v>
      </c>
      <c r="Y181" s="55">
        <f t="shared" si="28"/>
        <v>914.59820855682347</v>
      </c>
      <c r="Z181" s="55">
        <f t="shared" si="29"/>
        <v>10.948931720899514</v>
      </c>
      <c r="AA181" s="55">
        <f t="shared" si="30"/>
        <v>37.808937931245289</v>
      </c>
      <c r="AB181" s="55">
        <f t="shared" si="31"/>
        <v>77.023789805835477</v>
      </c>
      <c r="AC181" s="214">
        <f t="shared" si="24"/>
        <v>37.808937931245289</v>
      </c>
      <c r="AD181" s="214">
        <f t="shared" si="25"/>
        <v>77.023789805835477</v>
      </c>
      <c r="AG181" s="29">
        <f t="shared" si="34"/>
        <v>7.6157427601264863E+27</v>
      </c>
      <c r="AI181" s="26"/>
      <c r="AJ181" s="54">
        <f t="shared" si="26"/>
        <v>3.9296474623698915E-5</v>
      </c>
      <c r="AQ181" s="38">
        <f t="shared" si="32"/>
        <v>6.3023597944819432E-2</v>
      </c>
      <c r="AR181" s="38">
        <f t="shared" si="27"/>
        <v>5.9287110903901992E-2</v>
      </c>
      <c r="AS181" s="54">
        <f t="shared" si="35"/>
        <v>1.6139001677699861E-9</v>
      </c>
    </row>
    <row r="182" spans="24:45" x14ac:dyDescent="0.25">
      <c r="X182">
        <f t="shared" si="33"/>
        <v>1760</v>
      </c>
      <c r="Y182" s="55">
        <f t="shared" si="28"/>
        <v>913.38039670368903</v>
      </c>
      <c r="Z182" s="55">
        <f t="shared" si="29"/>
        <v>10.941929661404806</v>
      </c>
      <c r="AA182" s="55">
        <f t="shared" si="30"/>
        <v>37.758594324253373</v>
      </c>
      <c r="AB182" s="55">
        <f t="shared" si="31"/>
        <v>76.9745315610609</v>
      </c>
      <c r="AC182" s="214">
        <f t="shared" si="24"/>
        <v>37.758594324253373</v>
      </c>
      <c r="AD182" s="214">
        <f t="shared" si="25"/>
        <v>76.9745315610609</v>
      </c>
      <c r="AG182" s="29">
        <f t="shared" si="34"/>
        <v>7.5634271150061441E+27</v>
      </c>
      <c r="AI182" s="26"/>
      <c r="AJ182" s="54">
        <f t="shared" si="26"/>
        <v>3.9166204550707702E-5</v>
      </c>
      <c r="AQ182" s="38">
        <f t="shared" si="32"/>
        <v>6.3011143366142622E-2</v>
      </c>
      <c r="AR182" s="38">
        <f t="shared" si="27"/>
        <v>5.9276089210702765E-2</v>
      </c>
      <c r="AS182" s="54">
        <f t="shared" si="35"/>
        <v>1.6199773726177068E-9</v>
      </c>
    </row>
    <row r="183" spans="24:45" x14ac:dyDescent="0.25">
      <c r="X183">
        <f t="shared" si="33"/>
        <v>1770</v>
      </c>
      <c r="Y183" s="55">
        <f t="shared" si="28"/>
        <v>912.18010848966185</v>
      </c>
      <c r="Z183" s="55">
        <f t="shared" si="29"/>
        <v>10.935010062994223</v>
      </c>
      <c r="AA183" s="55">
        <f t="shared" si="30"/>
        <v>37.708975133925662</v>
      </c>
      <c r="AB183" s="55">
        <f t="shared" si="31"/>
        <v>76.925853415365637</v>
      </c>
      <c r="AC183" s="214">
        <f t="shared" si="24"/>
        <v>37.708975133925662</v>
      </c>
      <c r="AD183" s="214">
        <f t="shared" si="25"/>
        <v>76.925853415365637</v>
      </c>
      <c r="AG183" s="29">
        <f t="shared" si="34"/>
        <v>7.5118438659923229E+27</v>
      </c>
      <c r="AI183" s="26"/>
      <c r="AJ183" s="54">
        <f t="shared" si="26"/>
        <v>3.9036332222895316E-5</v>
      </c>
      <c r="AQ183" s="38">
        <f t="shared" si="32"/>
        <v>6.2998836401658403E-2</v>
      </c>
      <c r="AR183" s="38">
        <f t="shared" si="27"/>
        <v>5.9265197895149939E-2</v>
      </c>
      <c r="AS183" s="54">
        <f t="shared" si="35"/>
        <v>1.625991773139036E-9</v>
      </c>
    </row>
    <row r="184" spans="24:45" x14ac:dyDescent="0.25">
      <c r="X184">
        <f t="shared" si="33"/>
        <v>1780</v>
      </c>
      <c r="Y184" s="55">
        <f t="shared" si="28"/>
        <v>910.9969616942866</v>
      </c>
      <c r="Z184" s="55">
        <f t="shared" si="29"/>
        <v>10.928171438803709</v>
      </c>
      <c r="AA184" s="55">
        <f t="shared" si="30"/>
        <v>37.66006455949924</v>
      </c>
      <c r="AB184" s="55">
        <f t="shared" si="31"/>
        <v>76.877744908925138</v>
      </c>
      <c r="AC184" s="214">
        <f t="shared" si="24"/>
        <v>37.66006455949924</v>
      </c>
      <c r="AD184" s="214">
        <f t="shared" si="25"/>
        <v>76.877744908925138</v>
      </c>
      <c r="AG184" s="29">
        <f t="shared" si="34"/>
        <v>7.4609774540296083E+27</v>
      </c>
      <c r="AI184" s="26"/>
      <c r="AJ184" s="54">
        <f t="shared" si="26"/>
        <v>3.8906869951077006E-5</v>
      </c>
      <c r="AQ184" s="38">
        <f t="shared" si="32"/>
        <v>6.2986674372479928E-2</v>
      </c>
      <c r="AR184" s="38">
        <f t="shared" si="27"/>
        <v>5.9254434595488494E-2</v>
      </c>
      <c r="AS184" s="54">
        <f t="shared" si="35"/>
        <v>1.6319443202867457E-9</v>
      </c>
    </row>
    <row r="185" spans="24:45" x14ac:dyDescent="0.25">
      <c r="X185">
        <f t="shared" si="33"/>
        <v>1790</v>
      </c>
      <c r="Y185" s="55">
        <f t="shared" si="28"/>
        <v>909.83058524322394</v>
      </c>
      <c r="Z185" s="55">
        <f t="shared" si="29"/>
        <v>10.921412338138781</v>
      </c>
      <c r="AA185" s="55">
        <f t="shared" si="30"/>
        <v>37.611847260984867</v>
      </c>
      <c r="AB185" s="55">
        <f t="shared" si="31"/>
        <v>76.830195836361469</v>
      </c>
      <c r="AC185" s="214">
        <f t="shared" si="24"/>
        <v>37.611847260984867</v>
      </c>
      <c r="AD185" s="214">
        <f t="shared" si="25"/>
        <v>76.830195836361469</v>
      </c>
      <c r="AG185" s="29">
        <f t="shared" si="34"/>
        <v>7.4108127621716903E+27</v>
      </c>
      <c r="AI185" s="26"/>
      <c r="AJ185" s="54">
        <f t="shared" si="26"/>
        <v>3.8777829316507392E-5</v>
      </c>
      <c r="AQ185" s="38">
        <f t="shared" si="32"/>
        <v>6.2974654665264196E-2</v>
      </c>
      <c r="AR185" s="38">
        <f t="shared" si="27"/>
        <v>5.9243797007648515E-2</v>
      </c>
      <c r="AS185" s="54">
        <f t="shared" si="35"/>
        <v>1.6378359468185835E-9</v>
      </c>
    </row>
    <row r="186" spans="24:45" x14ac:dyDescent="0.25">
      <c r="X186">
        <f t="shared" si="33"/>
        <v>1800</v>
      </c>
      <c r="Y186" s="55">
        <f t="shared" si="28"/>
        <v>908.68061880060657</v>
      </c>
      <c r="Z186" s="55">
        <f t="shared" si="29"/>
        <v>10.914731345356703</v>
      </c>
      <c r="AA186" s="55">
        <f t="shared" si="30"/>
        <v>37.564308342315279</v>
      </c>
      <c r="AB186" s="55">
        <f t="shared" si="31"/>
        <v>76.783196238879384</v>
      </c>
      <c r="AC186" s="214">
        <f t="shared" si="24"/>
        <v>37.564308342315279</v>
      </c>
      <c r="AD186" s="214">
        <f t="shared" si="25"/>
        <v>76.783196238879384</v>
      </c>
      <c r="AG186" s="29">
        <f t="shared" si="34"/>
        <v>7.3613351000803426E+27</v>
      </c>
      <c r="AI186" s="26"/>
      <c r="AJ186" s="54">
        <f t="shared" si="26"/>
        <v>3.864922120496365E-5</v>
      </c>
      <c r="AQ186" s="38">
        <f t="shared" si="32"/>
        <v>6.2962774730240589E-2</v>
      </c>
      <c r="AR186" s="38">
        <f t="shared" si="27"/>
        <v>5.9233282883513323E-2</v>
      </c>
      <c r="AS186" s="54">
        <f t="shared" si="35"/>
        <v>1.6436675676671798E-9</v>
      </c>
    </row>
    <row r="187" spans="24:45" x14ac:dyDescent="0.25">
      <c r="X187">
        <f t="shared" si="33"/>
        <v>1810</v>
      </c>
      <c r="Y187" s="55">
        <f t="shared" si="28"/>
        <v>907.54671238785204</v>
      </c>
      <c r="Z187" s="55">
        <f t="shared" si="29"/>
        <v>10.90812707884054</v>
      </c>
      <c r="AA187" s="55">
        <f t="shared" si="30"/>
        <v>37.5174333355871</v>
      </c>
      <c r="AB187" s="55">
        <f t="shared" si="31"/>
        <v>76.736736397049171</v>
      </c>
      <c r="AC187" s="214">
        <f t="shared" si="24"/>
        <v>37.5174333355871</v>
      </c>
      <c r="AD187" s="214">
        <f t="shared" si="25"/>
        <v>76.736736397049171</v>
      </c>
      <c r="AG187" s="29">
        <f t="shared" si="34"/>
        <v>7.312530188905625E+27</v>
      </c>
      <c r="AI187" s="26"/>
      <c r="AJ187" s="54">
        <f t="shared" si="26"/>
        <v>3.8521055838542448E-5</v>
      </c>
      <c r="AQ187" s="38">
        <f t="shared" si="32"/>
        <v>6.2951032079246197E-2</v>
      </c>
      <c r="AR187" s="38">
        <f t="shared" si="27"/>
        <v>5.9222890029192815E-2</v>
      </c>
      <c r="AS187" s="54">
        <f t="shared" si="35"/>
        <v>1.6494400803352261E-9</v>
      </c>
    </row>
    <row r="188" spans="24:45" x14ac:dyDescent="0.25">
      <c r="X188">
        <f t="shared" si="33"/>
        <v>1820</v>
      </c>
      <c r="Y188" s="55">
        <f t="shared" si="28"/>
        <v>906.42852600559559</v>
      </c>
      <c r="Z188" s="55">
        <f t="shared" si="29"/>
        <v>10.901598189933015</v>
      </c>
      <c r="AA188" s="55">
        <f t="shared" si="30"/>
        <v>37.471208185431813</v>
      </c>
      <c r="AB188" s="55">
        <f t="shared" si="31"/>
        <v>76.690806823306474</v>
      </c>
      <c r="AC188" s="214">
        <f t="shared" si="24"/>
        <v>37.471208185431813</v>
      </c>
      <c r="AD188" s="214">
        <f t="shared" si="25"/>
        <v>76.690806823306474</v>
      </c>
      <c r="AG188" s="29">
        <f t="shared" si="34"/>
        <v>7.2643841471741179E+27</v>
      </c>
      <c r="AI188" s="26"/>
      <c r="AJ188" s="54">
        <f t="shared" si="26"/>
        <v>3.8393342806954362E-5</v>
      </c>
      <c r="AQ188" s="38">
        <f t="shared" si="32"/>
        <v>6.2939424283922532E-2</v>
      </c>
      <c r="AR188" s="38">
        <f t="shared" si="27"/>
        <v>5.9212616303439262E-2</v>
      </c>
      <c r="AS188" s="54">
        <f t="shared" si="35"/>
        <v>1.6551543652384738E-9</v>
      </c>
    </row>
    <row r="189" spans="24:45" x14ac:dyDescent="0.25">
      <c r="X189">
        <f t="shared" si="33"/>
        <v>1830</v>
      </c>
      <c r="Y189" s="55">
        <f t="shared" si="28"/>
        <v>905.32572929105243</v>
      </c>
      <c r="Z189" s="55">
        <f t="shared" si="29"/>
        <v>10.895143362021434</v>
      </c>
      <c r="AA189" s="55">
        <f t="shared" si="30"/>
        <v>37.425619234851276</v>
      </c>
      <c r="AB189" s="55">
        <f t="shared" si="31"/>
        <v>76.645398255514834</v>
      </c>
      <c r="AC189" s="214">
        <f t="shared" si="24"/>
        <v>37.425619234851276</v>
      </c>
      <c r="AD189" s="214">
        <f t="shared" si="25"/>
        <v>76.645398255514834</v>
      </c>
      <c r="AG189" s="29">
        <f t="shared" si="34"/>
        <v>7.2168834767008884E+27</v>
      </c>
      <c r="AI189" s="26"/>
      <c r="AJ189" s="54">
        <f t="shared" si="26"/>
        <v>3.8266091095889806E-5</v>
      </c>
      <c r="AQ189" s="38">
        <f t="shared" si="32"/>
        <v>6.2927948973841685E-2</v>
      </c>
      <c r="AR189" s="38">
        <f t="shared" si="27"/>
        <v>5.9202459616000111E-2</v>
      </c>
      <c r="AS189" s="54">
        <f t="shared" si="35"/>
        <v>1.6608112861091857E-9</v>
      </c>
    </row>
    <row r="190" spans="24:45" x14ac:dyDescent="0.25">
      <c r="X190">
        <f t="shared" si="33"/>
        <v>1840</v>
      </c>
      <c r="Y190" s="55">
        <f t="shared" si="28"/>
        <v>904.23800116067798</v>
      </c>
      <c r="Z190" s="55">
        <f t="shared" si="29"/>
        <v>10.888761309484156</v>
      </c>
      <c r="AA190" s="55">
        <f t="shared" si="30"/>
        <v>37.380653210445551</v>
      </c>
      <c r="AB190" s="55">
        <f t="shared" si="31"/>
        <v>76.600501649554388</v>
      </c>
      <c r="AC190" s="214">
        <f t="shared" si="24"/>
        <v>37.380653210445551</v>
      </c>
      <c r="AD190" s="214">
        <f t="shared" si="25"/>
        <v>76.600501649554388</v>
      </c>
      <c r="AG190" s="29">
        <f t="shared" si="34"/>
        <v>7.1700150499037123E+27</v>
      </c>
      <c r="AI190" s="26"/>
      <c r="AJ190" s="54">
        <f t="shared" si="26"/>
        <v>3.8139309116246226E-5</v>
      </c>
      <c r="AQ190" s="38">
        <f t="shared" si="32"/>
        <v>6.2916603834897986E-2</v>
      </c>
      <c r="AR190" s="38">
        <f t="shared" si="27"/>
        <v>5.9192417926205214E-2</v>
      </c>
      <c r="AS190" s="54">
        <f t="shared" si="35"/>
        <v>1.666411690293307E-9</v>
      </c>
    </row>
    <row r="191" spans="24:45" x14ac:dyDescent="0.25">
      <c r="X191">
        <f t="shared" si="33"/>
        <v>1850</v>
      </c>
      <c r="Y191" s="55">
        <f t="shared" si="28"/>
        <v>903.16502951199163</v>
      </c>
      <c r="Z191" s="55">
        <f t="shared" si="29"/>
        <v>10.882450776933535</v>
      </c>
      <c r="AA191" s="55">
        <f t="shared" si="30"/>
        <v>37.336297210086464</v>
      </c>
      <c r="AB191" s="55">
        <f t="shared" si="31"/>
        <v>76.556108173996023</v>
      </c>
      <c r="AC191" s="214">
        <f t="shared" si="24"/>
        <v>37.336297210086464</v>
      </c>
      <c r="AD191" s="214">
        <f t="shared" si="25"/>
        <v>76.556108173996023</v>
      </c>
      <c r="AG191" s="29">
        <f t="shared" si="34"/>
        <v>7.1237660963960691E+27</v>
      </c>
      <c r="AI191" s="26"/>
      <c r="AJ191" s="54">
        <f t="shared" si="26"/>
        <v>3.8013004728682537E-5</v>
      </c>
      <c r="AQ191" s="38">
        <f t="shared" si="32"/>
        <v>6.2905386607456246E-2</v>
      </c>
      <c r="AR191" s="38">
        <f t="shared" si="27"/>
        <v>5.9182489241338246E-2</v>
      </c>
      <c r="AS191" s="54">
        <f t="shared" si="35"/>
        <v>1.6719564091907889E-9</v>
      </c>
    </row>
    <row r="192" spans="24:45" x14ac:dyDescent="0.25">
      <c r="X192">
        <f t="shared" si="33"/>
        <v>1860</v>
      </c>
      <c r="Y192" s="55">
        <f t="shared" si="28"/>
        <v>902.10651086975736</v>
      </c>
      <c r="Z192" s="55">
        <f t="shared" si="29"/>
        <v>10.876210538084829</v>
      </c>
      <c r="AA192" s="55">
        <f t="shared" si="30"/>
        <v>37.292538688290918</v>
      </c>
      <c r="AB192" s="55">
        <f t="shared" si="31"/>
        <v>76.512209202144419</v>
      </c>
      <c r="AC192" s="214">
        <f t="shared" si="24"/>
        <v>37.292538688290918</v>
      </c>
      <c r="AD192" s="214">
        <f t="shared" si="25"/>
        <v>76.512209202144419</v>
      </c>
      <c r="AG192" s="29">
        <f t="shared" si="34"/>
        <v>7.0781241920030559E+27</v>
      </c>
      <c r="AI192" s="26"/>
      <c r="AJ192" s="54">
        <f t="shared" si="26"/>
        <v>3.7887185272112625E-5</v>
      </c>
      <c r="AQ192" s="38">
        <f t="shared" si="32"/>
        <v>6.2894295085021215E-2</v>
      </c>
      <c r="AR192" s="38">
        <f t="shared" si="27"/>
        <v>5.9172671615468853E-2</v>
      </c>
      <c r="AS192" s="54">
        <f t="shared" si="35"/>
        <v>1.6774462584606842E-9</v>
      </c>
    </row>
    <row r="193" spans="24:45" x14ac:dyDescent="0.25">
      <c r="X193">
        <f t="shared" si="33"/>
        <v>1870</v>
      </c>
      <c r="Y193" s="55">
        <f t="shared" si="28"/>
        <v>901.06215015283169</v>
      </c>
      <c r="Z193" s="55">
        <f t="shared" si="29"/>
        <v>10.870039395289968</v>
      </c>
      <c r="AA193" s="55">
        <f t="shared" si="30"/>
        <v>37.249365446582544</v>
      </c>
      <c r="AB193" s="55">
        <f t="shared" si="31"/>
        <v>76.468796308758129</v>
      </c>
      <c r="AC193" s="214">
        <f t="shared" si="24"/>
        <v>37.249365446582544</v>
      </c>
      <c r="AD193" s="214">
        <f t="shared" si="25"/>
        <v>76.468796308758129</v>
      </c>
      <c r="AG193" s="29">
        <f t="shared" si="34"/>
        <v>7.033077245325039E+27</v>
      </c>
      <c r="AI193" s="26"/>
      <c r="AJ193" s="54">
        <f t="shared" si="26"/>
        <v>3.7761857582983278E-5</v>
      </c>
      <c r="AQ193" s="38">
        <f t="shared" si="32"/>
        <v>6.2883327112249476E-2</v>
      </c>
      <c r="AR193" s="38">
        <f t="shared" si="27"/>
        <v>5.9162963147702537E-2</v>
      </c>
      <c r="AS193" s="54">
        <f t="shared" si="35"/>
        <v>1.6828820385721891E-9</v>
      </c>
    </row>
    <row r="194" spans="24:45" x14ac:dyDescent="0.25">
      <c r="X194">
        <f t="shared" si="33"/>
        <v>1880</v>
      </c>
      <c r="Y194" s="55">
        <f t="shared" si="28"/>
        <v>900.0316602830751</v>
      </c>
      <c r="Z194" s="55">
        <f t="shared" si="29"/>
        <v>10.863936178096976</v>
      </c>
      <c r="AA194" s="55">
        <f t="shared" si="30"/>
        <v>37.206765617324308</v>
      </c>
      <c r="AB194" s="55">
        <f t="shared" si="31"/>
        <v>76.425861259915422</v>
      </c>
      <c r="AC194" s="214">
        <f t="shared" si="24"/>
        <v>37.206765617324308</v>
      </c>
      <c r="AD194" s="214">
        <f t="shared" si="25"/>
        <v>76.425861259915422</v>
      </c>
      <c r="AG194" s="29">
        <f t="shared" si="34"/>
        <v>6.9886134893527074E+27</v>
      </c>
      <c r="AI194" s="26"/>
      <c r="AJ194" s="54">
        <f t="shared" si="26"/>
        <v>3.7637028026093645E-5</v>
      </c>
      <c r="AQ194" s="38">
        <f t="shared" si="32"/>
        <v>6.287248058413003E-2</v>
      </c>
      <c r="AR194" s="38">
        <f t="shared" si="27"/>
        <v>5.915336198146439E-2</v>
      </c>
      <c r="AS194" s="54">
        <f t="shared" si="35"/>
        <v>1.688264534797076E-9</v>
      </c>
    </row>
    <row r="195" spans="24:45" x14ac:dyDescent="0.25">
      <c r="X195">
        <f t="shared" si="33"/>
        <v>1890</v>
      </c>
      <c r="Y195" s="55">
        <f t="shared" si="28"/>
        <v>899.01476207818303</v>
      </c>
      <c r="Z195" s="55">
        <f t="shared" si="29"/>
        <v>10.857899743447048</v>
      </c>
      <c r="AA195" s="55">
        <f t="shared" si="30"/>
        <v>37.16472765928826</v>
      </c>
      <c r="AB195" s="55">
        <f t="shared" si="31"/>
        <v>76.383396014400617</v>
      </c>
      <c r="AC195" s="214">
        <f t="shared" si="24"/>
        <v>37.16472765928826</v>
      </c>
      <c r="AD195" s="214">
        <f t="shared" si="25"/>
        <v>76.383396014400617</v>
      </c>
      <c r="AG195" s="29">
        <f t="shared" si="34"/>
        <v>6.9447214662829582E+27</v>
      </c>
      <c r="AI195" s="26"/>
      <c r="AJ195" s="54">
        <f t="shared" si="26"/>
        <v>3.7512702504165756E-5</v>
      </c>
      <c r="AQ195" s="38">
        <f t="shared" si="32"/>
        <v>6.2861753443452295E-2</v>
      </c>
      <c r="AR195" s="38">
        <f t="shared" si="27"/>
        <v>5.9143866302266694E-2</v>
      </c>
      <c r="AS195" s="54">
        <f t="shared" si="35"/>
        <v>1.6935945180699558E-9</v>
      </c>
    </row>
    <row r="196" spans="24:45" x14ac:dyDescent="0.25">
      <c r="X196">
        <f t="shared" si="33"/>
        <v>1900</v>
      </c>
      <c r="Y196" s="55">
        <f t="shared" si="28"/>
        <v>898.01118371473081</v>
      </c>
      <c r="Z196" s="55">
        <f t="shared" si="29"/>
        <v>10.851928973286139</v>
      </c>
      <c r="AA196" s="55">
        <f t="shared" si="30"/>
        <v>37.123240335458078</v>
      </c>
      <c r="AB196" s="55">
        <f t="shared" si="31"/>
        <v>76.341392706902141</v>
      </c>
      <c r="AC196" s="214">
        <f t="shared" si="24"/>
        <v>37.123240335458078</v>
      </c>
      <c r="AD196" s="214">
        <f t="shared" si="25"/>
        <v>76.341392706902141</v>
      </c>
      <c r="AG196" s="29">
        <f t="shared" si="34"/>
        <v>6.9013900243504737E+27</v>
      </c>
      <c r="AI196" s="26"/>
      <c r="AJ196" s="54">
        <f t="shared" si="26"/>
        <v>3.7388886499002876E-5</v>
      </c>
      <c r="AQ196" s="38">
        <f t="shared" si="32"/>
        <v>6.2851143681152494E-2</v>
      </c>
      <c r="AR196" s="38">
        <f t="shared" si="27"/>
        <v>5.9134474338023928E-2</v>
      </c>
      <c r="AS196" s="54">
        <f t="shared" si="35"/>
        <v>1.6988727444378221E-9</v>
      </c>
    </row>
    <row r="197" spans="24:45" x14ac:dyDescent="0.25">
      <c r="X197">
        <f t="shared" si="33"/>
        <v>1910</v>
      </c>
      <c r="Y197" s="55">
        <f t="shared" si="28"/>
        <v>897.02066092494704</v>
      </c>
      <c r="Z197" s="55">
        <f t="shared" si="29"/>
        <v>10.846022776497367</v>
      </c>
      <c r="AA197" s="55">
        <f t="shared" si="30"/>
        <v>37.082292721163583</v>
      </c>
      <c r="AB197" s="55">
        <f t="shared" si="31"/>
        <v>76.299843661606531</v>
      </c>
      <c r="AC197" s="214">
        <f t="shared" si="24"/>
        <v>37.082292721163583</v>
      </c>
      <c r="AD197" s="214">
        <f t="shared" si="25"/>
        <v>76.299843661606531</v>
      </c>
      <c r="AG197" s="29">
        <f t="shared" si="34"/>
        <v>6.8586082962820429E+27</v>
      </c>
      <c r="AI197" s="26"/>
      <c r="AJ197" s="54">
        <f t="shared" si="26"/>
        <v>3.7265585058383166E-5</v>
      </c>
      <c r="AQ197" s="38">
        <f t="shared" si="32"/>
        <v>6.2840649332115722E-2</v>
      </c>
      <c r="AR197" s="38">
        <f t="shared" si="27"/>
        <v>5.9125184355344806E-2</v>
      </c>
      <c r="AS197" s="54">
        <f t="shared" si="35"/>
        <v>1.7040999567852192E-9</v>
      </c>
    </row>
    <row r="198" spans="24:45" x14ac:dyDescent="0.25">
      <c r="X198">
        <f t="shared" si="33"/>
        <v>1920</v>
      </c>
      <c r="Y198" s="55">
        <f t="shared" si="28"/>
        <v>896.04293600316612</v>
      </c>
      <c r="Z198" s="55">
        <f t="shared" si="29"/>
        <v>10.840180083712609</v>
      </c>
      <c r="AA198" s="55">
        <f t="shared" si="30"/>
        <v>37.04187416300811</v>
      </c>
      <c r="AB198" s="55">
        <f t="shared" si="31"/>
        <v>76.258741355698959</v>
      </c>
      <c r="AC198" s="214">
        <f t="shared" ref="AC198:AC206" si="36">IF(OR(C$5&gt;40, C$5&lt;0, C$4&gt;80,C$4&lt;10), 0, AA198)</f>
        <v>37.04187416300811</v>
      </c>
      <c r="AD198" s="214">
        <f t="shared" ref="AD198:AD206" si="37">IF(OR(C$5&gt;40, C$5&lt;0, C$4&gt;80,C$4&lt;10), 0, AB198)</f>
        <v>76.258741355698959</v>
      </c>
      <c r="AG198" s="29">
        <f t="shared" si="34"/>
        <v>6.8163657089536165E+27</v>
      </c>
      <c r="AI198" s="26"/>
      <c r="AJ198" s="54">
        <f t="shared" ref="AJ198:AJ206" si="38">AG198*AR198*AS198*EXP(-AF$6/(0.008314*AK$6))</f>
        <v>3.7142802870267629E-5</v>
      </c>
      <c r="AQ198" s="38">
        <f t="shared" si="32"/>
        <v>6.2830268478572399E-2</v>
      </c>
      <c r="AR198" s="38">
        <f t="shared" ref="AR198:AR206" si="39">AQ198/(AQ198+1)</f>
        <v>5.9115994662546731E-2</v>
      </c>
      <c r="AS198" s="54">
        <f t="shared" si="35"/>
        <v>1.7092768827965275E-9</v>
      </c>
    </row>
    <row r="199" spans="24:45" x14ac:dyDescent="0.25">
      <c r="X199">
        <f t="shared" si="33"/>
        <v>1930</v>
      </c>
      <c r="Y199" s="55">
        <f t="shared" ref="Y199:Y206" si="40">IF(U$6/(((U$6/AE$6)-1)*(1-EXP(-AJ199*X199))+1)&gt;Y198,Y198,(U$6/(((U$6/AE$6)-1)*(1-EXP(-AJ199*X199))+1)))</f>
        <v>895.07775883909903</v>
      </c>
      <c r="Z199" s="55">
        <f t="shared" ref="Z199:Z206" si="41">-1.9856*(T$6/Y199 - 1)+14.215</f>
        <v>10.834399854182918</v>
      </c>
      <c r="AA199" s="55">
        <f t="shared" ref="AA199:AA206" si="42">100*Y199/2419</f>
        <v>37.001974321583255</v>
      </c>
      <c r="AB199" s="55">
        <f t="shared" ref="AB199:AB206" si="43">100*Z199/14.215</f>
        <v>76.21807846769552</v>
      </c>
      <c r="AC199" s="214">
        <f t="shared" si="36"/>
        <v>37.001974321583255</v>
      </c>
      <c r="AD199" s="214">
        <f t="shared" si="37"/>
        <v>76.21807846769552</v>
      </c>
      <c r="AG199" s="29">
        <f t="shared" si="34"/>
        <v>6.7746519422371172E+27</v>
      </c>
      <c r="AI199" s="26"/>
      <c r="AJ199" s="54">
        <f t="shared" si="38"/>
        <v>3.7020544188318724E-5</v>
      </c>
      <c r="AQ199" s="38">
        <f t="shared" ref="AQ199:AQ206" si="44">AP$6*(((AQ$3-AQ$2*((T$6/Y198)-1))/AQ$3))</f>
        <v>6.2819999240979016E-2</v>
      </c>
      <c r="AR199" s="38">
        <f t="shared" si="39"/>
        <v>5.9106903601590481E-2</v>
      </c>
      <c r="AS199" s="54">
        <f t="shared" si="35"/>
        <v>1.7144042391696468E-9</v>
      </c>
    </row>
    <row r="200" spans="24:45" x14ac:dyDescent="0.25">
      <c r="X200">
        <f t="shared" ref="X200:X206" si="45">X199+10</f>
        <v>1940</v>
      </c>
      <c r="Y200" s="55">
        <f t="shared" si="40"/>
        <v>894.12488453020546</v>
      </c>
      <c r="Z200" s="55">
        <f t="shared" si="41"/>
        <v>10.82868106216203</v>
      </c>
      <c r="AA200" s="55">
        <f t="shared" si="42"/>
        <v>36.962583072765831</v>
      </c>
      <c r="AB200" s="55">
        <f t="shared" si="43"/>
        <v>76.177847781653384</v>
      </c>
      <c r="AC200" s="214">
        <f t="shared" si="36"/>
        <v>36.962583072765831</v>
      </c>
      <c r="AD200" s="214">
        <f t="shared" si="37"/>
        <v>76.177847781653384</v>
      </c>
      <c r="AG200" s="29">
        <f t="shared" ref="AG200:AG206" si="46">AH$6-AI$6*EXP((T$6-Y199)/T$6)</f>
        <v>6.7334569742348757E+27</v>
      </c>
      <c r="AI200" s="26"/>
      <c r="AJ200" s="54">
        <f t="shared" si="38"/>
        <v>3.6898813007210827E-5</v>
      </c>
      <c r="AQ200" s="38">
        <f t="shared" si="44"/>
        <v>6.2809839790093691E-2</v>
      </c>
      <c r="AR200" s="38">
        <f t="shared" si="39"/>
        <v>5.9097909558777438E-2</v>
      </c>
      <c r="AS200" s="54">
        <f t="shared" ref="AS200:AS206" si="47">AS$1+AS$2*EXP(-$Y199/AS$3)</f>
        <v>1.719482725271248E-9</v>
      </c>
    </row>
    <row r="201" spans="24:45" x14ac:dyDescent="0.25">
      <c r="X201">
        <f t="shared" si="45"/>
        <v>1950</v>
      </c>
      <c r="Y201" s="55">
        <f t="shared" si="40"/>
        <v>893.18407690487766</v>
      </c>
      <c r="Z201" s="55">
        <f t="shared" si="41"/>
        <v>10.8230227186805</v>
      </c>
      <c r="AA201" s="55">
        <f t="shared" si="42"/>
        <v>36.923690653364105</v>
      </c>
      <c r="AB201" s="55">
        <f t="shared" si="43"/>
        <v>76.138042340348221</v>
      </c>
      <c r="AC201" s="214">
        <f t="shared" si="36"/>
        <v>36.923690653364105</v>
      </c>
      <c r="AD201" s="214">
        <f t="shared" si="37"/>
        <v>76.138042340348221</v>
      </c>
      <c r="AG201" s="29">
        <f t="shared" si="46"/>
        <v>6.6927709804920263E+27</v>
      </c>
      <c r="AI201" s="26"/>
      <c r="AJ201" s="54">
        <f t="shared" si="38"/>
        <v>3.6777612807193021E-5</v>
      </c>
      <c r="AQ201" s="38">
        <f t="shared" si="44"/>
        <v>6.2799788323043615E-2</v>
      </c>
      <c r="AR201" s="38">
        <f t="shared" si="39"/>
        <v>5.9089010943569449E-2</v>
      </c>
      <c r="AS201" s="54">
        <f t="shared" si="47"/>
        <v>1.72451303479064E-9</v>
      </c>
    </row>
    <row r="202" spans="24:45" x14ac:dyDescent="0.25">
      <c r="X202">
        <f t="shared" si="45"/>
        <v>1960</v>
      </c>
      <c r="Y202" s="55">
        <f t="shared" si="40"/>
        <v>892.255101779901</v>
      </c>
      <c r="Z202" s="55">
        <f t="shared" si="41"/>
        <v>10.817423831639092</v>
      </c>
      <c r="AA202" s="55">
        <f t="shared" si="42"/>
        <v>36.885287382385329</v>
      </c>
      <c r="AB202" s="55">
        <f t="shared" si="43"/>
        <v>76.098655164538101</v>
      </c>
      <c r="AC202" s="214">
        <f t="shared" si="36"/>
        <v>36.885287382385329</v>
      </c>
      <c r="AD202" s="214">
        <f t="shared" si="37"/>
        <v>76.098655164538101</v>
      </c>
      <c r="AG202" s="29">
        <f t="shared" si="46"/>
        <v>6.6525844854659154E+27</v>
      </c>
      <c r="AI202" s="26"/>
      <c r="AJ202" s="54">
        <f t="shared" si="38"/>
        <v>3.6656947044159575E-5</v>
      </c>
      <c r="AQ202" s="38">
        <f t="shared" si="44"/>
        <v>6.278984310159566E-2</v>
      </c>
      <c r="AR202" s="38">
        <f t="shared" si="39"/>
        <v>5.908020622247645E-2</v>
      </c>
      <c r="AS202" s="54">
        <f t="shared" si="47"/>
        <v>1.7294958363022824E-9</v>
      </c>
    </row>
    <row r="203" spans="24:45" x14ac:dyDescent="0.25">
      <c r="X203">
        <f t="shared" si="45"/>
        <v>1970</v>
      </c>
      <c r="Y203" s="55">
        <f t="shared" si="40"/>
        <v>891.33773831791223</v>
      </c>
      <c r="Z203" s="55">
        <f t="shared" si="41"/>
        <v>10.811883474809118</v>
      </c>
      <c r="AA203" s="55">
        <f t="shared" si="42"/>
        <v>36.847364130546183</v>
      </c>
      <c r="AB203" s="55">
        <f t="shared" si="43"/>
        <v>76.059679738368743</v>
      </c>
      <c r="AC203" s="214">
        <f t="shared" si="36"/>
        <v>36.847364130546183</v>
      </c>
      <c r="AD203" s="214">
        <f t="shared" si="37"/>
        <v>76.059679738368743</v>
      </c>
      <c r="AG203" s="29">
        <f t="shared" si="46"/>
        <v>6.6128880755642446E+27</v>
      </c>
      <c r="AI203" s="26"/>
      <c r="AJ203" s="54">
        <f t="shared" si="38"/>
        <v>3.65368183287672E-5</v>
      </c>
      <c r="AQ203" s="38">
        <f t="shared" si="44"/>
        <v>6.2780002382015684E-2</v>
      </c>
      <c r="AR203" s="38">
        <f t="shared" si="39"/>
        <v>5.9071493856966119E-2</v>
      </c>
      <c r="AS203" s="54">
        <f t="shared" si="47"/>
        <v>1.7344318081154269E-9</v>
      </c>
    </row>
    <row r="204" spans="24:45" x14ac:dyDescent="0.25">
      <c r="X204">
        <f t="shared" si="45"/>
        <v>1980</v>
      </c>
      <c r="Y204" s="55">
        <f t="shared" si="40"/>
        <v>890.43175816987923</v>
      </c>
      <c r="Z204" s="55">
        <f t="shared" si="41"/>
        <v>10.80640066251002</v>
      </c>
      <c r="AA204" s="55">
        <f t="shared" si="42"/>
        <v>36.809911458035515</v>
      </c>
      <c r="AB204" s="55">
        <f t="shared" si="43"/>
        <v>76.021109127752524</v>
      </c>
      <c r="AC204" s="214">
        <f t="shared" si="36"/>
        <v>36.809911458035515</v>
      </c>
      <c r="AD204" s="214">
        <f t="shared" si="37"/>
        <v>76.021109127752524</v>
      </c>
      <c r="AG204" s="29">
        <f t="shared" si="46"/>
        <v>6.5736728853722465E+27</v>
      </c>
      <c r="AI204" s="26"/>
      <c r="AJ204" s="54">
        <f t="shared" si="38"/>
        <v>3.6417229931595506E-5</v>
      </c>
      <c r="AQ204" s="38">
        <f t="shared" si="44"/>
        <v>6.2770264536345002E-2</v>
      </c>
      <c r="AR204" s="38">
        <f t="shared" si="39"/>
        <v>5.906287241084017E-2</v>
      </c>
      <c r="AS204" s="54">
        <f t="shared" si="47"/>
        <v>1.7393215771958233E-9</v>
      </c>
    </row>
    <row r="205" spans="24:45" x14ac:dyDescent="0.25">
      <c r="X205">
        <f t="shared" si="45"/>
        <v>1990</v>
      </c>
      <c r="Y205" s="55">
        <f t="shared" si="40"/>
        <v>889.53696266294469</v>
      </c>
      <c r="Z205" s="55">
        <f t="shared" si="41"/>
        <v>10.800974575081067</v>
      </c>
      <c r="AA205" s="55">
        <f t="shared" si="42"/>
        <v>36.772921151837316</v>
      </c>
      <c r="AB205" s="55">
        <f t="shared" si="43"/>
        <v>75.982937566521755</v>
      </c>
      <c r="AC205" s="214">
        <f t="shared" si="36"/>
        <v>36.772921151837316</v>
      </c>
      <c r="AD205" s="214">
        <f t="shared" si="37"/>
        <v>75.982937566521755</v>
      </c>
      <c r="AG205" s="29">
        <f t="shared" si="46"/>
        <v>6.5349297070632194E+27</v>
      </c>
      <c r="AI205" s="26"/>
      <c r="AJ205" s="54">
        <f t="shared" si="38"/>
        <v>3.6298183109189795E-5</v>
      </c>
      <c r="AQ205" s="38">
        <f t="shared" si="44"/>
        <v>6.27606278321311E-2</v>
      </c>
      <c r="AR205" s="38">
        <f t="shared" si="39"/>
        <v>5.9054340355224832E-2</v>
      </c>
      <c r="AS205" s="54">
        <f t="shared" si="47"/>
        <v>1.7441658294789598E-9</v>
      </c>
    </row>
    <row r="206" spans="24:45" x14ac:dyDescent="0.25">
      <c r="X206">
        <f t="shared" si="45"/>
        <v>2000</v>
      </c>
      <c r="Y206" s="55">
        <f t="shared" si="40"/>
        <v>888.65311429343137</v>
      </c>
      <c r="Z206" s="55">
        <f t="shared" si="41"/>
        <v>10.79560414419973</v>
      </c>
      <c r="AA206" s="55">
        <f t="shared" si="42"/>
        <v>36.736383393692904</v>
      </c>
      <c r="AB206" s="55">
        <f t="shared" si="43"/>
        <v>75.945157539217249</v>
      </c>
      <c r="AC206" s="214">
        <f t="shared" si="36"/>
        <v>36.736383393692904</v>
      </c>
      <c r="AD206" s="214">
        <f t="shared" si="37"/>
        <v>75.945157539217249</v>
      </c>
      <c r="AG206" s="29">
        <f t="shared" si="46"/>
        <v>6.4966505814072459E+27</v>
      </c>
      <c r="AI206" s="26"/>
      <c r="AJ206" s="54">
        <f t="shared" si="38"/>
        <v>3.6179682017147998E-5</v>
      </c>
      <c r="AQ206" s="38">
        <f t="shared" si="44"/>
        <v>6.2751090828721337E-2</v>
      </c>
      <c r="AR206" s="38">
        <f t="shared" si="39"/>
        <v>5.9045896419441676E-2</v>
      </c>
      <c r="AS206" s="54">
        <f t="shared" si="47"/>
        <v>1.7489651104715487E-9</v>
      </c>
    </row>
  </sheetData>
  <dataConsolidate/>
  <pageMargins left="0.70866141732283472" right="0.70866141732283472" top="0.74803149606299213" bottom="0.74803149606299213" header="0.31496062992125984" footer="0.31496062992125984"/>
  <pageSetup scale="55"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BFA4E-BC16-47C4-8368-BAA73963ECDA}">
  <dimension ref="A1:BA96"/>
  <sheetViews>
    <sheetView zoomScale="90" zoomScaleNormal="90" workbookViewId="0"/>
  </sheetViews>
  <sheetFormatPr baseColWidth="10" defaultColWidth="9.140625" defaultRowHeight="15" x14ac:dyDescent="0.25"/>
  <cols>
    <col min="1" max="1" width="14.5703125" customWidth="1"/>
    <col min="2" max="2" width="19" customWidth="1"/>
    <col min="3" max="3" width="20.28515625" customWidth="1"/>
    <col min="4" max="4" width="15.85546875" customWidth="1"/>
    <col min="5" max="5" width="25.28515625" customWidth="1"/>
    <col min="6" max="6" width="11.140625" customWidth="1"/>
    <col min="7" max="7" width="13" customWidth="1"/>
    <col min="8" max="8" width="13.7109375" customWidth="1"/>
    <col min="9" max="9" width="4" customWidth="1"/>
  </cols>
  <sheetData>
    <row r="1" spans="1:53" ht="18" x14ac:dyDescent="0.25">
      <c r="A1" s="229" t="s">
        <v>134</v>
      </c>
    </row>
    <row r="2" spans="1:53" ht="18" customHeight="1" x14ac:dyDescent="0.25">
      <c r="A2" s="167" t="s">
        <v>129</v>
      </c>
      <c r="B2" s="166"/>
      <c r="C2" s="167"/>
      <c r="D2" s="167"/>
      <c r="E2" s="167"/>
      <c r="F2" s="167"/>
      <c r="G2" s="167"/>
      <c r="H2" s="167"/>
      <c r="I2" s="167"/>
      <c r="J2" s="219"/>
      <c r="K2" s="167" t="s">
        <v>138</v>
      </c>
      <c r="L2" s="167"/>
      <c r="M2" s="167"/>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row>
    <row r="3" spans="1:53" ht="16.5" thickBot="1" x14ac:dyDescent="0.3">
      <c r="A3" s="166"/>
      <c r="B3" s="166"/>
      <c r="C3" s="167"/>
      <c r="D3" s="167"/>
      <c r="E3" s="167"/>
      <c r="F3" s="167"/>
      <c r="G3" s="167"/>
      <c r="H3" s="167"/>
      <c r="I3" s="167"/>
      <c r="K3" s="167" t="s">
        <v>133</v>
      </c>
      <c r="L3" s="219"/>
      <c r="M3" s="167"/>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c r="AU3" s="168"/>
    </row>
    <row r="4" spans="1:53" ht="54" customHeight="1" thickBot="1" x14ac:dyDescent="0.3">
      <c r="A4" s="193" t="s">
        <v>117</v>
      </c>
      <c r="B4" s="194" t="s">
        <v>87</v>
      </c>
      <c r="C4" s="194" t="s">
        <v>118</v>
      </c>
      <c r="D4" s="194" t="s">
        <v>76</v>
      </c>
      <c r="E4" s="194" t="s">
        <v>77</v>
      </c>
      <c r="F4" s="194" t="s">
        <v>99</v>
      </c>
      <c r="G4" s="194" t="s">
        <v>78</v>
      </c>
      <c r="H4" s="195" t="s">
        <v>79</v>
      </c>
      <c r="I4" s="168"/>
      <c r="J4" s="212"/>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N4" s="168"/>
      <c r="AO4" s="168"/>
      <c r="AP4" s="168"/>
      <c r="AQ4" s="168"/>
      <c r="AR4" s="168"/>
      <c r="AS4" s="168"/>
      <c r="AT4" s="168"/>
      <c r="AU4" s="168"/>
    </row>
    <row r="5" spans="1:53" ht="55.5" customHeight="1" x14ac:dyDescent="0.25">
      <c r="A5" s="189" t="s">
        <v>100</v>
      </c>
      <c r="B5" s="187" t="s">
        <v>88</v>
      </c>
      <c r="C5" s="187" t="s">
        <v>97</v>
      </c>
      <c r="D5" s="187" t="s">
        <v>80</v>
      </c>
      <c r="E5" s="187" t="s">
        <v>81</v>
      </c>
      <c r="F5" s="187">
        <v>4.7</v>
      </c>
      <c r="G5" s="187">
        <v>101</v>
      </c>
      <c r="H5" s="190" t="s">
        <v>82</v>
      </c>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row>
    <row r="6" spans="1:53" ht="56.25" customHeight="1" x14ac:dyDescent="0.25">
      <c r="A6" s="189" t="s">
        <v>101</v>
      </c>
      <c r="B6" s="187" t="s">
        <v>89</v>
      </c>
      <c r="C6" s="187" t="s">
        <v>98</v>
      </c>
      <c r="D6" s="187" t="s">
        <v>85</v>
      </c>
      <c r="E6" s="187" t="s">
        <v>84</v>
      </c>
      <c r="F6" s="187">
        <v>5.0999999999999996</v>
      </c>
      <c r="G6" s="187">
        <v>127</v>
      </c>
      <c r="H6" s="190" t="s">
        <v>83</v>
      </c>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row>
    <row r="7" spans="1:53" ht="66" customHeight="1" thickBot="1" x14ac:dyDescent="0.3">
      <c r="A7" s="191" t="s">
        <v>95</v>
      </c>
      <c r="B7" s="188" t="s">
        <v>90</v>
      </c>
      <c r="C7" s="188" t="s">
        <v>102</v>
      </c>
      <c r="D7" s="188" t="s">
        <v>86</v>
      </c>
      <c r="E7" s="188" t="s">
        <v>94</v>
      </c>
      <c r="F7" s="188">
        <v>9.6</v>
      </c>
      <c r="G7" s="188">
        <v>127</v>
      </c>
      <c r="H7" s="192" t="s">
        <v>83</v>
      </c>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row>
    <row r="8" spans="1:53" x14ac:dyDescent="0.25">
      <c r="A8" s="168"/>
      <c r="B8" s="168"/>
      <c r="C8" s="168"/>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c r="AU8" s="168"/>
      <c r="AV8" s="168"/>
      <c r="AW8" s="168"/>
      <c r="AX8" s="168"/>
      <c r="AY8" s="168"/>
      <c r="AZ8" s="168"/>
      <c r="BA8" s="168"/>
    </row>
    <row r="9" spans="1:53" x14ac:dyDescent="0.25">
      <c r="A9" s="168"/>
      <c r="B9" s="168"/>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68"/>
      <c r="AN9" s="168"/>
      <c r="AO9" s="168"/>
      <c r="AP9" s="168"/>
      <c r="AQ9" s="168"/>
      <c r="AR9" s="168"/>
      <c r="AS9" s="168"/>
      <c r="AT9" s="168"/>
      <c r="AU9" s="168"/>
      <c r="AV9" s="168"/>
      <c r="AW9" s="168"/>
      <c r="AX9" s="168"/>
      <c r="AY9" s="168"/>
      <c r="AZ9" s="168"/>
      <c r="BA9" s="168"/>
    </row>
    <row r="10" spans="1:53" x14ac:dyDescent="0.25">
      <c r="A10" s="168"/>
      <c r="B10" s="168"/>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8"/>
      <c r="AJ10" s="168"/>
      <c r="AK10" s="168"/>
      <c r="AL10" s="168"/>
      <c r="AM10" s="168"/>
      <c r="AN10" s="168"/>
      <c r="AO10" s="168"/>
      <c r="AP10" s="168"/>
      <c r="AQ10" s="168"/>
      <c r="AR10" s="168"/>
      <c r="AS10" s="168"/>
      <c r="AT10" s="168"/>
      <c r="AU10" s="168"/>
      <c r="AV10" s="168"/>
      <c r="AW10" s="168"/>
      <c r="AX10" s="168"/>
      <c r="AY10" s="168"/>
      <c r="AZ10" s="168"/>
      <c r="BA10" s="168"/>
    </row>
    <row r="11" spans="1:53" x14ac:dyDescent="0.25">
      <c r="A11" s="168"/>
      <c r="B11" s="168"/>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168"/>
      <c r="AS11" s="168"/>
      <c r="AT11" s="168"/>
      <c r="AU11" s="168"/>
      <c r="AV11" s="168"/>
      <c r="AW11" s="168"/>
      <c r="AX11" s="168"/>
      <c r="AY11" s="168"/>
      <c r="AZ11" s="168"/>
      <c r="BA11" s="168"/>
    </row>
    <row r="12" spans="1:53" x14ac:dyDescent="0.25">
      <c r="A12" s="168"/>
      <c r="B12" s="168"/>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8"/>
      <c r="AQ12" s="168"/>
      <c r="AR12" s="168"/>
      <c r="AS12" s="168"/>
      <c r="AT12" s="168"/>
      <c r="AU12" s="168"/>
      <c r="AV12" s="168"/>
      <c r="AW12" s="168"/>
      <c r="AX12" s="168"/>
      <c r="AY12" s="168"/>
      <c r="AZ12" s="168"/>
      <c r="BA12" s="168"/>
    </row>
    <row r="13" spans="1:53" x14ac:dyDescent="0.25">
      <c r="A13" s="168"/>
      <c r="B13" s="168"/>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68"/>
      <c r="AL13" s="168"/>
      <c r="AM13" s="168"/>
      <c r="AN13" s="168"/>
      <c r="AO13" s="168"/>
      <c r="AP13" s="168"/>
      <c r="AQ13" s="168"/>
      <c r="AR13" s="168"/>
      <c r="AS13" s="168"/>
      <c r="AT13" s="168"/>
      <c r="AU13" s="168"/>
      <c r="AV13" s="168"/>
      <c r="AW13" s="168"/>
      <c r="AX13" s="168"/>
      <c r="AY13" s="168"/>
      <c r="AZ13" s="168"/>
      <c r="BA13" s="168"/>
    </row>
    <row r="14" spans="1:53" x14ac:dyDescent="0.25">
      <c r="A14" s="168"/>
      <c r="B14" s="168"/>
      <c r="C14" s="168"/>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168"/>
      <c r="AM14" s="168"/>
      <c r="AN14" s="168"/>
      <c r="AO14" s="168"/>
      <c r="AP14" s="168"/>
      <c r="AQ14" s="168"/>
      <c r="AR14" s="168"/>
      <c r="AS14" s="168"/>
      <c r="AT14" s="168"/>
      <c r="AU14" s="168"/>
      <c r="AV14" s="168"/>
      <c r="AW14" s="168"/>
      <c r="AX14" s="168"/>
      <c r="AY14" s="168"/>
      <c r="AZ14" s="168"/>
      <c r="BA14" s="168"/>
    </row>
    <row r="15" spans="1:53" x14ac:dyDescent="0.25">
      <c r="A15" s="168"/>
      <c r="B15" s="168"/>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c r="AX15" s="168"/>
      <c r="AY15" s="168"/>
      <c r="AZ15" s="168"/>
      <c r="BA15" s="168"/>
    </row>
    <row r="16" spans="1:53" x14ac:dyDescent="0.25">
      <c r="A16" s="168"/>
      <c r="B16" s="168"/>
      <c r="C16" s="168"/>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c r="AX16" s="168"/>
      <c r="AY16" s="168"/>
      <c r="AZ16" s="168"/>
      <c r="BA16" s="168"/>
    </row>
    <row r="17" spans="1:53" x14ac:dyDescent="0.25">
      <c r="A17" s="168"/>
      <c r="B17" s="168"/>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c r="AZ17" s="168"/>
      <c r="BA17" s="168"/>
    </row>
    <row r="18" spans="1:53" x14ac:dyDescent="0.25">
      <c r="A18" s="168"/>
      <c r="B18" s="168"/>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8"/>
      <c r="BA18" s="168"/>
    </row>
    <row r="19" spans="1:53" x14ac:dyDescent="0.25">
      <c r="A19" s="168"/>
      <c r="B19" s="168"/>
      <c r="C19" s="168"/>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8"/>
      <c r="BA19" s="168"/>
    </row>
    <row r="20" spans="1:53" ht="15.75" x14ac:dyDescent="0.25">
      <c r="A20" s="168"/>
      <c r="B20" s="168"/>
      <c r="C20" s="168"/>
      <c r="D20" s="168"/>
      <c r="E20" s="168"/>
      <c r="F20" s="168"/>
      <c r="G20" s="168"/>
      <c r="H20" s="168"/>
      <c r="I20" s="168"/>
      <c r="J20" s="168"/>
      <c r="K20" s="167" t="s">
        <v>109</v>
      </c>
      <c r="L20" s="167"/>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8"/>
      <c r="BA20" s="168"/>
    </row>
    <row r="21" spans="1:53" ht="15.75" x14ac:dyDescent="0.25">
      <c r="A21" s="168"/>
      <c r="B21" s="168"/>
      <c r="C21" s="168"/>
      <c r="D21" s="168"/>
      <c r="E21" s="168"/>
      <c r="F21" s="168"/>
      <c r="G21" s="168"/>
      <c r="H21" s="168"/>
      <c r="I21" s="168"/>
      <c r="J21" s="167"/>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8"/>
      <c r="BA21" s="168"/>
    </row>
    <row r="22" spans="1:53" x14ac:dyDescent="0.25">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8"/>
      <c r="BA22" s="168"/>
    </row>
    <row r="23" spans="1:53" x14ac:dyDescent="0.25">
      <c r="A23" s="168"/>
      <c r="B23" s="168"/>
      <c r="C23" s="168"/>
      <c r="D23" s="168"/>
      <c r="E23" s="168"/>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c r="AX23" s="168"/>
      <c r="AY23" s="168"/>
      <c r="AZ23" s="168"/>
      <c r="BA23" s="168"/>
    </row>
    <row r="24" spans="1:53" x14ac:dyDescent="0.25">
      <c r="A24" s="168"/>
      <c r="B24" s="168"/>
      <c r="C24" s="168"/>
      <c r="D24" s="168"/>
      <c r="E24" s="168"/>
      <c r="F24" s="168"/>
      <c r="G24" s="168"/>
      <c r="H24" s="168"/>
      <c r="I24" s="168"/>
      <c r="J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168"/>
      <c r="AM24" s="168"/>
      <c r="AN24" s="168"/>
      <c r="AO24" s="168"/>
      <c r="AP24" s="168"/>
      <c r="AQ24" s="168"/>
      <c r="AR24" s="168"/>
      <c r="AS24" s="168"/>
      <c r="AT24" s="168"/>
      <c r="AU24" s="168"/>
      <c r="AV24" s="168"/>
      <c r="AW24" s="168"/>
      <c r="AX24" s="168"/>
      <c r="AY24" s="168"/>
      <c r="AZ24" s="168"/>
      <c r="BA24" s="168"/>
    </row>
    <row r="25" spans="1:53" x14ac:dyDescent="0.25">
      <c r="A25" s="168"/>
      <c r="B25" s="168"/>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168"/>
      <c r="AM25" s="168"/>
      <c r="AN25" s="168"/>
      <c r="AO25" s="168"/>
      <c r="AP25" s="168"/>
      <c r="AQ25" s="168"/>
      <c r="AR25" s="168"/>
      <c r="AS25" s="168"/>
      <c r="AT25" s="168"/>
      <c r="AU25" s="168"/>
      <c r="AV25" s="168"/>
      <c r="AW25" s="168"/>
      <c r="AX25" s="168"/>
      <c r="AY25" s="168"/>
      <c r="AZ25" s="168"/>
      <c r="BA25" s="168"/>
    </row>
    <row r="26" spans="1:53" x14ac:dyDescent="0.25">
      <c r="A26" s="168"/>
      <c r="B26" s="168"/>
      <c r="C26" s="168"/>
      <c r="D26" s="168"/>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8"/>
      <c r="AL26" s="168"/>
      <c r="AM26" s="168"/>
      <c r="AN26" s="168"/>
      <c r="AO26" s="168"/>
      <c r="AP26" s="168"/>
      <c r="AQ26" s="168"/>
      <c r="AR26" s="168"/>
      <c r="AS26" s="168"/>
      <c r="AT26" s="168"/>
      <c r="AU26" s="168"/>
      <c r="AV26" s="168"/>
      <c r="AW26" s="168"/>
      <c r="AX26" s="168"/>
      <c r="AY26" s="168"/>
      <c r="AZ26" s="168"/>
      <c r="BA26" s="168"/>
    </row>
    <row r="27" spans="1:53" x14ac:dyDescent="0.25">
      <c r="A27" s="168"/>
      <c r="B27" s="168"/>
      <c r="C27" s="168"/>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row>
    <row r="28" spans="1:53" x14ac:dyDescent="0.25">
      <c r="A28" s="168"/>
      <c r="B28" s="168"/>
      <c r="C28" s="168"/>
      <c r="D28" s="168"/>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168"/>
      <c r="AM28" s="168"/>
      <c r="AN28" s="168"/>
      <c r="AO28" s="168"/>
      <c r="AP28" s="168"/>
      <c r="AQ28" s="168"/>
      <c r="AR28" s="168"/>
      <c r="AS28" s="168"/>
      <c r="AT28" s="168"/>
      <c r="AU28" s="168"/>
      <c r="AV28" s="168"/>
      <c r="AW28" s="168"/>
      <c r="AX28" s="168"/>
      <c r="AY28" s="168"/>
      <c r="AZ28" s="168"/>
      <c r="BA28" s="168"/>
    </row>
    <row r="29" spans="1:53" x14ac:dyDescent="0.25">
      <c r="A29" s="168"/>
      <c r="B29" s="168"/>
      <c r="C29" s="168"/>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c r="AX29" s="168"/>
      <c r="AY29" s="168"/>
      <c r="AZ29" s="168"/>
      <c r="BA29" s="168"/>
    </row>
    <row r="30" spans="1:53" x14ac:dyDescent="0.25">
      <c r="A30" s="168"/>
      <c r="B30" s="168"/>
      <c r="C30" s="168"/>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8"/>
      <c r="AV30" s="168"/>
      <c r="AW30" s="168"/>
      <c r="AX30" s="168"/>
      <c r="AY30" s="168"/>
      <c r="AZ30" s="168"/>
      <c r="BA30" s="168"/>
    </row>
    <row r="31" spans="1:53" x14ac:dyDescent="0.25">
      <c r="A31" s="168"/>
      <c r="B31" s="168"/>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row>
    <row r="32" spans="1:53" x14ac:dyDescent="0.25">
      <c r="A32" s="168"/>
      <c r="B32" s="168"/>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row>
    <row r="33" spans="1:53" x14ac:dyDescent="0.25">
      <c r="A33" s="168"/>
      <c r="B33" s="168"/>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row>
    <row r="34" spans="1:53" x14ac:dyDescent="0.25">
      <c r="A34" s="168"/>
      <c r="B34" s="168"/>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row>
    <row r="35" spans="1:53" x14ac:dyDescent="0.25">
      <c r="A35" s="168"/>
      <c r="B35" s="168"/>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c r="AX35" s="168"/>
      <c r="AY35" s="168"/>
      <c r="AZ35" s="168"/>
      <c r="BA35" s="168"/>
    </row>
    <row r="36" spans="1:53" x14ac:dyDescent="0.25">
      <c r="A36" s="168"/>
      <c r="B36" s="168"/>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c r="AX36" s="168"/>
      <c r="AY36" s="168"/>
      <c r="AZ36" s="168"/>
      <c r="BA36" s="168"/>
    </row>
    <row r="37" spans="1:53" x14ac:dyDescent="0.25">
      <c r="A37" s="168"/>
      <c r="B37" s="168"/>
      <c r="C37" s="168"/>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c r="AX37" s="168"/>
      <c r="AY37" s="168"/>
      <c r="AZ37" s="168"/>
      <c r="BA37" s="168"/>
    </row>
    <row r="38" spans="1:53" x14ac:dyDescent="0.25">
      <c r="A38" s="168"/>
      <c r="B38" s="168"/>
      <c r="C38" s="168"/>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8"/>
      <c r="AW38" s="168"/>
      <c r="AX38" s="168"/>
      <c r="AY38" s="168"/>
      <c r="AZ38" s="168"/>
      <c r="BA38" s="168"/>
    </row>
    <row r="39" spans="1:53" x14ac:dyDescent="0.25">
      <c r="A39" s="168"/>
      <c r="B39" s="168"/>
      <c r="C39" s="168"/>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c r="AX39" s="168"/>
      <c r="AY39" s="168"/>
      <c r="AZ39" s="168"/>
      <c r="BA39" s="168"/>
    </row>
    <row r="40" spans="1:53" x14ac:dyDescent="0.25">
      <c r="A40" s="168"/>
      <c r="B40" s="168"/>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row>
    <row r="41" spans="1:53" x14ac:dyDescent="0.25">
      <c r="A41" s="168"/>
      <c r="B41" s="168"/>
      <c r="C41" s="168"/>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c r="AX41" s="168"/>
      <c r="AY41" s="168"/>
      <c r="AZ41" s="168"/>
      <c r="BA41" s="168"/>
    </row>
    <row r="42" spans="1:53" x14ac:dyDescent="0.25">
      <c r="A42" s="168"/>
      <c r="B42" s="168"/>
      <c r="C42" s="168"/>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8"/>
      <c r="AX42" s="168"/>
      <c r="AY42" s="168"/>
      <c r="AZ42" s="168"/>
      <c r="BA42" s="168"/>
    </row>
    <row r="43" spans="1:53" x14ac:dyDescent="0.25">
      <c r="A43" s="168"/>
      <c r="B43" s="168"/>
      <c r="C43" s="16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c r="AW43" s="168"/>
      <c r="AX43" s="168"/>
      <c r="AY43" s="168"/>
      <c r="AZ43" s="168"/>
      <c r="BA43" s="168"/>
    </row>
    <row r="44" spans="1:53" x14ac:dyDescent="0.25">
      <c r="A44" s="168"/>
      <c r="B44" s="168"/>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row>
    <row r="45" spans="1:53" x14ac:dyDescent="0.25">
      <c r="A45" s="168"/>
      <c r="B45" s="168"/>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8"/>
      <c r="AY45" s="168"/>
      <c r="AZ45" s="168"/>
      <c r="BA45" s="168"/>
    </row>
    <row r="46" spans="1:53" x14ac:dyDescent="0.25">
      <c r="A46" s="168"/>
      <c r="B46" s="168"/>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8"/>
      <c r="AW46" s="168"/>
      <c r="AX46" s="168"/>
      <c r="AY46" s="168"/>
      <c r="AZ46" s="168"/>
      <c r="BA46" s="168"/>
    </row>
    <row r="47" spans="1:53" x14ac:dyDescent="0.25">
      <c r="A47" s="168"/>
      <c r="B47" s="168"/>
      <c r="C47" s="168"/>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L47" s="168"/>
      <c r="AM47" s="168"/>
      <c r="AN47" s="168"/>
      <c r="AO47" s="168"/>
      <c r="AP47" s="168"/>
      <c r="AQ47" s="168"/>
      <c r="AR47" s="168"/>
      <c r="AS47" s="168"/>
      <c r="AT47" s="168"/>
      <c r="AU47" s="168"/>
      <c r="AV47" s="168"/>
      <c r="AW47" s="168"/>
      <c r="AX47" s="168"/>
      <c r="AY47" s="168"/>
      <c r="AZ47" s="168"/>
      <c r="BA47" s="168"/>
    </row>
    <row r="48" spans="1:53" x14ac:dyDescent="0.25">
      <c r="A48" s="168"/>
      <c r="B48" s="168"/>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8"/>
      <c r="AM48" s="168"/>
      <c r="AN48" s="168"/>
      <c r="AO48" s="168"/>
      <c r="AP48" s="168"/>
      <c r="AQ48" s="168"/>
      <c r="AR48" s="168"/>
      <c r="AS48" s="168"/>
      <c r="AT48" s="168"/>
      <c r="AU48" s="168"/>
      <c r="AV48" s="168"/>
      <c r="AW48" s="168"/>
      <c r="AX48" s="168"/>
      <c r="AY48" s="168"/>
      <c r="AZ48" s="168"/>
      <c r="BA48" s="168"/>
    </row>
    <row r="49" spans="1:53" x14ac:dyDescent="0.25">
      <c r="A49" s="168"/>
      <c r="B49" s="168"/>
      <c r="C49" s="168"/>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68"/>
      <c r="AE49" s="168"/>
      <c r="AF49" s="168"/>
      <c r="AG49" s="168"/>
      <c r="AH49" s="168"/>
      <c r="AI49" s="168"/>
      <c r="AJ49" s="168"/>
      <c r="AK49" s="168"/>
      <c r="AL49" s="168"/>
      <c r="AM49" s="168"/>
      <c r="AN49" s="168"/>
      <c r="AO49" s="168"/>
      <c r="AP49" s="168"/>
      <c r="AQ49" s="168"/>
      <c r="AR49" s="168"/>
      <c r="AS49" s="168"/>
      <c r="AT49" s="168"/>
      <c r="AU49" s="168"/>
      <c r="AV49" s="168"/>
      <c r="AW49" s="168"/>
      <c r="AX49" s="168"/>
      <c r="AY49" s="168"/>
      <c r="AZ49" s="168"/>
      <c r="BA49" s="168"/>
    </row>
    <row r="50" spans="1:53" x14ac:dyDescent="0.25">
      <c r="A50" s="168"/>
      <c r="B50" s="168"/>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c r="AP50" s="168"/>
      <c r="AQ50" s="168"/>
      <c r="AR50" s="168"/>
      <c r="AS50" s="168"/>
      <c r="AT50" s="168"/>
      <c r="AU50" s="168"/>
      <c r="AV50" s="168"/>
      <c r="AW50" s="168"/>
      <c r="AX50" s="168"/>
      <c r="AY50" s="168"/>
      <c r="AZ50" s="168"/>
      <c r="BA50" s="168"/>
    </row>
    <row r="51" spans="1:53" x14ac:dyDescent="0.25">
      <c r="A51" s="168"/>
      <c r="B51" s="168"/>
      <c r="C51" s="168"/>
      <c r="D51" s="168"/>
      <c r="E51" s="168"/>
      <c r="F51" s="168"/>
      <c r="G51" s="168"/>
      <c r="H51" s="168"/>
      <c r="I51" s="168"/>
      <c r="J51" s="168"/>
      <c r="K51" s="168"/>
      <c r="L51" s="168"/>
      <c r="M51" s="168"/>
      <c r="N51" s="168"/>
      <c r="O51" s="168"/>
      <c r="P51" s="168"/>
      <c r="Q51" s="168"/>
      <c r="R51" s="168"/>
      <c r="S51" s="168"/>
      <c r="T51" s="168"/>
      <c r="U51" s="168"/>
      <c r="V51" s="168"/>
      <c r="W51" s="168"/>
      <c r="X51" s="168"/>
      <c r="Y51" s="168"/>
      <c r="Z51" s="168"/>
      <c r="AA51" s="168"/>
      <c r="AB51" s="168"/>
      <c r="AC51" s="168"/>
      <c r="AD51" s="168"/>
      <c r="AE51" s="168"/>
      <c r="AF51" s="168"/>
      <c r="AG51" s="168"/>
      <c r="AH51" s="168"/>
      <c r="AI51" s="168"/>
      <c r="AJ51" s="168"/>
      <c r="AK51" s="168"/>
      <c r="AL51" s="168"/>
      <c r="AM51" s="168"/>
      <c r="AN51" s="168"/>
      <c r="AO51" s="168"/>
      <c r="AP51" s="168"/>
      <c r="AQ51" s="168"/>
      <c r="AR51" s="168"/>
      <c r="AS51" s="168"/>
      <c r="AT51" s="168"/>
      <c r="AU51" s="168"/>
      <c r="AV51" s="168"/>
      <c r="AW51" s="168"/>
      <c r="AX51" s="168"/>
      <c r="AY51" s="168"/>
      <c r="AZ51" s="168"/>
      <c r="BA51" s="168"/>
    </row>
    <row r="52" spans="1:53" x14ac:dyDescent="0.25">
      <c r="A52" s="168"/>
      <c r="B52" s="168"/>
      <c r="C52" s="168"/>
      <c r="D52" s="168"/>
      <c r="E52" s="168"/>
      <c r="F52" s="168"/>
      <c r="G52" s="168"/>
      <c r="H52" s="168"/>
      <c r="I52" s="168"/>
      <c r="J52" s="168"/>
      <c r="K52" s="168"/>
      <c r="L52" s="168"/>
      <c r="M52" s="168"/>
      <c r="N52" s="168"/>
      <c r="O52" s="168"/>
      <c r="P52" s="168"/>
      <c r="Q52" s="168"/>
      <c r="R52" s="168"/>
      <c r="S52" s="168"/>
      <c r="T52" s="168"/>
      <c r="U52" s="168"/>
      <c r="V52" s="168"/>
      <c r="W52" s="168"/>
      <c r="X52" s="168"/>
      <c r="Y52" s="168"/>
      <c r="Z52" s="168"/>
      <c r="AA52" s="168"/>
      <c r="AB52" s="168"/>
      <c r="AC52" s="168"/>
      <c r="AD52" s="168"/>
      <c r="AE52" s="168"/>
      <c r="AF52" s="168"/>
      <c r="AG52" s="168"/>
      <c r="AH52" s="168"/>
      <c r="AI52" s="168"/>
      <c r="AJ52" s="168"/>
      <c r="AK52" s="168"/>
      <c r="AL52" s="168"/>
      <c r="AM52" s="168"/>
      <c r="AN52" s="168"/>
      <c r="AO52" s="168"/>
      <c r="AP52" s="168"/>
      <c r="AQ52" s="168"/>
      <c r="AR52" s="168"/>
      <c r="AS52" s="168"/>
      <c r="AT52" s="168"/>
      <c r="AU52" s="168"/>
      <c r="AV52" s="168"/>
      <c r="AW52" s="168"/>
      <c r="AX52" s="168"/>
      <c r="AY52" s="168"/>
      <c r="AZ52" s="168"/>
      <c r="BA52" s="168"/>
    </row>
    <row r="53" spans="1:53" x14ac:dyDescent="0.25">
      <c r="A53" s="168"/>
      <c r="B53" s="168"/>
      <c r="C53" s="168"/>
      <c r="D53" s="168"/>
      <c r="E53" s="168"/>
      <c r="F53" s="168"/>
      <c r="G53" s="168"/>
      <c r="H53" s="168"/>
      <c r="I53" s="168"/>
      <c r="J53" s="168"/>
      <c r="K53" s="168"/>
      <c r="L53" s="168"/>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8"/>
      <c r="AL53" s="168"/>
      <c r="AM53" s="168"/>
      <c r="AN53" s="168"/>
      <c r="AO53" s="168"/>
      <c r="AP53" s="168"/>
      <c r="AQ53" s="168"/>
      <c r="AR53" s="168"/>
      <c r="AS53" s="168"/>
      <c r="AT53" s="168"/>
      <c r="AU53" s="168"/>
      <c r="AV53" s="168"/>
      <c r="AW53" s="168"/>
      <c r="AX53" s="168"/>
      <c r="AY53" s="168"/>
      <c r="AZ53" s="168"/>
      <c r="BA53" s="168"/>
    </row>
    <row r="54" spans="1:53" x14ac:dyDescent="0.25">
      <c r="A54" s="168"/>
      <c r="B54" s="168"/>
      <c r="C54" s="168"/>
      <c r="D54" s="168"/>
      <c r="E54" s="168"/>
      <c r="F54" s="168"/>
      <c r="G54" s="168"/>
      <c r="H54" s="168"/>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68"/>
      <c r="AH54" s="168"/>
      <c r="AI54" s="168"/>
      <c r="AJ54" s="168"/>
      <c r="AK54" s="168"/>
      <c r="AL54" s="168"/>
      <c r="AM54" s="168"/>
      <c r="AN54" s="168"/>
      <c r="AO54" s="168"/>
      <c r="AP54" s="168"/>
      <c r="AQ54" s="168"/>
      <c r="AR54" s="168"/>
      <c r="AS54" s="168"/>
      <c r="AT54" s="168"/>
      <c r="AU54" s="168"/>
      <c r="AV54" s="168"/>
      <c r="AW54" s="168"/>
      <c r="AX54" s="168"/>
      <c r="AY54" s="168"/>
      <c r="AZ54" s="168"/>
      <c r="BA54" s="168"/>
    </row>
    <row r="55" spans="1:53" x14ac:dyDescent="0.25">
      <c r="A55" s="168"/>
      <c r="B55" s="168"/>
      <c r="C55" s="168"/>
      <c r="D55" s="168"/>
      <c r="E55" s="168"/>
      <c r="F55" s="168"/>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168"/>
      <c r="AR55" s="168"/>
      <c r="AS55" s="168"/>
      <c r="AT55" s="168"/>
      <c r="AU55" s="168"/>
      <c r="AV55" s="168"/>
      <c r="AW55" s="168"/>
      <c r="AX55" s="168"/>
      <c r="AY55" s="168"/>
      <c r="AZ55" s="168"/>
      <c r="BA55" s="168"/>
    </row>
    <row r="56" spans="1:53" x14ac:dyDescent="0.25">
      <c r="A56" s="168"/>
      <c r="B56" s="168"/>
      <c r="C56" s="168"/>
      <c r="D56" s="168"/>
      <c r="E56" s="168"/>
      <c r="F56" s="168"/>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8"/>
      <c r="AV56" s="168"/>
      <c r="AW56" s="168"/>
      <c r="AX56" s="168"/>
      <c r="AY56" s="168"/>
      <c r="AZ56" s="168"/>
      <c r="BA56" s="168"/>
    </row>
    <row r="57" spans="1:53" x14ac:dyDescent="0.25">
      <c r="A57" s="168"/>
      <c r="B57" s="168"/>
      <c r="C57" s="168"/>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K57" s="168"/>
      <c r="AL57" s="168"/>
      <c r="AM57" s="168"/>
      <c r="AN57" s="168"/>
      <c r="AO57" s="168"/>
      <c r="AP57" s="168"/>
      <c r="AQ57" s="168"/>
      <c r="AR57" s="168"/>
      <c r="AS57" s="168"/>
      <c r="AT57" s="168"/>
      <c r="AU57" s="168"/>
      <c r="AV57" s="168"/>
      <c r="AW57" s="168"/>
      <c r="AX57" s="168"/>
      <c r="AY57" s="168"/>
      <c r="AZ57" s="168"/>
      <c r="BA57" s="168"/>
    </row>
    <row r="58" spans="1:53" x14ac:dyDescent="0.25">
      <c r="A58" s="168"/>
      <c r="B58" s="168"/>
      <c r="C58" s="168"/>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8"/>
      <c r="AP58" s="168"/>
      <c r="AQ58" s="168"/>
      <c r="AR58" s="168"/>
      <c r="AS58" s="168"/>
      <c r="AT58" s="168"/>
      <c r="AU58" s="168"/>
      <c r="AV58" s="168"/>
      <c r="AW58" s="168"/>
      <c r="AX58" s="168"/>
      <c r="AY58" s="168"/>
      <c r="AZ58" s="168"/>
      <c r="BA58" s="168"/>
    </row>
    <row r="59" spans="1:53" x14ac:dyDescent="0.25">
      <c r="A59" s="168"/>
      <c r="B59" s="168"/>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168"/>
      <c r="AV59" s="168"/>
      <c r="AW59" s="168"/>
      <c r="AX59" s="168"/>
      <c r="AY59" s="168"/>
      <c r="AZ59" s="168"/>
      <c r="BA59" s="168"/>
    </row>
    <row r="60" spans="1:53" x14ac:dyDescent="0.25">
      <c r="A60" s="168"/>
      <c r="B60" s="168"/>
      <c r="C60" s="168"/>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c r="AX60" s="168"/>
      <c r="AY60" s="168"/>
      <c r="AZ60" s="168"/>
      <c r="BA60" s="168"/>
    </row>
    <row r="61" spans="1:53" x14ac:dyDescent="0.25">
      <c r="A61" s="168"/>
      <c r="B61" s="168"/>
      <c r="C61" s="168"/>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c r="AW61" s="168"/>
      <c r="AX61" s="168"/>
      <c r="AY61" s="168"/>
      <c r="AZ61" s="168"/>
      <c r="BA61" s="168"/>
    </row>
    <row r="62" spans="1:53" x14ac:dyDescent="0.25">
      <c r="A62" s="168"/>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c r="AK62" s="168"/>
      <c r="AL62" s="168"/>
      <c r="AM62" s="168"/>
      <c r="AN62" s="168"/>
      <c r="AO62" s="168"/>
      <c r="AP62" s="168"/>
      <c r="AQ62" s="168"/>
      <c r="AR62" s="168"/>
      <c r="AS62" s="168"/>
      <c r="AT62" s="168"/>
      <c r="AU62" s="168"/>
      <c r="AV62" s="168"/>
      <c r="AW62" s="168"/>
      <c r="AX62" s="168"/>
      <c r="AY62" s="168"/>
      <c r="AZ62" s="168"/>
      <c r="BA62" s="168"/>
    </row>
    <row r="63" spans="1:53" x14ac:dyDescent="0.25">
      <c r="A63" s="168"/>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P63" s="168"/>
      <c r="AQ63" s="168"/>
      <c r="AR63" s="168"/>
      <c r="AS63" s="168"/>
      <c r="AT63" s="168"/>
      <c r="AU63" s="168"/>
      <c r="AV63" s="168"/>
      <c r="AW63" s="168"/>
      <c r="AX63" s="168"/>
      <c r="AY63" s="168"/>
      <c r="AZ63" s="168"/>
      <c r="BA63" s="168"/>
    </row>
    <row r="64" spans="1:53" x14ac:dyDescent="0.25">
      <c r="A64" s="168"/>
      <c r="B64" s="168"/>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c r="AK64" s="168"/>
      <c r="AL64" s="168"/>
      <c r="AM64" s="168"/>
      <c r="AN64" s="168"/>
      <c r="AO64" s="168"/>
      <c r="AP64" s="168"/>
      <c r="AQ64" s="168"/>
      <c r="AR64" s="168"/>
      <c r="AS64" s="168"/>
      <c r="AT64" s="168"/>
      <c r="AU64" s="168"/>
      <c r="AV64" s="168"/>
      <c r="AW64" s="168"/>
      <c r="AX64" s="168"/>
      <c r="AY64" s="168"/>
      <c r="AZ64" s="168"/>
      <c r="BA64" s="168"/>
    </row>
    <row r="65" spans="1:53" x14ac:dyDescent="0.25">
      <c r="A65" s="168"/>
      <c r="B65" s="168"/>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68"/>
      <c r="AH65" s="168"/>
      <c r="AI65" s="168"/>
      <c r="AJ65" s="168"/>
      <c r="AK65" s="168"/>
      <c r="AL65" s="168"/>
      <c r="AM65" s="168"/>
      <c r="AN65" s="168"/>
      <c r="AO65" s="168"/>
      <c r="AP65" s="168"/>
      <c r="AQ65" s="168"/>
      <c r="AR65" s="168"/>
      <c r="AS65" s="168"/>
      <c r="AT65" s="168"/>
      <c r="AU65" s="168"/>
      <c r="AV65" s="168"/>
      <c r="AW65" s="168"/>
      <c r="AX65" s="168"/>
      <c r="AY65" s="168"/>
      <c r="AZ65" s="168"/>
      <c r="BA65" s="168"/>
    </row>
    <row r="66" spans="1:53" x14ac:dyDescent="0.25">
      <c r="A66" s="168"/>
      <c r="B66" s="168"/>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c r="AK66" s="168"/>
      <c r="AL66" s="168"/>
      <c r="AM66" s="168"/>
      <c r="AN66" s="168"/>
      <c r="AO66" s="168"/>
      <c r="AP66" s="168"/>
      <c r="AQ66" s="168"/>
      <c r="AR66" s="168"/>
      <c r="AS66" s="168"/>
      <c r="AT66" s="168"/>
      <c r="AU66" s="168"/>
      <c r="AV66" s="168"/>
      <c r="AW66" s="168"/>
      <c r="AX66" s="168"/>
      <c r="AY66" s="168"/>
      <c r="AZ66" s="168"/>
      <c r="BA66" s="168"/>
    </row>
    <row r="67" spans="1:53" x14ac:dyDescent="0.25">
      <c r="A67" s="168"/>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8"/>
      <c r="AQ67" s="168"/>
      <c r="AR67" s="168"/>
      <c r="AS67" s="168"/>
      <c r="AT67" s="168"/>
      <c r="AU67" s="168"/>
      <c r="AV67" s="168"/>
      <c r="AW67" s="168"/>
      <c r="AX67" s="168"/>
      <c r="AY67" s="168"/>
      <c r="AZ67" s="168"/>
      <c r="BA67" s="168"/>
    </row>
    <row r="68" spans="1:53" x14ac:dyDescent="0.25">
      <c r="A68" s="168"/>
      <c r="B68" s="168"/>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68"/>
      <c r="AR68" s="168"/>
      <c r="AS68" s="168"/>
      <c r="AT68" s="168"/>
      <c r="AU68" s="168"/>
      <c r="AV68" s="168"/>
      <c r="AW68" s="168"/>
      <c r="AX68" s="168"/>
      <c r="AY68" s="168"/>
      <c r="AZ68" s="168"/>
      <c r="BA68" s="168"/>
    </row>
    <row r="69" spans="1:53" x14ac:dyDescent="0.25">
      <c r="A69" s="168"/>
      <c r="B69" s="168"/>
      <c r="C69" s="168"/>
      <c r="D69" s="168"/>
      <c r="E69" s="168"/>
      <c r="F69" s="168"/>
      <c r="G69" s="168"/>
      <c r="H69" s="168"/>
      <c r="I69" s="168"/>
      <c r="J69" s="168"/>
      <c r="K69" s="168"/>
      <c r="L69" s="168"/>
      <c r="M69" s="168"/>
      <c r="N69" s="168"/>
      <c r="O69" s="168"/>
      <c r="P69" s="168"/>
      <c r="Q69" s="168"/>
      <c r="R69" s="168"/>
      <c r="S69" s="168"/>
      <c r="T69" s="168"/>
      <c r="U69" s="168"/>
      <c r="V69" s="168"/>
      <c r="W69" s="168"/>
      <c r="X69" s="168"/>
      <c r="Y69" s="168"/>
      <c r="Z69" s="168"/>
      <c r="AA69" s="168"/>
      <c r="AB69" s="168"/>
      <c r="AC69" s="168"/>
      <c r="AD69" s="168"/>
      <c r="AE69" s="168"/>
      <c r="AF69" s="168"/>
      <c r="AG69" s="168"/>
      <c r="AH69" s="168"/>
      <c r="AI69" s="168"/>
      <c r="AJ69" s="168"/>
      <c r="AK69" s="168"/>
      <c r="AL69" s="168"/>
      <c r="AM69" s="168"/>
      <c r="AN69" s="168"/>
      <c r="AO69" s="168"/>
      <c r="AP69" s="168"/>
      <c r="AQ69" s="168"/>
      <c r="AR69" s="168"/>
      <c r="AS69" s="168"/>
      <c r="AT69" s="168"/>
      <c r="AU69" s="168"/>
      <c r="AV69" s="168"/>
      <c r="AW69" s="168"/>
      <c r="AX69" s="168"/>
      <c r="AY69" s="168"/>
      <c r="AZ69" s="168"/>
      <c r="BA69" s="168"/>
    </row>
    <row r="70" spans="1:53" x14ac:dyDescent="0.25">
      <c r="A70" s="168"/>
      <c r="B70" s="168"/>
      <c r="C70" s="168"/>
      <c r="D70" s="168"/>
      <c r="E70" s="168"/>
      <c r="F70" s="168"/>
      <c r="G70" s="168"/>
      <c r="H70" s="168"/>
      <c r="I70" s="168"/>
      <c r="J70" s="168"/>
      <c r="K70" s="168"/>
      <c r="L70" s="168"/>
      <c r="M70" s="168"/>
      <c r="N70" s="168"/>
      <c r="O70" s="168"/>
      <c r="P70" s="168"/>
      <c r="Q70" s="168"/>
      <c r="R70" s="168"/>
      <c r="S70" s="168"/>
      <c r="T70" s="168"/>
      <c r="U70" s="168"/>
      <c r="V70" s="168"/>
      <c r="W70" s="168"/>
      <c r="X70" s="168"/>
      <c r="Y70" s="168"/>
      <c r="Z70" s="168"/>
      <c r="AA70" s="168"/>
      <c r="AB70" s="168"/>
      <c r="AC70" s="168"/>
      <c r="AD70" s="168"/>
      <c r="AE70" s="168"/>
      <c r="AF70" s="168"/>
      <c r="AG70" s="168"/>
      <c r="AH70" s="168"/>
      <c r="AI70" s="168"/>
      <c r="AJ70" s="168"/>
      <c r="AK70" s="168"/>
      <c r="AL70" s="168"/>
      <c r="AM70" s="168"/>
      <c r="AN70" s="168"/>
      <c r="AO70" s="168"/>
      <c r="AP70" s="168"/>
      <c r="AQ70" s="168"/>
      <c r="AR70" s="168"/>
      <c r="AS70" s="168"/>
      <c r="AT70" s="168"/>
      <c r="AU70" s="168"/>
      <c r="AV70" s="168"/>
      <c r="AW70" s="168"/>
      <c r="AX70" s="168"/>
      <c r="AY70" s="168"/>
      <c r="AZ70" s="168"/>
      <c r="BA70" s="168"/>
    </row>
    <row r="71" spans="1:53" x14ac:dyDescent="0.25">
      <c r="A71" s="168"/>
      <c r="B71" s="168"/>
      <c r="C71" s="168"/>
      <c r="D71" s="168"/>
      <c r="E71" s="168"/>
      <c r="F71" s="168"/>
      <c r="G71" s="168"/>
      <c r="H71" s="168"/>
      <c r="I71" s="168"/>
      <c r="J71" s="168"/>
      <c r="K71" s="168"/>
      <c r="L71" s="16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8"/>
      <c r="AW71" s="168"/>
      <c r="AX71" s="168"/>
      <c r="AY71" s="168"/>
      <c r="AZ71" s="168"/>
      <c r="BA71" s="168"/>
    </row>
    <row r="72" spans="1:53" x14ac:dyDescent="0.25">
      <c r="A72" s="168"/>
      <c r="B72" s="168"/>
      <c r="C72" s="168"/>
      <c r="D72" s="168"/>
      <c r="E72" s="168"/>
      <c r="F72" s="168"/>
      <c r="G72" s="168"/>
      <c r="H72" s="168"/>
      <c r="I72" s="168"/>
      <c r="J72" s="168"/>
      <c r="K72" s="168"/>
      <c r="L72" s="168"/>
      <c r="M72" s="168"/>
      <c r="N72" s="168"/>
      <c r="O72" s="168"/>
      <c r="P72" s="168"/>
      <c r="Q72" s="168"/>
      <c r="R72" s="168"/>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168"/>
      <c r="AS72" s="168"/>
      <c r="AT72" s="168"/>
      <c r="AU72" s="168"/>
      <c r="AV72" s="168"/>
      <c r="AW72" s="168"/>
      <c r="AX72" s="168"/>
      <c r="AY72" s="168"/>
      <c r="AZ72" s="168"/>
      <c r="BA72" s="168"/>
    </row>
    <row r="73" spans="1:53" x14ac:dyDescent="0.25">
      <c r="A73" s="168"/>
      <c r="B73" s="168"/>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c r="AX73" s="168"/>
      <c r="AY73" s="168"/>
      <c r="AZ73" s="168"/>
      <c r="BA73" s="168"/>
    </row>
    <row r="74" spans="1:53" x14ac:dyDescent="0.25">
      <c r="A74" s="168"/>
      <c r="B74" s="168"/>
      <c r="C74" s="168"/>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8"/>
      <c r="AY74" s="168"/>
      <c r="AZ74" s="168"/>
      <c r="BA74" s="168"/>
    </row>
    <row r="75" spans="1:53" x14ac:dyDescent="0.25">
      <c r="A75" s="168"/>
      <c r="B75" s="168"/>
      <c r="C75" s="168"/>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c r="AY75" s="168"/>
      <c r="AZ75" s="168"/>
      <c r="BA75" s="168"/>
    </row>
    <row r="76" spans="1:53" x14ac:dyDescent="0.25">
      <c r="A76" s="168"/>
      <c r="B76" s="168"/>
      <c r="C76" s="168"/>
      <c r="D76" s="168"/>
      <c r="E76" s="168"/>
      <c r="F76" s="168"/>
      <c r="G76" s="168"/>
      <c r="H76" s="168"/>
      <c r="I76" s="168"/>
      <c r="J76" s="168"/>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c r="AX76" s="168"/>
      <c r="AY76" s="168"/>
      <c r="AZ76" s="168"/>
      <c r="BA76" s="168"/>
    </row>
    <row r="77" spans="1:53" x14ac:dyDescent="0.25">
      <c r="A77" s="168"/>
      <c r="B77" s="168"/>
      <c r="C77" s="168"/>
      <c r="D77" s="168"/>
      <c r="E77" s="168"/>
      <c r="F77" s="168"/>
      <c r="G77" s="168"/>
      <c r="H77" s="168"/>
      <c r="I77" s="168"/>
      <c r="J77" s="168"/>
      <c r="K77" s="168"/>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c r="AX77" s="168"/>
      <c r="AY77" s="168"/>
      <c r="AZ77" s="168"/>
      <c r="BA77" s="168"/>
    </row>
    <row r="78" spans="1:53" x14ac:dyDescent="0.25">
      <c r="A78" s="168"/>
      <c r="B78" s="168"/>
      <c r="C78" s="168"/>
      <c r="D78" s="168"/>
      <c r="E78" s="168"/>
      <c r="F78" s="168"/>
      <c r="G78" s="168"/>
      <c r="H78" s="168"/>
      <c r="I78" s="168"/>
      <c r="J78" s="168"/>
      <c r="K78" s="168"/>
      <c r="L78" s="168"/>
      <c r="M78" s="168"/>
      <c r="N78" s="168"/>
      <c r="O78" s="168"/>
      <c r="P78" s="168"/>
      <c r="Q78" s="168"/>
      <c r="R78" s="168"/>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row>
    <row r="79" spans="1:53" x14ac:dyDescent="0.25">
      <c r="A79" s="168"/>
      <c r="B79" s="168"/>
      <c r="C79" s="168"/>
      <c r="D79" s="168"/>
      <c r="E79" s="168"/>
      <c r="F79" s="168"/>
      <c r="G79" s="168"/>
      <c r="H79" s="168"/>
      <c r="I79" s="168"/>
      <c r="J79" s="168"/>
      <c r="K79" s="168"/>
      <c r="L79" s="168"/>
      <c r="M79" s="168"/>
      <c r="N79" s="168"/>
      <c r="O79" s="168"/>
      <c r="P79" s="168"/>
      <c r="Q79" s="168"/>
      <c r="R79" s="168"/>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c r="AX79" s="168"/>
      <c r="AY79" s="168"/>
      <c r="AZ79" s="168"/>
      <c r="BA79" s="168"/>
    </row>
    <row r="80" spans="1:53" x14ac:dyDescent="0.25">
      <c r="A80" s="168"/>
      <c r="B80" s="168"/>
      <c r="C80" s="168"/>
      <c r="D80" s="168"/>
      <c r="E80" s="168"/>
      <c r="F80" s="168"/>
      <c r="G80" s="168"/>
      <c r="H80" s="168"/>
      <c r="I80" s="168"/>
      <c r="J80" s="168"/>
      <c r="K80" s="168"/>
      <c r="L80" s="168"/>
      <c r="M80" s="168"/>
      <c r="N80" s="168"/>
      <c r="O80" s="168"/>
      <c r="P80" s="168"/>
      <c r="Q80" s="168"/>
      <c r="R80" s="168"/>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row>
    <row r="81" spans="1:53" x14ac:dyDescent="0.25">
      <c r="A81" s="168"/>
      <c r="B81" s="168"/>
      <c r="C81" s="168"/>
      <c r="D81" s="168"/>
      <c r="E81" s="168"/>
      <c r="F81" s="168"/>
      <c r="G81" s="168"/>
      <c r="H81" s="168"/>
      <c r="I81" s="168"/>
      <c r="J81" s="168"/>
      <c r="K81" s="168"/>
      <c r="L81" s="168"/>
      <c r="M81" s="168"/>
      <c r="N81" s="168"/>
      <c r="O81" s="168"/>
      <c r="P81" s="168"/>
      <c r="Q81" s="168"/>
      <c r="R81" s="168"/>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c r="AX81" s="168"/>
      <c r="AY81" s="168"/>
      <c r="AZ81" s="168"/>
      <c r="BA81" s="168"/>
    </row>
    <row r="82" spans="1:53" x14ac:dyDescent="0.25">
      <c r="A82" s="168"/>
      <c r="B82" s="168"/>
      <c r="C82" s="168"/>
      <c r="D82" s="168"/>
      <c r="E82" s="168"/>
      <c r="F82" s="168"/>
      <c r="G82" s="168"/>
      <c r="H82" s="168"/>
      <c r="I82" s="168"/>
      <c r="J82" s="168"/>
      <c r="K82" s="168"/>
      <c r="L82" s="168"/>
      <c r="M82" s="168"/>
      <c r="N82" s="168"/>
      <c r="O82" s="168"/>
      <c r="P82" s="168"/>
      <c r="Q82" s="168"/>
      <c r="R82" s="168"/>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c r="AX82" s="168"/>
      <c r="AY82" s="168"/>
      <c r="AZ82" s="168"/>
      <c r="BA82" s="168"/>
    </row>
    <row r="83" spans="1:53" x14ac:dyDescent="0.25">
      <c r="A83" s="168"/>
      <c r="B83" s="168"/>
      <c r="C83" s="168"/>
      <c r="D83" s="168"/>
      <c r="E83" s="168"/>
      <c r="F83" s="168"/>
      <c r="G83" s="168"/>
      <c r="H83" s="168"/>
      <c r="I83" s="168"/>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c r="AX83" s="168"/>
      <c r="AY83" s="168"/>
      <c r="AZ83" s="168"/>
      <c r="BA83" s="168"/>
    </row>
    <row r="84" spans="1:53" x14ac:dyDescent="0.25">
      <c r="A84" s="168"/>
      <c r="B84" s="168"/>
      <c r="C84" s="168"/>
      <c r="D84" s="168"/>
      <c r="E84" s="168"/>
      <c r="F84" s="168"/>
      <c r="G84" s="168"/>
      <c r="H84" s="168"/>
      <c r="I84" s="168"/>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c r="AX84" s="168"/>
      <c r="AY84" s="168"/>
      <c r="AZ84" s="168"/>
      <c r="BA84" s="168"/>
    </row>
    <row r="85" spans="1:53" x14ac:dyDescent="0.25">
      <c r="A85" s="168"/>
      <c r="B85" s="168"/>
      <c r="C85" s="168"/>
      <c r="D85" s="168"/>
      <c r="E85" s="168"/>
      <c r="F85" s="168"/>
      <c r="G85" s="168"/>
      <c r="H85" s="168"/>
      <c r="I85" s="168"/>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c r="AY85" s="168"/>
      <c r="AZ85" s="168"/>
      <c r="BA85" s="168"/>
    </row>
    <row r="86" spans="1:53" x14ac:dyDescent="0.25">
      <c r="A86" s="168"/>
      <c r="B86" s="168"/>
      <c r="C86" s="168"/>
      <c r="D86" s="168"/>
      <c r="E86" s="168"/>
      <c r="F86" s="168"/>
      <c r="G86" s="168"/>
      <c r="H86" s="168"/>
      <c r="I86" s="168"/>
      <c r="J86" s="168"/>
      <c r="K86" s="168"/>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c r="AX86" s="168"/>
      <c r="AY86" s="168"/>
      <c r="AZ86" s="168"/>
      <c r="BA86" s="168"/>
    </row>
    <row r="87" spans="1:53" x14ac:dyDescent="0.25">
      <c r="A87" s="168"/>
      <c r="B87" s="168"/>
      <c r="C87" s="168"/>
      <c r="D87" s="168"/>
      <c r="E87" s="168"/>
      <c r="F87" s="168"/>
      <c r="G87" s="168"/>
      <c r="H87" s="168"/>
      <c r="I87" s="168"/>
      <c r="J87" s="168"/>
      <c r="K87" s="168"/>
      <c r="L87" s="168"/>
      <c r="M87" s="168"/>
      <c r="N87" s="168"/>
      <c r="O87" s="168"/>
      <c r="P87" s="168"/>
      <c r="Q87" s="168"/>
      <c r="R87" s="168"/>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c r="AX87" s="168"/>
      <c r="AY87" s="168"/>
      <c r="AZ87" s="168"/>
      <c r="BA87" s="168"/>
    </row>
    <row r="88" spans="1:53" x14ac:dyDescent="0.25">
      <c r="A88" s="168"/>
      <c r="B88" s="168"/>
      <c r="C88" s="168"/>
      <c r="D88" s="168"/>
      <c r="E88" s="168"/>
      <c r="F88" s="168"/>
      <c r="G88" s="168"/>
      <c r="H88" s="168"/>
      <c r="I88" s="168"/>
      <c r="J88" s="168"/>
      <c r="K88" s="168"/>
      <c r="L88" s="168"/>
      <c r="M88" s="168"/>
      <c r="N88" s="168"/>
      <c r="O88" s="168"/>
      <c r="P88" s="168"/>
      <c r="Q88" s="168"/>
      <c r="R88" s="168"/>
      <c r="S88" s="168"/>
      <c r="T88" s="168"/>
      <c r="U88" s="168"/>
      <c r="V88" s="168"/>
      <c r="W88" s="168"/>
      <c r="X88" s="168"/>
      <c r="Y88" s="168"/>
      <c r="Z88" s="168"/>
      <c r="AA88" s="168"/>
      <c r="AB88" s="168"/>
      <c r="AC88" s="168"/>
      <c r="AD88" s="168"/>
      <c r="AE88" s="168"/>
      <c r="AF88" s="168"/>
      <c r="AG88" s="168"/>
      <c r="AH88" s="168"/>
      <c r="AI88" s="168"/>
      <c r="AJ88" s="168"/>
      <c r="AK88" s="168"/>
      <c r="AL88" s="168"/>
      <c r="AM88" s="168"/>
      <c r="AN88" s="168"/>
      <c r="AO88" s="168"/>
      <c r="AP88" s="168"/>
      <c r="AQ88" s="168"/>
      <c r="AR88" s="168"/>
      <c r="AS88" s="168"/>
      <c r="AT88" s="168"/>
      <c r="AU88" s="168"/>
      <c r="AV88" s="168"/>
      <c r="AW88" s="168"/>
      <c r="AX88" s="168"/>
      <c r="AY88" s="168"/>
      <c r="AZ88" s="168"/>
      <c r="BA88" s="168"/>
    </row>
    <row r="89" spans="1:53" x14ac:dyDescent="0.25">
      <c r="A89" s="168"/>
      <c r="B89" s="168"/>
      <c r="C89" s="168"/>
      <c r="D89" s="168"/>
      <c r="E89" s="168"/>
      <c r="F89" s="168"/>
      <c r="G89" s="168"/>
      <c r="H89" s="168"/>
      <c r="I89" s="168"/>
      <c r="J89" s="168"/>
      <c r="K89" s="168"/>
      <c r="L89" s="168"/>
      <c r="M89" s="168"/>
      <c r="N89" s="168"/>
      <c r="O89" s="168"/>
      <c r="P89" s="168"/>
      <c r="Q89" s="168"/>
      <c r="R89" s="168"/>
      <c r="S89" s="168"/>
      <c r="T89" s="168"/>
      <c r="U89" s="168"/>
      <c r="V89" s="168"/>
      <c r="W89" s="168"/>
      <c r="X89" s="168"/>
      <c r="Y89" s="168"/>
      <c r="Z89" s="168"/>
      <c r="AA89" s="168"/>
      <c r="AB89" s="168"/>
      <c r="AC89" s="168"/>
      <c r="AD89" s="168"/>
      <c r="AE89" s="168"/>
      <c r="AF89" s="168"/>
      <c r="AG89" s="168"/>
      <c r="AH89" s="168"/>
      <c r="AI89" s="168"/>
      <c r="AJ89" s="168"/>
      <c r="AK89" s="168"/>
      <c r="AL89" s="168"/>
      <c r="AM89" s="168"/>
      <c r="AN89" s="168"/>
      <c r="AO89" s="168"/>
      <c r="AP89" s="168"/>
      <c r="AQ89" s="168"/>
      <c r="AR89" s="168"/>
      <c r="AS89" s="168"/>
      <c r="AT89" s="168"/>
      <c r="AU89" s="168"/>
      <c r="AV89" s="168"/>
      <c r="AW89" s="168"/>
      <c r="AX89" s="168"/>
      <c r="AY89" s="168"/>
      <c r="AZ89" s="168"/>
      <c r="BA89" s="168"/>
    </row>
    <row r="90" spans="1:53" x14ac:dyDescent="0.25">
      <c r="A90" s="168"/>
      <c r="B90" s="168"/>
      <c r="C90" s="168"/>
      <c r="D90" s="168"/>
      <c r="E90" s="168"/>
      <c r="F90" s="168"/>
      <c r="G90" s="168"/>
      <c r="H90" s="168"/>
      <c r="I90" s="168"/>
      <c r="J90" s="168"/>
      <c r="K90" s="168"/>
      <c r="L90" s="168"/>
      <c r="M90" s="168"/>
      <c r="N90" s="168"/>
      <c r="O90" s="168"/>
      <c r="P90" s="168"/>
      <c r="Q90" s="168"/>
      <c r="R90" s="168"/>
      <c r="S90" s="168"/>
      <c r="T90" s="168"/>
      <c r="U90" s="168"/>
      <c r="V90" s="168"/>
      <c r="W90" s="168"/>
      <c r="X90" s="168"/>
      <c r="Y90" s="168"/>
      <c r="Z90" s="168"/>
      <c r="AA90" s="168"/>
      <c r="AB90" s="168"/>
      <c r="AC90" s="168"/>
      <c r="AD90" s="168"/>
      <c r="AE90" s="168"/>
      <c r="AF90" s="168"/>
      <c r="AG90" s="168"/>
      <c r="AH90" s="168"/>
      <c r="AI90" s="168"/>
      <c r="AJ90" s="168"/>
      <c r="AK90" s="168"/>
      <c r="AL90" s="168"/>
      <c r="AM90" s="168"/>
      <c r="AN90" s="168"/>
      <c r="AO90" s="168"/>
      <c r="AP90" s="168"/>
      <c r="AQ90" s="168"/>
      <c r="AR90" s="168"/>
      <c r="AS90" s="168"/>
      <c r="AT90" s="168"/>
      <c r="AU90" s="168"/>
      <c r="AV90" s="168"/>
      <c r="AW90" s="168"/>
      <c r="AX90" s="168"/>
      <c r="AY90" s="168"/>
      <c r="AZ90" s="168"/>
      <c r="BA90" s="168"/>
    </row>
    <row r="91" spans="1:53" x14ac:dyDescent="0.25">
      <c r="A91" s="168"/>
      <c r="B91" s="168"/>
      <c r="C91" s="168"/>
      <c r="D91" s="168"/>
      <c r="E91" s="168"/>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168"/>
      <c r="AJ91" s="168"/>
      <c r="AK91" s="168"/>
      <c r="AL91" s="168"/>
      <c r="AM91" s="168"/>
      <c r="AN91" s="168"/>
      <c r="AO91" s="168"/>
      <c r="AP91" s="168"/>
      <c r="AQ91" s="168"/>
      <c r="AR91" s="168"/>
      <c r="AS91" s="168"/>
      <c r="AT91" s="168"/>
      <c r="AU91" s="168"/>
      <c r="AV91" s="168"/>
      <c r="AW91" s="168"/>
      <c r="AX91" s="168"/>
      <c r="AY91" s="168"/>
      <c r="AZ91" s="168"/>
      <c r="BA91" s="168"/>
    </row>
    <row r="92" spans="1:53" x14ac:dyDescent="0.25">
      <c r="A92" s="168"/>
      <c r="B92" s="168"/>
      <c r="C92" s="168"/>
      <c r="D92" s="168"/>
      <c r="E92" s="168"/>
      <c r="F92" s="168"/>
      <c r="G92" s="168"/>
      <c r="H92" s="168"/>
      <c r="I92" s="168"/>
      <c r="J92" s="168"/>
      <c r="K92" s="168"/>
      <c r="L92" s="168"/>
      <c r="M92" s="168"/>
      <c r="N92" s="168"/>
      <c r="O92" s="168"/>
      <c r="P92" s="168"/>
      <c r="Q92" s="168"/>
      <c r="R92" s="168"/>
      <c r="S92" s="168"/>
      <c r="T92" s="168"/>
      <c r="U92" s="168"/>
      <c r="V92" s="168"/>
      <c r="W92" s="168"/>
      <c r="X92" s="168"/>
      <c r="Y92" s="168"/>
      <c r="Z92" s="168"/>
      <c r="AA92" s="168"/>
      <c r="AB92" s="168"/>
      <c r="AC92" s="168"/>
      <c r="AD92" s="168"/>
      <c r="AE92" s="168"/>
      <c r="AF92" s="168"/>
      <c r="AG92" s="168"/>
      <c r="AH92" s="168"/>
      <c r="AI92" s="168"/>
      <c r="AJ92" s="168"/>
      <c r="AK92" s="168"/>
      <c r="AL92" s="168"/>
      <c r="AM92" s="168"/>
      <c r="AN92" s="168"/>
      <c r="AO92" s="168"/>
      <c r="AP92" s="168"/>
      <c r="AQ92" s="168"/>
      <c r="AR92" s="168"/>
      <c r="AS92" s="168"/>
      <c r="AT92" s="168"/>
      <c r="AU92" s="168"/>
      <c r="AV92" s="168"/>
      <c r="AW92" s="168"/>
      <c r="AX92" s="168"/>
      <c r="AY92" s="168"/>
      <c r="AZ92" s="168"/>
      <c r="BA92" s="168"/>
    </row>
    <row r="93" spans="1:53" x14ac:dyDescent="0.25">
      <c r="A93" s="168"/>
      <c r="B93" s="168"/>
      <c r="C93" s="168"/>
      <c r="D93" s="168"/>
      <c r="E93" s="168"/>
      <c r="F93" s="168"/>
      <c r="G93" s="168"/>
      <c r="H93" s="168"/>
      <c r="I93" s="168"/>
      <c r="J93" s="168"/>
      <c r="K93" s="168"/>
      <c r="L93" s="168"/>
      <c r="M93" s="168"/>
      <c r="N93" s="168"/>
      <c r="O93" s="168"/>
      <c r="P93" s="168"/>
      <c r="Q93" s="168"/>
      <c r="R93" s="168"/>
      <c r="S93" s="168"/>
      <c r="T93" s="168"/>
      <c r="U93" s="168"/>
      <c r="V93" s="168"/>
      <c r="W93" s="168"/>
      <c r="X93" s="168"/>
      <c r="Y93" s="168"/>
      <c r="Z93" s="168"/>
      <c r="AA93" s="168"/>
      <c r="AB93" s="168"/>
      <c r="AC93" s="168"/>
      <c r="AD93" s="168"/>
      <c r="AE93" s="168"/>
      <c r="AF93" s="168"/>
      <c r="AG93" s="168"/>
      <c r="AH93" s="168"/>
      <c r="AI93" s="168"/>
      <c r="AJ93" s="168"/>
      <c r="AK93" s="168"/>
      <c r="AL93" s="168"/>
      <c r="AM93" s="168"/>
      <c r="AN93" s="168"/>
      <c r="AO93" s="168"/>
      <c r="AP93" s="168"/>
      <c r="AQ93" s="168"/>
      <c r="AR93" s="168"/>
      <c r="AS93" s="168"/>
      <c r="AT93" s="168"/>
      <c r="AU93" s="168"/>
      <c r="AV93" s="168"/>
      <c r="AW93" s="168"/>
      <c r="AX93" s="168"/>
      <c r="AY93" s="168"/>
      <c r="AZ93" s="168"/>
      <c r="BA93" s="168"/>
    </row>
    <row r="94" spans="1:53" x14ac:dyDescent="0.25">
      <c r="A94" s="168"/>
      <c r="B94" s="168"/>
      <c r="C94" s="168"/>
      <c r="D94" s="168"/>
      <c r="E94" s="168"/>
      <c r="F94" s="168"/>
      <c r="G94" s="168"/>
      <c r="H94" s="168"/>
      <c r="I94" s="168"/>
      <c r="J94" s="168"/>
      <c r="K94" s="168"/>
      <c r="L94" s="168"/>
      <c r="M94" s="168"/>
      <c r="N94" s="168"/>
      <c r="O94" s="168"/>
      <c r="P94" s="168"/>
      <c r="Q94" s="168"/>
      <c r="R94" s="168"/>
      <c r="S94" s="168"/>
      <c r="T94" s="168"/>
      <c r="U94" s="168"/>
      <c r="V94" s="168"/>
      <c r="W94" s="168"/>
      <c r="X94" s="168"/>
      <c r="Y94" s="168"/>
      <c r="Z94" s="168"/>
      <c r="AA94" s="168"/>
      <c r="AB94" s="168"/>
      <c r="AC94" s="168"/>
      <c r="AD94" s="168"/>
      <c r="AE94" s="168"/>
      <c r="AF94" s="168"/>
      <c r="AG94" s="168"/>
      <c r="AH94" s="168"/>
      <c r="AI94" s="168"/>
      <c r="AJ94" s="168"/>
      <c r="AK94" s="168"/>
      <c r="AL94" s="168"/>
      <c r="AM94" s="168"/>
      <c r="AN94" s="168"/>
      <c r="AO94" s="168"/>
      <c r="AP94" s="168"/>
      <c r="AQ94" s="168"/>
      <c r="AR94" s="168"/>
      <c r="AS94" s="168"/>
      <c r="AT94" s="168"/>
      <c r="AU94" s="168"/>
      <c r="AV94" s="168"/>
      <c r="AW94" s="168"/>
      <c r="AX94" s="168"/>
      <c r="AY94" s="168"/>
      <c r="AZ94" s="168"/>
      <c r="BA94" s="168"/>
    </row>
    <row r="95" spans="1:53" x14ac:dyDescent="0.25">
      <c r="A95" s="168"/>
      <c r="B95" s="168"/>
      <c r="C95" s="168"/>
      <c r="D95" s="168"/>
      <c r="E95" s="168"/>
      <c r="F95" s="168"/>
      <c r="G95" s="168"/>
      <c r="H95" s="168"/>
      <c r="I95" s="168"/>
      <c r="J95" s="168"/>
      <c r="K95" s="168"/>
      <c r="L95" s="168"/>
      <c r="M95" s="168"/>
      <c r="N95" s="168"/>
      <c r="O95" s="168"/>
      <c r="P95" s="168"/>
      <c r="Q95" s="168"/>
      <c r="R95" s="168"/>
      <c r="S95" s="168"/>
      <c r="T95" s="168"/>
      <c r="U95" s="168"/>
      <c r="V95" s="168"/>
      <c r="W95" s="168"/>
      <c r="X95" s="168"/>
      <c r="Y95" s="168"/>
      <c r="Z95" s="168"/>
      <c r="AA95" s="168"/>
      <c r="AB95" s="168"/>
      <c r="AC95" s="168"/>
      <c r="AD95" s="168"/>
      <c r="AE95" s="168"/>
      <c r="AF95" s="168"/>
      <c r="AG95" s="168"/>
      <c r="AH95" s="168"/>
      <c r="AI95" s="168"/>
      <c r="AJ95" s="168"/>
      <c r="AK95" s="168"/>
      <c r="AL95" s="168"/>
      <c r="AM95" s="168"/>
      <c r="AN95" s="168"/>
      <c r="AO95" s="168"/>
      <c r="AP95" s="168"/>
      <c r="AQ95" s="168"/>
      <c r="AR95" s="168"/>
      <c r="AS95" s="168"/>
      <c r="AT95" s="168"/>
      <c r="AU95" s="168"/>
      <c r="AV95" s="168"/>
      <c r="AW95" s="168"/>
      <c r="AX95" s="168"/>
      <c r="AY95" s="168"/>
      <c r="AZ95" s="168"/>
      <c r="BA95" s="168"/>
    </row>
    <row r="96" spans="1:53" x14ac:dyDescent="0.25">
      <c r="A96" s="168"/>
      <c r="B96" s="168"/>
      <c r="C96" s="168"/>
      <c r="D96" s="168"/>
      <c r="E96" s="168"/>
      <c r="F96" s="168"/>
      <c r="G96" s="168"/>
      <c r="H96" s="168"/>
      <c r="I96" s="168"/>
      <c r="J96" s="168"/>
      <c r="K96" s="168"/>
      <c r="L96" s="168"/>
      <c r="M96" s="168"/>
      <c r="N96" s="168"/>
      <c r="O96" s="168"/>
      <c r="P96" s="168"/>
      <c r="Q96" s="168"/>
      <c r="R96" s="168"/>
      <c r="S96" s="168"/>
      <c r="T96" s="168"/>
      <c r="U96" s="168"/>
      <c r="V96" s="168"/>
      <c r="W96" s="168"/>
      <c r="X96" s="168"/>
      <c r="Y96" s="168"/>
      <c r="Z96" s="168"/>
      <c r="AA96" s="168"/>
      <c r="AB96" s="168"/>
      <c r="AC96" s="168"/>
      <c r="AD96" s="168"/>
      <c r="AE96" s="168"/>
      <c r="AF96" s="168"/>
      <c r="AG96" s="168"/>
      <c r="AH96" s="168"/>
      <c r="AI96" s="168"/>
      <c r="AJ96" s="168"/>
      <c r="AK96" s="168"/>
      <c r="AL96" s="168"/>
      <c r="AM96" s="168"/>
      <c r="AN96" s="168"/>
      <c r="AO96" s="168"/>
      <c r="AP96" s="168"/>
      <c r="AQ96" s="168"/>
      <c r="AR96" s="168"/>
      <c r="AS96" s="168"/>
      <c r="AT96" s="168"/>
      <c r="AU96" s="168"/>
      <c r="AV96" s="168"/>
      <c r="AW96" s="168"/>
      <c r="AX96" s="168"/>
      <c r="AY96" s="168"/>
      <c r="AZ96" s="168"/>
      <c r="BA96" s="168"/>
    </row>
  </sheetData>
  <sheetProtection algorithmName="SHA-512" hashValue="FAVklQwPG5D1o5xZS+eEFkgkDPv0rCGtsaMKQJLqbjj8weI4oGKNYfi6f/IfE+jbLw4fce45j9JuQ/9gY7VpPg==" saltValue="kXSgPNgTAEHmrxf3dRER2Q=="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E89FA-9075-4F94-9CE0-8314A2F5F8DC}">
  <dimension ref="A1:AJ134"/>
  <sheetViews>
    <sheetView zoomScale="80" zoomScaleNormal="80" workbookViewId="0">
      <selection sqref="A1:XFD1"/>
    </sheetView>
  </sheetViews>
  <sheetFormatPr baseColWidth="10" defaultColWidth="9.140625" defaultRowHeight="15" x14ac:dyDescent="0.25"/>
  <cols>
    <col min="1" max="1" width="20.28515625" customWidth="1"/>
    <col min="2" max="2" width="19.140625" customWidth="1"/>
    <col min="3" max="3" width="13" customWidth="1"/>
    <col min="4" max="4" width="13.42578125" customWidth="1"/>
    <col min="5" max="5" width="11.7109375" customWidth="1"/>
    <col min="6" max="6" width="11" customWidth="1"/>
    <col min="7" max="7" width="22.7109375" customWidth="1"/>
    <col min="8" max="8" width="15.7109375" customWidth="1"/>
    <col min="9" max="9" width="12" customWidth="1"/>
    <col min="10" max="10" width="13.85546875" customWidth="1"/>
    <col min="11" max="11" width="10.42578125" customWidth="1"/>
    <col min="12" max="12" width="14.85546875" customWidth="1"/>
    <col min="13" max="13" width="13.85546875" customWidth="1"/>
    <col min="17" max="17" width="13" customWidth="1"/>
    <col min="18" max="18" width="14.140625" customWidth="1"/>
    <col min="19" max="19" width="11" customWidth="1"/>
    <col min="24" max="24" width="16.85546875" customWidth="1"/>
    <col min="25" max="25" width="18.5703125" customWidth="1"/>
    <col min="26" max="26" width="11" customWidth="1"/>
  </cols>
  <sheetData>
    <row r="1" spans="1:36" ht="18" x14ac:dyDescent="0.25">
      <c r="A1" s="228" t="s">
        <v>91</v>
      </c>
      <c r="B1" s="167"/>
      <c r="C1" s="167"/>
      <c r="D1" s="167"/>
      <c r="E1" s="167"/>
      <c r="F1" s="168"/>
      <c r="G1" s="168"/>
      <c r="H1" s="168"/>
      <c r="I1" s="168"/>
      <c r="J1" s="168"/>
      <c r="K1" s="168"/>
      <c r="L1" s="169"/>
      <c r="M1" s="168"/>
      <c r="N1" s="168"/>
      <c r="O1" s="168"/>
      <c r="P1" s="168"/>
      <c r="Q1" s="168"/>
      <c r="R1" s="168"/>
      <c r="S1" s="168"/>
      <c r="T1" s="168"/>
      <c r="U1" s="168"/>
      <c r="V1" s="168"/>
      <c r="W1" s="168"/>
      <c r="X1" s="168"/>
      <c r="Y1" s="168"/>
      <c r="Z1" s="168"/>
      <c r="AA1" s="168"/>
      <c r="AB1" s="168"/>
      <c r="AC1" s="168"/>
      <c r="AD1" s="168"/>
      <c r="AE1" s="168"/>
      <c r="AF1" s="168"/>
      <c r="AG1" s="168"/>
      <c r="AH1" s="168"/>
      <c r="AI1" s="168"/>
      <c r="AJ1" s="168"/>
    </row>
    <row r="2" spans="1:36" ht="20.25" customHeight="1" x14ac:dyDescent="0.25">
      <c r="A2" s="258" t="s">
        <v>119</v>
      </c>
      <c r="B2" s="167"/>
      <c r="C2" s="167"/>
      <c r="D2" s="167"/>
      <c r="E2" s="167"/>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row>
    <row r="3" spans="1:36" ht="15.75" x14ac:dyDescent="0.25">
      <c r="A3" s="166" t="s">
        <v>63</v>
      </c>
      <c r="B3" s="167"/>
      <c r="C3" s="167"/>
      <c r="D3" s="167"/>
      <c r="E3" s="167"/>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row>
    <row r="4" spans="1:36" ht="15.75" x14ac:dyDescent="0.25">
      <c r="A4" s="219" t="s">
        <v>139</v>
      </c>
      <c r="B4" s="167"/>
      <c r="C4" s="167"/>
      <c r="D4" s="167"/>
      <c r="E4" s="167"/>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row>
    <row r="5" spans="1:36" ht="15.75" x14ac:dyDescent="0.25">
      <c r="A5" s="219" t="s">
        <v>120</v>
      </c>
      <c r="B5" s="167"/>
      <c r="C5" s="167"/>
      <c r="D5" s="167"/>
      <c r="E5" s="167"/>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row>
    <row r="6" spans="1:36" ht="15.75" x14ac:dyDescent="0.25">
      <c r="A6" s="219" t="s">
        <v>103</v>
      </c>
      <c r="B6" s="167"/>
      <c r="C6" s="167"/>
      <c r="D6" s="167"/>
      <c r="E6" s="167"/>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row>
    <row r="7" spans="1:36" ht="15.75" x14ac:dyDescent="0.25">
      <c r="A7" s="167" t="s">
        <v>207</v>
      </c>
      <c r="B7" s="167"/>
      <c r="C7" s="167"/>
      <c r="D7" s="167"/>
      <c r="E7" s="167"/>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row>
    <row r="8" spans="1:36" ht="15.75" x14ac:dyDescent="0.25">
      <c r="A8" s="207" t="s">
        <v>140</v>
      </c>
      <c r="B8" s="167"/>
      <c r="C8" s="167"/>
      <c r="D8" s="167"/>
      <c r="E8" s="167"/>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row>
    <row r="9" spans="1:36" ht="16.5" thickBot="1" x14ac:dyDescent="0.3">
      <c r="A9" s="167"/>
      <c r="B9" s="167"/>
      <c r="C9" s="167"/>
      <c r="D9" s="167"/>
      <c r="E9" s="167"/>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8"/>
    </row>
    <row r="10" spans="1:36" ht="16.5" customHeight="1" thickBot="1" x14ac:dyDescent="0.3">
      <c r="A10" s="170" t="s">
        <v>117</v>
      </c>
      <c r="B10" s="171" t="s">
        <v>121</v>
      </c>
      <c r="C10" s="252"/>
      <c r="D10" s="252"/>
      <c r="E10" s="168"/>
      <c r="F10" s="168"/>
      <c r="G10" s="168"/>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8"/>
      <c r="AJ10" s="168"/>
    </row>
    <row r="11" spans="1:36" ht="15.75" x14ac:dyDescent="0.25">
      <c r="A11" s="224" t="s">
        <v>104</v>
      </c>
      <c r="B11" s="230">
        <v>100</v>
      </c>
      <c r="C11" s="253"/>
      <c r="D11" s="253"/>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row>
    <row r="12" spans="1:36" ht="15.75" x14ac:dyDescent="0.25">
      <c r="A12" s="225" t="s">
        <v>105</v>
      </c>
      <c r="B12" s="231">
        <v>100</v>
      </c>
      <c r="C12" s="253"/>
      <c r="D12" s="253"/>
      <c r="E12" s="172"/>
      <c r="F12" s="168"/>
      <c r="G12" s="168"/>
      <c r="H12" s="174"/>
      <c r="I12" s="174"/>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row>
    <row r="13" spans="1:36" ht="16.5" thickBot="1" x14ac:dyDescent="0.3">
      <c r="A13" s="225" t="s">
        <v>95</v>
      </c>
      <c r="B13" s="231">
        <v>100</v>
      </c>
      <c r="C13" s="253"/>
      <c r="D13" s="253"/>
      <c r="E13" s="172"/>
      <c r="F13" s="168"/>
      <c r="G13" s="168"/>
      <c r="H13" s="174"/>
      <c r="I13" s="174"/>
      <c r="J13" s="168"/>
      <c r="K13" s="168"/>
      <c r="L13" s="168"/>
      <c r="M13" s="168"/>
      <c r="N13" s="168"/>
      <c r="O13" s="168"/>
      <c r="P13" s="168"/>
      <c r="Q13" s="168"/>
      <c r="R13" s="168"/>
      <c r="S13" s="175"/>
      <c r="T13" s="168"/>
      <c r="U13" s="168"/>
      <c r="V13" s="168"/>
      <c r="W13" s="168"/>
      <c r="X13" s="168"/>
      <c r="Y13" s="168"/>
      <c r="Z13" s="168"/>
      <c r="AA13" s="168"/>
      <c r="AB13" s="168"/>
      <c r="AC13" s="168"/>
      <c r="AD13" s="168"/>
      <c r="AE13" s="168"/>
      <c r="AF13" s="168"/>
      <c r="AG13" s="168"/>
      <c r="AH13" s="168"/>
      <c r="AI13" s="168"/>
      <c r="AJ13" s="168"/>
    </row>
    <row r="14" spans="1:36" ht="18.75" x14ac:dyDescent="0.25">
      <c r="A14" s="240" t="s">
        <v>73</v>
      </c>
      <c r="B14" s="230">
        <v>21</v>
      </c>
      <c r="C14" s="253"/>
      <c r="D14" s="253"/>
      <c r="E14" s="168"/>
      <c r="F14" s="174"/>
      <c r="G14" s="174"/>
      <c r="H14" s="174"/>
      <c r="I14" s="174"/>
      <c r="J14" s="168"/>
      <c r="K14" s="168"/>
      <c r="L14" s="168"/>
      <c r="M14" s="168"/>
      <c r="N14" s="168"/>
      <c r="O14" s="168"/>
      <c r="P14" s="168"/>
      <c r="Q14" s="168"/>
      <c r="R14" s="168"/>
      <c r="S14" s="175"/>
      <c r="T14" s="168"/>
      <c r="U14" s="168"/>
      <c r="V14" s="168"/>
      <c r="W14" s="168"/>
      <c r="X14" s="168"/>
      <c r="Y14" s="168"/>
      <c r="Z14" s="168"/>
      <c r="AA14" s="168"/>
      <c r="AB14" s="168"/>
      <c r="AC14" s="168"/>
      <c r="AD14" s="168"/>
      <c r="AE14" s="168"/>
      <c r="AF14" s="168"/>
      <c r="AG14" s="168"/>
      <c r="AH14" s="168"/>
      <c r="AI14" s="168"/>
      <c r="AJ14" s="168"/>
    </row>
    <row r="15" spans="1:36" ht="16.5" thickBot="1" x14ac:dyDescent="0.3">
      <c r="A15" s="226" t="s">
        <v>15</v>
      </c>
      <c r="B15" s="232">
        <v>50</v>
      </c>
      <c r="C15" s="253"/>
      <c r="D15" s="253"/>
      <c r="E15" s="168"/>
      <c r="F15" s="174"/>
      <c r="G15" s="174"/>
      <c r="H15" s="174"/>
      <c r="I15" s="174"/>
      <c r="J15" s="168"/>
      <c r="K15" s="168"/>
      <c r="L15" s="168"/>
      <c r="M15" s="168"/>
      <c r="N15" s="168"/>
      <c r="O15" s="168"/>
      <c r="P15" s="168"/>
      <c r="Q15" s="168"/>
      <c r="R15" s="168"/>
      <c r="S15" s="176"/>
      <c r="T15" s="168"/>
      <c r="U15" s="168"/>
      <c r="V15" s="168"/>
      <c r="W15" s="168"/>
      <c r="X15" s="168"/>
      <c r="Y15" s="168"/>
      <c r="Z15" s="168"/>
      <c r="AA15" s="168"/>
      <c r="AB15" s="168"/>
      <c r="AC15" s="168"/>
      <c r="AD15" s="168"/>
      <c r="AE15" s="168"/>
      <c r="AF15" s="168"/>
      <c r="AG15" s="168"/>
      <c r="AH15" s="168"/>
      <c r="AI15" s="168"/>
      <c r="AJ15" s="168"/>
    </row>
    <row r="16" spans="1:36" ht="15" customHeight="1" thickBot="1" x14ac:dyDescent="0.3">
      <c r="A16" s="167"/>
      <c r="B16" s="167"/>
      <c r="C16" s="167"/>
      <c r="D16" s="167"/>
      <c r="E16" s="167"/>
      <c r="F16" s="168"/>
      <c r="G16" s="168"/>
      <c r="H16" s="168"/>
      <c r="I16" s="168"/>
      <c r="J16" s="168"/>
      <c r="K16" s="168"/>
      <c r="L16" s="168"/>
      <c r="M16" s="168"/>
      <c r="N16" s="168"/>
      <c r="O16" s="168"/>
      <c r="P16" s="168"/>
      <c r="Q16" s="168"/>
      <c r="R16" s="168"/>
      <c r="S16" s="176"/>
      <c r="T16" s="168"/>
      <c r="U16" s="168"/>
      <c r="V16" s="168"/>
      <c r="W16" s="168"/>
      <c r="X16" s="168"/>
      <c r="Y16" s="168"/>
      <c r="Z16" s="168"/>
      <c r="AA16" s="168"/>
      <c r="AB16" s="168"/>
      <c r="AC16" s="168"/>
      <c r="AD16" s="168"/>
      <c r="AE16" s="168"/>
      <c r="AF16" s="168"/>
      <c r="AG16" s="168"/>
      <c r="AH16" s="168"/>
      <c r="AI16" s="168"/>
      <c r="AJ16" s="168"/>
    </row>
    <row r="17" spans="1:36" ht="15.75" x14ac:dyDescent="0.25">
      <c r="A17" s="177" t="s">
        <v>208</v>
      </c>
      <c r="B17" s="178"/>
      <c r="C17" s="178"/>
      <c r="D17" s="178"/>
      <c r="E17" s="179"/>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row>
    <row r="18" spans="1:36" ht="16.5" thickBot="1" x14ac:dyDescent="0.3">
      <c r="A18" s="180" t="s">
        <v>117</v>
      </c>
      <c r="B18" s="255" t="s">
        <v>189</v>
      </c>
      <c r="C18" s="172" t="s">
        <v>69</v>
      </c>
      <c r="D18" s="172" t="s">
        <v>190</v>
      </c>
      <c r="E18" s="173" t="s">
        <v>70</v>
      </c>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row>
    <row r="19" spans="1:36" ht="15.75" x14ac:dyDescent="0.25">
      <c r="A19" s="224" t="s">
        <v>104</v>
      </c>
      <c r="B19" s="204">
        <f>IF(OR($B$15&lt;10, $B$15&gt;80, $B$14&lt;0, $B$14&gt;30), "Not valid",'TMP4.7'!AA23)</f>
        <v>38.13723575148375</v>
      </c>
      <c r="C19" s="204">
        <f>IF(OR($B$15&lt;10, $B$15&gt;80, $B$14&lt;0, $B$14&gt;30), "Not valid",'TMP4.7'!AA39)</f>
        <v>28.604499252682764</v>
      </c>
      <c r="D19" s="204">
        <f>IF(OR($B$15&lt;10, $B$15&gt;80, $B$14&lt;0, $B$14&gt;30), "Not valid",'TMP4.7'!AA89)</f>
        <v>21.069468679193012</v>
      </c>
      <c r="E19" s="205">
        <f>IF(OR($B$15&lt;10, $B$15&gt;80, $B$14&lt;0, $B$14&gt;30), "Not valid",'TMP4.7'!AA172)</f>
        <v>17.425935822432166</v>
      </c>
      <c r="F19" s="168"/>
      <c r="G19" s="168"/>
      <c r="H19" s="168"/>
      <c r="I19" s="168"/>
      <c r="J19" s="168"/>
      <c r="K19" s="168"/>
      <c r="L19" s="168"/>
      <c r="M19" s="168"/>
      <c r="N19" s="168"/>
      <c r="O19" s="168"/>
      <c r="P19" s="168"/>
      <c r="Q19" s="168"/>
      <c r="R19" s="168"/>
      <c r="S19" s="181"/>
      <c r="T19" s="168"/>
      <c r="U19" s="168"/>
      <c r="V19" s="168"/>
      <c r="W19" s="168"/>
      <c r="X19" s="168"/>
      <c r="Y19" s="168"/>
      <c r="Z19" s="168"/>
      <c r="AA19" s="168"/>
      <c r="AB19" s="168"/>
      <c r="AC19" s="168"/>
      <c r="AD19" s="168"/>
      <c r="AE19" s="168"/>
      <c r="AF19" s="168"/>
      <c r="AG19" s="168"/>
      <c r="AH19" s="168"/>
      <c r="AI19" s="168"/>
      <c r="AJ19" s="168"/>
    </row>
    <row r="20" spans="1:36" ht="15.75" x14ac:dyDescent="0.25">
      <c r="A20" s="225" t="s">
        <v>105</v>
      </c>
      <c r="B20" s="254">
        <f>IF(OR($B$15&lt;10, $B$15&gt;80, $B$14&lt;0, $B$14&gt;30), "Not valid",'BKP5.1'!AA11)</f>
        <v>92.482985190180514</v>
      </c>
      <c r="C20" s="254">
        <f>IF(OR($B$15&lt;10, $B$15&gt;80, $B$14&lt;0, $B$14&gt;30), "Not valid",'BKP5.1'!AA16)</f>
        <v>84.686630526361739</v>
      </c>
      <c r="D20" s="254">
        <f>IF(OR($B$15&lt;10, $B$15&gt;80, $B$14&lt;0, $B$14&gt;30), "Not valid",'BKP5.1'!AA31)</f>
        <v>66.055119758726349</v>
      </c>
      <c r="E20" s="183">
        <f>IF(OR($B$15&lt;10, $B$15&gt;80, $B$14&lt;0, $B$14&gt;30), "Not valid",'BKP5.1'!AA56)</f>
        <v>51.651704678771871</v>
      </c>
      <c r="F20" s="168"/>
      <c r="G20" s="168"/>
      <c r="H20" s="168"/>
      <c r="I20" s="168"/>
      <c r="J20" s="168"/>
      <c r="K20" s="168"/>
      <c r="L20" s="168"/>
      <c r="M20" s="168"/>
      <c r="N20" s="168"/>
      <c r="O20" s="168"/>
      <c r="P20" s="168"/>
      <c r="Q20" s="168"/>
      <c r="R20" s="168"/>
      <c r="S20" s="182"/>
      <c r="T20" s="168"/>
      <c r="U20" s="168"/>
      <c r="V20" s="168"/>
      <c r="W20" s="168"/>
      <c r="X20" s="168"/>
      <c r="Y20" s="168"/>
      <c r="Z20" s="168"/>
      <c r="AA20" s="168"/>
      <c r="AB20" s="168"/>
      <c r="AC20" s="168"/>
      <c r="AD20" s="168"/>
      <c r="AE20" s="168"/>
      <c r="AF20" s="168"/>
      <c r="AG20" s="168"/>
      <c r="AH20" s="168"/>
      <c r="AI20" s="168"/>
      <c r="AJ20" s="168"/>
    </row>
    <row r="21" spans="1:36" ht="16.5" thickBot="1" x14ac:dyDescent="0.3">
      <c r="A21" s="227" t="s">
        <v>95</v>
      </c>
      <c r="B21" s="184">
        <f>IF(OR($B$15&lt;10, $B$15&gt;80, $B$14&lt;0, $B$14&gt;30), "Not valid",'BKP9.6'!AA11)</f>
        <v>98.192863582143175</v>
      </c>
      <c r="C21" s="184">
        <f>IF(OR($B$15&lt;10, $B$15&gt;80, $B$14&lt;0, $B$14&gt;30), "Not valid",'BKP9.6'!AA16)</f>
        <v>96.491081858341786</v>
      </c>
      <c r="D21" s="184">
        <f>IF(OR($B$15&lt;10, $B$15&gt;80, $B$14&lt;0, $B$14&gt;30), "Not valid",'BKP9.6'!AA31)</f>
        <v>91.897200139700217</v>
      </c>
      <c r="E21" s="185">
        <f>IF(OR($B$15&lt;10, $B$15&gt;80, $B$14&lt;0, $B$14&gt;30), "Not valid",'BKP9.6'!AA56)</f>
        <v>85.440846730198828</v>
      </c>
      <c r="F21" s="168"/>
      <c r="G21" s="168"/>
      <c r="H21" s="168"/>
      <c r="I21" s="168"/>
      <c r="J21" s="168"/>
      <c r="K21" s="168"/>
      <c r="L21" s="168"/>
      <c r="M21" s="168"/>
      <c r="N21" s="168"/>
      <c r="O21" s="168"/>
      <c r="P21" s="168"/>
      <c r="Q21" s="168"/>
      <c r="R21" s="168"/>
      <c r="S21" s="176"/>
      <c r="T21" s="168"/>
      <c r="U21" s="168"/>
      <c r="V21" s="168"/>
      <c r="W21" s="168"/>
      <c r="X21" s="168"/>
      <c r="Y21" s="168"/>
      <c r="Z21" s="168"/>
      <c r="AA21" s="168"/>
      <c r="AB21" s="168"/>
      <c r="AC21" s="168"/>
      <c r="AD21" s="168"/>
      <c r="AE21" s="168"/>
      <c r="AF21" s="168"/>
      <c r="AG21" s="168"/>
      <c r="AH21" s="168"/>
      <c r="AI21" s="168"/>
      <c r="AJ21" s="168"/>
    </row>
    <row r="22" spans="1:36" ht="15.75" thickBot="1" x14ac:dyDescent="0.3">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row>
    <row r="23" spans="1:36" ht="15.75" x14ac:dyDescent="0.25">
      <c r="A23" s="177" t="s">
        <v>209</v>
      </c>
      <c r="B23" s="196"/>
      <c r="C23" s="196"/>
      <c r="D23" s="196"/>
      <c r="E23" s="197"/>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row>
    <row r="24" spans="1:36" ht="16.5" thickBot="1" x14ac:dyDescent="0.3">
      <c r="A24" s="180" t="s">
        <v>117</v>
      </c>
      <c r="B24" s="255" t="s">
        <v>189</v>
      </c>
      <c r="C24" s="172" t="s">
        <v>69</v>
      </c>
      <c r="D24" s="172" t="s">
        <v>190</v>
      </c>
      <c r="E24" s="173" t="s">
        <v>70</v>
      </c>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row>
    <row r="25" spans="1:36" ht="15.75" x14ac:dyDescent="0.25">
      <c r="A25" s="224" t="s">
        <v>104</v>
      </c>
      <c r="B25" s="204">
        <f>'Feb25'!C14</f>
        <v>71.885045781292789</v>
      </c>
      <c r="C25" s="204">
        <f>'Feb25'!L14</f>
        <v>56.739277860719511</v>
      </c>
      <c r="D25" s="257">
        <f>'Feb25'!V14</f>
        <v>35.069505172458221</v>
      </c>
      <c r="E25" s="239">
        <f>'Feb25'!AE14</f>
        <v>17.869433114350137</v>
      </c>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row>
    <row r="26" spans="1:36" ht="15.75" x14ac:dyDescent="0.25">
      <c r="A26" s="225" t="s">
        <v>105</v>
      </c>
      <c r="B26" s="254">
        <f>'Feb25'!F14</f>
        <v>96.930527316737056</v>
      </c>
      <c r="C26" s="254">
        <f>'Feb25'!O14</f>
        <v>93.171330186003445</v>
      </c>
      <c r="D26" s="254">
        <f>'Feb25'!Y14</f>
        <v>80.593464861447984</v>
      </c>
      <c r="E26" s="183">
        <f>'Feb25'!AH14</f>
        <v>64.651034106654464</v>
      </c>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row>
    <row r="27" spans="1:36" ht="16.5" thickBot="1" x14ac:dyDescent="0.3">
      <c r="A27" s="227" t="s">
        <v>95</v>
      </c>
      <c r="B27" s="184">
        <f>'Feb25'!I14</f>
        <v>99.742927327379235</v>
      </c>
      <c r="C27" s="184">
        <f>'Feb25'!R14</f>
        <v>99.492038307914385</v>
      </c>
      <c r="D27" s="184">
        <f>'Feb25'!AB14</f>
        <v>98.76837716532836</v>
      </c>
      <c r="E27" s="185">
        <f>'Feb25'!AK14</f>
        <v>97.61978890890029</v>
      </c>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row>
    <row r="28" spans="1:36" x14ac:dyDescent="0.25">
      <c r="A28" s="168"/>
      <c r="B28" s="168"/>
      <c r="C28" s="168"/>
      <c r="D28" s="168"/>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row>
    <row r="29" spans="1:36" ht="15.75" x14ac:dyDescent="0.25">
      <c r="A29" s="166"/>
      <c r="B29" s="198"/>
      <c r="C29" s="198"/>
      <c r="D29" s="198"/>
      <c r="E29" s="19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row>
    <row r="30" spans="1:36" ht="15.75" x14ac:dyDescent="0.25">
      <c r="B30" s="198"/>
      <c r="C30" s="198"/>
      <c r="D30" s="198"/>
      <c r="E30" s="19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row>
    <row r="31" spans="1:36" ht="15.75" x14ac:dyDescent="0.25">
      <c r="A31" s="168"/>
      <c r="B31" s="198"/>
      <c r="C31" s="198"/>
      <c r="D31" s="198"/>
      <c r="E31" s="19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row>
    <row r="32" spans="1:36" x14ac:dyDescent="0.25">
      <c r="A32" s="168"/>
      <c r="B32" s="168"/>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row>
    <row r="33" spans="1:36" x14ac:dyDescent="0.25">
      <c r="A33" s="168"/>
      <c r="B33" s="168"/>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row>
    <row r="34" spans="1:36" x14ac:dyDescent="0.25">
      <c r="A34" s="168"/>
      <c r="B34" s="168"/>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row>
    <row r="35" spans="1:36" x14ac:dyDescent="0.25">
      <c r="A35" s="168"/>
      <c r="B35" s="168"/>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row>
    <row r="36" spans="1:36" x14ac:dyDescent="0.25">
      <c r="A36" s="168"/>
      <c r="B36" s="168"/>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row>
    <row r="37" spans="1:36" x14ac:dyDescent="0.25">
      <c r="A37" s="168"/>
      <c r="B37" s="168"/>
      <c r="C37" s="168"/>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row>
    <row r="38" spans="1:36" x14ac:dyDescent="0.25">
      <c r="A38" s="168"/>
      <c r="B38" s="168"/>
      <c r="C38" s="168"/>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row>
    <row r="39" spans="1:36" x14ac:dyDescent="0.25">
      <c r="A39" s="168"/>
      <c r="B39" s="168"/>
      <c r="C39" s="168"/>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row>
    <row r="40" spans="1:36" x14ac:dyDescent="0.25">
      <c r="A40" s="168"/>
      <c r="B40" s="168"/>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row>
    <row r="41" spans="1:36" x14ac:dyDescent="0.25">
      <c r="A41" s="168"/>
      <c r="B41" s="168"/>
      <c r="C41" s="168"/>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row>
    <row r="42" spans="1:36" x14ac:dyDescent="0.25">
      <c r="A42" s="168"/>
      <c r="B42" s="168"/>
      <c r="C42" s="168"/>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row>
    <row r="43" spans="1:36" x14ac:dyDescent="0.25">
      <c r="A43" s="168"/>
      <c r="B43" s="168"/>
      <c r="C43" s="16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row>
    <row r="44" spans="1:36" x14ac:dyDescent="0.25">
      <c r="A44" s="168"/>
      <c r="B44" s="168"/>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row>
    <row r="45" spans="1:36" x14ac:dyDescent="0.25">
      <c r="A45" s="168"/>
      <c r="B45" s="168"/>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row>
    <row r="46" spans="1:36" x14ac:dyDescent="0.25">
      <c r="A46" s="168"/>
      <c r="B46" s="168"/>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row>
    <row r="47" spans="1:36" x14ac:dyDescent="0.25">
      <c r="A47" s="168"/>
      <c r="B47" s="168"/>
      <c r="C47" s="168"/>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E47" s="168"/>
      <c r="AF47" s="168"/>
      <c r="AG47" s="168"/>
      <c r="AH47" s="168"/>
      <c r="AI47" s="168"/>
      <c r="AJ47" s="168"/>
    </row>
    <row r="48" spans="1:36" x14ac:dyDescent="0.25">
      <c r="A48" s="168"/>
      <c r="B48" s="168"/>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row>
    <row r="49" spans="1:36" x14ac:dyDescent="0.25">
      <c r="A49" s="168"/>
      <c r="B49" s="168"/>
      <c r="C49" s="168"/>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68"/>
      <c r="AE49" s="168"/>
      <c r="AF49" s="168"/>
      <c r="AG49" s="168"/>
      <c r="AH49" s="168"/>
      <c r="AI49" s="168"/>
      <c r="AJ49" s="168"/>
    </row>
    <row r="50" spans="1:36" x14ac:dyDescent="0.25">
      <c r="A50" s="168"/>
      <c r="B50" s="168"/>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row>
    <row r="51" spans="1:36" x14ac:dyDescent="0.25">
      <c r="A51" s="168"/>
      <c r="B51" s="168"/>
      <c r="C51" s="168"/>
      <c r="D51" s="168"/>
      <c r="E51" s="168"/>
      <c r="F51" s="168"/>
      <c r="G51" s="168"/>
      <c r="H51" s="168"/>
      <c r="I51" s="168"/>
      <c r="J51" s="168"/>
      <c r="K51" s="168"/>
      <c r="L51" s="168"/>
      <c r="M51" s="168"/>
      <c r="N51" s="168"/>
      <c r="O51" s="168"/>
      <c r="P51" s="168"/>
      <c r="Q51" s="168"/>
      <c r="R51" s="168"/>
      <c r="S51" s="168"/>
      <c r="T51" s="168"/>
      <c r="U51" s="168"/>
      <c r="V51" s="168"/>
      <c r="W51" s="168"/>
      <c r="X51" s="168"/>
      <c r="Y51" s="168"/>
      <c r="Z51" s="168"/>
      <c r="AA51" s="168"/>
      <c r="AB51" s="168"/>
      <c r="AC51" s="168"/>
      <c r="AD51" s="168"/>
      <c r="AE51" s="168"/>
      <c r="AF51" s="168"/>
      <c r="AG51" s="168"/>
      <c r="AH51" s="168"/>
      <c r="AI51" s="168"/>
      <c r="AJ51" s="168"/>
    </row>
    <row r="52" spans="1:36" x14ac:dyDescent="0.25">
      <c r="A52" s="168"/>
      <c r="B52" s="168"/>
      <c r="C52" s="168"/>
      <c r="D52" s="168"/>
      <c r="E52" s="168"/>
      <c r="F52" s="168"/>
      <c r="G52" s="168"/>
      <c r="H52" s="168"/>
      <c r="I52" s="168"/>
      <c r="J52" s="168"/>
      <c r="K52" s="168"/>
      <c r="L52" s="168"/>
      <c r="M52" s="168"/>
      <c r="N52" s="168"/>
      <c r="O52" s="168"/>
      <c r="P52" s="168"/>
      <c r="Q52" s="168"/>
      <c r="R52" s="168"/>
      <c r="S52" s="168"/>
      <c r="T52" s="168"/>
      <c r="U52" s="168"/>
      <c r="V52" s="168"/>
      <c r="W52" s="168"/>
      <c r="X52" s="168"/>
      <c r="Y52" s="168"/>
      <c r="Z52" s="168"/>
      <c r="AA52" s="168"/>
      <c r="AB52" s="168"/>
      <c r="AC52" s="168"/>
      <c r="AD52" s="168"/>
      <c r="AE52" s="168"/>
      <c r="AF52" s="168"/>
      <c r="AG52" s="168"/>
      <c r="AH52" s="168"/>
      <c r="AI52" s="168"/>
      <c r="AJ52" s="168"/>
    </row>
    <row r="53" spans="1:36" x14ac:dyDescent="0.25">
      <c r="A53" s="168"/>
      <c r="B53" s="168"/>
      <c r="C53" s="168"/>
      <c r="D53" s="168"/>
      <c r="E53" s="168"/>
      <c r="F53" s="168"/>
      <c r="G53" s="168"/>
      <c r="H53" s="168"/>
      <c r="I53" s="168"/>
      <c r="J53" s="168"/>
      <c r="K53" s="168"/>
      <c r="L53" s="168"/>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row>
    <row r="54" spans="1:36" x14ac:dyDescent="0.25">
      <c r="A54" s="168"/>
      <c r="B54" s="168"/>
      <c r="C54" s="168"/>
      <c r="D54" s="168"/>
      <c r="E54" s="168"/>
      <c r="F54" s="168"/>
      <c r="G54" s="168"/>
      <c r="H54" s="168"/>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68"/>
      <c r="AH54" s="168"/>
      <c r="AI54" s="168"/>
      <c r="AJ54" s="168"/>
    </row>
    <row r="55" spans="1:36" x14ac:dyDescent="0.25">
      <c r="A55" s="168"/>
      <c r="B55" s="168"/>
      <c r="C55" s="168"/>
      <c r="D55" s="168"/>
      <c r="E55" s="168"/>
      <c r="F55" s="168"/>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row>
    <row r="56" spans="1:36" x14ac:dyDescent="0.25">
      <c r="A56" s="168"/>
      <c r="B56" s="168"/>
      <c r="C56" s="168"/>
      <c r="D56" s="168"/>
      <c r="E56" s="168"/>
      <c r="F56" s="168"/>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row>
    <row r="57" spans="1:36" x14ac:dyDescent="0.25">
      <c r="A57" s="168"/>
      <c r="B57" s="168"/>
      <c r="C57" s="168"/>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row>
    <row r="58" spans="1:36" x14ac:dyDescent="0.25">
      <c r="A58" s="168"/>
      <c r="B58" s="168"/>
      <c r="C58" s="168"/>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row>
    <row r="59" spans="1:36" x14ac:dyDescent="0.25">
      <c r="A59" s="168"/>
      <c r="B59" s="168"/>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row>
    <row r="60" spans="1:36" x14ac:dyDescent="0.25">
      <c r="A60" s="168"/>
      <c r="B60" s="168"/>
      <c r="C60" s="168"/>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row>
    <row r="61" spans="1:36" x14ac:dyDescent="0.25">
      <c r="A61" s="168"/>
      <c r="B61" s="168"/>
      <c r="C61" s="168"/>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row>
    <row r="62" spans="1:36" x14ac:dyDescent="0.25">
      <c r="A62" s="168"/>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row>
    <row r="63" spans="1:36" x14ac:dyDescent="0.25">
      <c r="A63" s="168"/>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row>
    <row r="64" spans="1:36" x14ac:dyDescent="0.25">
      <c r="A64" s="168"/>
      <c r="B64" s="168"/>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row>
    <row r="65" spans="1:36" x14ac:dyDescent="0.25">
      <c r="A65" s="168"/>
      <c r="B65" s="168"/>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68"/>
      <c r="AH65" s="168"/>
      <c r="AI65" s="168"/>
      <c r="AJ65" s="168"/>
    </row>
    <row r="66" spans="1:36" x14ac:dyDescent="0.25">
      <c r="A66" s="168"/>
      <c r="B66" s="168"/>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row>
    <row r="67" spans="1:36" x14ac:dyDescent="0.25">
      <c r="A67" s="168"/>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row>
    <row r="68" spans="1:36" x14ac:dyDescent="0.25">
      <c r="A68" s="168"/>
      <c r="B68" s="168"/>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row>
    <row r="69" spans="1:36" x14ac:dyDescent="0.25">
      <c r="A69" s="168"/>
      <c r="B69" s="168"/>
      <c r="C69" s="168"/>
      <c r="D69" s="168"/>
      <c r="E69" s="168"/>
      <c r="F69" s="168"/>
      <c r="G69" s="168"/>
      <c r="H69" s="168"/>
      <c r="I69" s="168"/>
      <c r="J69" s="168"/>
      <c r="K69" s="168"/>
      <c r="L69" s="168"/>
      <c r="M69" s="168"/>
      <c r="N69" s="168"/>
      <c r="O69" s="168"/>
      <c r="P69" s="168"/>
      <c r="Q69" s="168"/>
      <c r="R69" s="168"/>
      <c r="S69" s="168"/>
      <c r="T69" s="168"/>
      <c r="U69" s="168"/>
      <c r="V69" s="168"/>
      <c r="W69" s="168"/>
      <c r="X69" s="168"/>
      <c r="Y69" s="168"/>
      <c r="Z69" s="168"/>
      <c r="AA69" s="168"/>
      <c r="AB69" s="168"/>
      <c r="AC69" s="168"/>
      <c r="AD69" s="168"/>
      <c r="AE69" s="168"/>
      <c r="AF69" s="168"/>
      <c r="AG69" s="168"/>
      <c r="AH69" s="168"/>
      <c r="AI69" s="168"/>
      <c r="AJ69" s="168"/>
    </row>
    <row r="70" spans="1:36" x14ac:dyDescent="0.25">
      <c r="A70" s="168"/>
      <c r="B70" s="168"/>
      <c r="C70" s="168"/>
      <c r="D70" s="168"/>
      <c r="E70" s="168"/>
      <c r="F70" s="168"/>
      <c r="G70" s="168"/>
      <c r="H70" s="168"/>
      <c r="I70" s="168"/>
      <c r="J70" s="168"/>
      <c r="K70" s="168"/>
      <c r="L70" s="168"/>
      <c r="M70" s="168"/>
      <c r="N70" s="168"/>
      <c r="O70" s="168"/>
      <c r="P70" s="168"/>
      <c r="Q70" s="168"/>
      <c r="R70" s="168"/>
      <c r="S70" s="168"/>
      <c r="T70" s="168"/>
      <c r="U70" s="168"/>
      <c r="V70" s="168"/>
      <c r="W70" s="168"/>
      <c r="X70" s="168"/>
      <c r="Y70" s="168"/>
      <c r="Z70" s="168"/>
      <c r="AA70" s="168"/>
      <c r="AB70" s="168"/>
      <c r="AC70" s="168"/>
      <c r="AD70" s="168"/>
      <c r="AE70" s="168"/>
      <c r="AF70" s="168"/>
      <c r="AG70" s="168"/>
      <c r="AH70" s="168"/>
      <c r="AI70" s="168"/>
      <c r="AJ70" s="168"/>
    </row>
    <row r="71" spans="1:36" x14ac:dyDescent="0.25">
      <c r="A71" s="168"/>
      <c r="B71" s="168"/>
      <c r="C71" s="168"/>
      <c r="D71" s="168"/>
      <c r="E71" s="168"/>
      <c r="F71" s="168"/>
      <c r="G71" s="168"/>
      <c r="H71" s="168"/>
      <c r="I71" s="168"/>
      <c r="J71" s="168"/>
      <c r="K71" s="168"/>
      <c r="L71" s="16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68"/>
      <c r="AJ71" s="168"/>
    </row>
    <row r="72" spans="1:36" x14ac:dyDescent="0.25">
      <c r="A72" s="168"/>
      <c r="B72" s="168"/>
      <c r="C72" s="168"/>
      <c r="D72" s="168"/>
      <c r="E72" s="168"/>
      <c r="F72" s="168"/>
      <c r="G72" s="168"/>
      <c r="H72" s="168"/>
      <c r="I72" s="168"/>
      <c r="J72" s="168"/>
      <c r="K72" s="168"/>
      <c r="L72" s="168"/>
      <c r="M72" s="168"/>
      <c r="N72" s="168"/>
      <c r="O72" s="168"/>
      <c r="P72" s="168"/>
      <c r="Q72" s="168"/>
      <c r="R72" s="168"/>
      <c r="S72" s="168"/>
      <c r="T72" s="168"/>
      <c r="U72" s="168"/>
      <c r="V72" s="168"/>
      <c r="W72" s="168"/>
      <c r="X72" s="168"/>
      <c r="Y72" s="168"/>
      <c r="Z72" s="168"/>
      <c r="AA72" s="168"/>
      <c r="AB72" s="168"/>
      <c r="AC72" s="168"/>
      <c r="AD72" s="168"/>
      <c r="AE72" s="168"/>
      <c r="AF72" s="168"/>
      <c r="AG72" s="168"/>
      <c r="AH72" s="168"/>
      <c r="AI72" s="168"/>
      <c r="AJ72" s="168"/>
    </row>
    <row r="73" spans="1:36" x14ac:dyDescent="0.25">
      <c r="A73" s="168"/>
      <c r="B73" s="168"/>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8"/>
      <c r="AA73" s="168"/>
      <c r="AB73" s="168"/>
      <c r="AC73" s="168"/>
      <c r="AD73" s="168"/>
      <c r="AE73" s="168"/>
      <c r="AF73" s="168"/>
      <c r="AG73" s="168"/>
      <c r="AH73" s="168"/>
      <c r="AI73" s="168"/>
      <c r="AJ73" s="168"/>
    </row>
    <row r="74" spans="1:36" x14ac:dyDescent="0.25">
      <c r="A74" s="168"/>
      <c r="B74" s="168"/>
      <c r="C74" s="168"/>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row>
    <row r="75" spans="1:36" x14ac:dyDescent="0.25">
      <c r="A75" s="168"/>
      <c r="B75" s="168"/>
      <c r="C75" s="168"/>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row>
    <row r="76" spans="1:36" x14ac:dyDescent="0.25">
      <c r="A76" s="168"/>
      <c r="B76" s="168"/>
      <c r="C76" s="168"/>
      <c r="D76" s="168"/>
      <c r="E76" s="168"/>
      <c r="F76" s="168"/>
      <c r="G76" s="168"/>
      <c r="H76" s="168"/>
      <c r="I76" s="168"/>
      <c r="J76" s="168"/>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AI76" s="168"/>
      <c r="AJ76" s="168"/>
    </row>
    <row r="77" spans="1:36" x14ac:dyDescent="0.25">
      <c r="A77" s="168"/>
      <c r="B77" s="168"/>
      <c r="C77" s="168"/>
      <c r="D77" s="168"/>
      <c r="E77" s="168"/>
      <c r="F77" s="168"/>
      <c r="G77" s="168"/>
      <c r="H77" s="168"/>
      <c r="I77" s="168"/>
      <c r="J77" s="168"/>
      <c r="K77" s="168"/>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row>
    <row r="78" spans="1:36" x14ac:dyDescent="0.25">
      <c r="A78" s="168"/>
      <c r="B78" s="168"/>
      <c r="C78" s="168"/>
      <c r="D78" s="168"/>
      <c r="E78" s="168"/>
      <c r="F78" s="168"/>
      <c r="G78" s="168"/>
      <c r="H78" s="168"/>
      <c r="I78" s="168"/>
      <c r="J78" s="168"/>
      <c r="K78" s="168"/>
      <c r="L78" s="168"/>
      <c r="M78" s="168"/>
      <c r="N78" s="168"/>
      <c r="O78" s="168"/>
      <c r="P78" s="168"/>
      <c r="Q78" s="168"/>
      <c r="R78" s="168"/>
      <c r="S78" s="168"/>
      <c r="T78" s="168"/>
      <c r="U78" s="168"/>
      <c r="V78" s="168"/>
      <c r="W78" s="168"/>
      <c r="X78" s="168"/>
      <c r="Y78" s="168"/>
      <c r="Z78" s="168"/>
      <c r="AA78" s="168"/>
      <c r="AB78" s="168"/>
      <c r="AC78" s="168"/>
      <c r="AD78" s="168"/>
      <c r="AE78" s="168"/>
      <c r="AF78" s="168"/>
      <c r="AG78" s="168"/>
      <c r="AH78" s="168"/>
      <c r="AI78" s="168"/>
      <c r="AJ78" s="168"/>
    </row>
    <row r="79" spans="1:36" x14ac:dyDescent="0.25">
      <c r="A79" s="168"/>
      <c r="B79" s="168"/>
      <c r="C79" s="168"/>
      <c r="D79" s="168"/>
      <c r="E79" s="168"/>
      <c r="F79" s="168"/>
      <c r="G79" s="168"/>
      <c r="H79" s="168"/>
      <c r="I79" s="168"/>
      <c r="J79" s="168"/>
      <c r="K79" s="168"/>
      <c r="L79" s="168"/>
      <c r="M79" s="168"/>
      <c r="N79" s="168"/>
      <c r="O79" s="168"/>
      <c r="P79" s="168"/>
      <c r="Q79" s="168"/>
      <c r="R79" s="168"/>
      <c r="S79" s="168"/>
      <c r="T79" s="168"/>
      <c r="U79" s="168"/>
      <c r="V79" s="168"/>
      <c r="W79" s="168"/>
      <c r="X79" s="168"/>
      <c r="Y79" s="168"/>
      <c r="Z79" s="168"/>
      <c r="AA79" s="168"/>
      <c r="AB79" s="168"/>
      <c r="AC79" s="168"/>
      <c r="AD79" s="168"/>
      <c r="AE79" s="168"/>
      <c r="AF79" s="168"/>
      <c r="AG79" s="168"/>
      <c r="AH79" s="168"/>
      <c r="AI79" s="168"/>
      <c r="AJ79" s="168"/>
    </row>
    <row r="80" spans="1:36" x14ac:dyDescent="0.25">
      <c r="A80" s="168"/>
      <c r="B80" s="168"/>
      <c r="C80" s="168"/>
      <c r="D80" s="168"/>
      <c r="E80" s="168"/>
      <c r="F80" s="168"/>
      <c r="G80" s="168"/>
      <c r="H80" s="168"/>
      <c r="I80" s="168"/>
      <c r="J80" s="168"/>
      <c r="K80" s="168"/>
      <c r="L80" s="168"/>
      <c r="M80" s="168"/>
      <c r="N80" s="168"/>
      <c r="O80" s="168"/>
      <c r="P80" s="168"/>
      <c r="Q80" s="168"/>
      <c r="R80" s="168"/>
      <c r="S80" s="168"/>
      <c r="T80" s="168"/>
      <c r="U80" s="168"/>
      <c r="V80" s="168"/>
      <c r="W80" s="168"/>
      <c r="X80" s="168"/>
      <c r="Y80" s="168"/>
      <c r="Z80" s="168"/>
      <c r="AA80" s="168"/>
      <c r="AB80" s="168"/>
      <c r="AC80" s="168"/>
      <c r="AD80" s="168"/>
      <c r="AE80" s="168"/>
      <c r="AF80" s="168"/>
      <c r="AG80" s="168"/>
      <c r="AH80" s="168"/>
      <c r="AI80" s="168"/>
      <c r="AJ80" s="168"/>
    </row>
    <row r="81" spans="1:36" x14ac:dyDescent="0.25">
      <c r="A81" s="168"/>
      <c r="B81" s="168"/>
      <c r="C81" s="168"/>
      <c r="D81" s="168"/>
      <c r="E81" s="168"/>
      <c r="F81" s="168"/>
      <c r="G81" s="168"/>
      <c r="H81" s="168"/>
      <c r="I81" s="168"/>
      <c r="J81" s="168"/>
      <c r="K81" s="168"/>
      <c r="L81" s="168"/>
      <c r="M81" s="168"/>
      <c r="N81" s="168"/>
      <c r="O81" s="168"/>
      <c r="P81" s="168"/>
      <c r="Q81" s="168"/>
      <c r="R81" s="168"/>
      <c r="S81" s="168"/>
      <c r="T81" s="168"/>
      <c r="U81" s="168"/>
      <c r="V81" s="168"/>
      <c r="W81" s="168"/>
      <c r="X81" s="168"/>
      <c r="Y81" s="168"/>
      <c r="Z81" s="168"/>
      <c r="AA81" s="168"/>
      <c r="AB81" s="168"/>
      <c r="AC81" s="168"/>
      <c r="AD81" s="168"/>
      <c r="AE81" s="168"/>
      <c r="AF81" s="168"/>
      <c r="AG81" s="168"/>
      <c r="AH81" s="168"/>
      <c r="AI81" s="168"/>
      <c r="AJ81" s="168"/>
    </row>
    <row r="82" spans="1:36" x14ac:dyDescent="0.25">
      <c r="A82" s="168"/>
      <c r="B82" s="168"/>
      <c r="C82" s="168"/>
      <c r="D82" s="168"/>
      <c r="E82" s="168"/>
      <c r="F82" s="168"/>
      <c r="G82" s="168"/>
      <c r="H82" s="168"/>
      <c r="I82" s="168"/>
      <c r="J82" s="168"/>
      <c r="K82" s="168"/>
      <c r="L82" s="168"/>
      <c r="M82" s="168"/>
      <c r="N82" s="168"/>
      <c r="O82" s="168"/>
      <c r="P82" s="168"/>
      <c r="Q82" s="168"/>
      <c r="R82" s="168"/>
      <c r="S82" s="168"/>
      <c r="T82" s="168"/>
      <c r="U82" s="168"/>
      <c r="V82" s="168"/>
      <c r="W82" s="168"/>
      <c r="X82" s="168"/>
      <c r="Y82" s="168"/>
      <c r="Z82" s="168"/>
      <c r="AA82" s="168"/>
      <c r="AB82" s="168"/>
      <c r="AC82" s="168"/>
      <c r="AD82" s="168"/>
      <c r="AE82" s="168"/>
      <c r="AF82" s="168"/>
      <c r="AG82" s="168"/>
      <c r="AH82" s="168"/>
      <c r="AI82" s="168"/>
      <c r="AJ82" s="168"/>
    </row>
    <row r="83" spans="1:36" x14ac:dyDescent="0.25">
      <c r="A83" s="168"/>
      <c r="B83" s="168"/>
      <c r="C83" s="168"/>
      <c r="D83" s="168"/>
      <c r="E83" s="168"/>
      <c r="F83" s="168"/>
      <c r="G83" s="168"/>
      <c r="H83" s="168"/>
      <c r="I83" s="168"/>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row>
    <row r="84" spans="1:36" x14ac:dyDescent="0.25">
      <c r="A84" s="168"/>
      <c r="B84" s="168"/>
      <c r="C84" s="168"/>
      <c r="D84" s="168"/>
      <c r="E84" s="168"/>
      <c r="F84" s="168"/>
      <c r="G84" s="168"/>
      <c r="H84" s="168"/>
      <c r="I84" s="168"/>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168"/>
      <c r="AJ84" s="168"/>
    </row>
    <row r="85" spans="1:36" x14ac:dyDescent="0.25">
      <c r="A85" s="168"/>
      <c r="B85" s="168"/>
      <c r="C85" s="168"/>
      <c r="D85" s="168"/>
      <c r="E85" s="168"/>
      <c r="F85" s="168"/>
      <c r="G85" s="168"/>
      <c r="H85" s="168"/>
      <c r="I85" s="168"/>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row>
    <row r="86" spans="1:36" x14ac:dyDescent="0.25">
      <c r="A86" s="168"/>
      <c r="B86" s="168"/>
      <c r="C86" s="168"/>
      <c r="D86" s="168"/>
      <c r="E86" s="168"/>
      <c r="F86" s="168"/>
      <c r="G86" s="168"/>
      <c r="H86" s="168"/>
      <c r="I86" s="168"/>
      <c r="J86" s="168"/>
      <c r="K86" s="168"/>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row>
    <row r="87" spans="1:36" x14ac:dyDescent="0.25">
      <c r="A87" s="168"/>
      <c r="B87" s="168"/>
      <c r="C87" s="168"/>
      <c r="D87" s="168"/>
      <c r="E87" s="168"/>
      <c r="F87" s="168"/>
      <c r="G87" s="168"/>
      <c r="H87" s="168"/>
      <c r="I87" s="168"/>
      <c r="J87" s="168"/>
      <c r="K87" s="168"/>
      <c r="L87" s="168"/>
      <c r="M87" s="168"/>
      <c r="N87" s="168"/>
      <c r="O87" s="168"/>
      <c r="P87" s="168"/>
      <c r="Q87" s="168"/>
      <c r="R87" s="168"/>
      <c r="S87" s="168"/>
      <c r="T87" s="168"/>
      <c r="U87" s="168"/>
      <c r="V87" s="168"/>
      <c r="W87" s="168"/>
      <c r="X87" s="168"/>
      <c r="Y87" s="168"/>
      <c r="Z87" s="168"/>
      <c r="AA87" s="168"/>
      <c r="AB87" s="168"/>
      <c r="AC87" s="168"/>
      <c r="AD87" s="168"/>
      <c r="AE87" s="168"/>
      <c r="AF87" s="168"/>
      <c r="AG87" s="168"/>
      <c r="AH87" s="168"/>
      <c r="AI87" s="168"/>
      <c r="AJ87" s="168"/>
    </row>
    <row r="88" spans="1:36" x14ac:dyDescent="0.25">
      <c r="A88" s="168"/>
      <c r="B88" s="168"/>
      <c r="C88" s="168"/>
      <c r="D88" s="168"/>
      <c r="E88" s="168"/>
      <c r="F88" s="168"/>
      <c r="G88" s="168"/>
      <c r="H88" s="168"/>
      <c r="I88" s="168"/>
      <c r="J88" s="168"/>
      <c r="K88" s="168"/>
      <c r="L88" s="168"/>
      <c r="M88" s="168"/>
      <c r="N88" s="168"/>
      <c r="O88" s="168"/>
      <c r="P88" s="168"/>
      <c r="Q88" s="168"/>
      <c r="R88" s="168"/>
      <c r="S88" s="168"/>
      <c r="T88" s="168"/>
      <c r="U88" s="168"/>
      <c r="V88" s="168"/>
      <c r="W88" s="168"/>
      <c r="X88" s="168"/>
      <c r="Y88" s="168"/>
      <c r="Z88" s="168"/>
      <c r="AA88" s="168"/>
      <c r="AB88" s="168"/>
      <c r="AC88" s="168"/>
      <c r="AD88" s="168"/>
      <c r="AE88" s="168"/>
      <c r="AF88" s="168"/>
      <c r="AG88" s="168"/>
      <c r="AH88" s="168"/>
      <c r="AI88" s="168"/>
      <c r="AJ88" s="168"/>
    </row>
    <row r="89" spans="1:36" x14ac:dyDescent="0.25">
      <c r="A89" s="168"/>
      <c r="B89" s="168"/>
      <c r="C89" s="168"/>
      <c r="D89" s="168"/>
      <c r="E89" s="168"/>
      <c r="F89" s="168"/>
      <c r="G89" s="168"/>
      <c r="H89" s="168"/>
      <c r="I89" s="168"/>
      <c r="J89" s="168"/>
      <c r="K89" s="168"/>
      <c r="L89" s="168"/>
      <c r="M89" s="168"/>
      <c r="N89" s="168"/>
      <c r="O89" s="168"/>
      <c r="P89" s="168"/>
      <c r="Q89" s="168"/>
      <c r="R89" s="168"/>
      <c r="S89" s="168"/>
      <c r="T89" s="168"/>
      <c r="U89" s="168"/>
      <c r="V89" s="168"/>
      <c r="W89" s="168"/>
      <c r="X89" s="168"/>
      <c r="Y89" s="168"/>
      <c r="Z89" s="168"/>
      <c r="AA89" s="168"/>
      <c r="AB89" s="168"/>
      <c r="AC89" s="168"/>
      <c r="AD89" s="168"/>
      <c r="AE89" s="168"/>
      <c r="AF89" s="168"/>
      <c r="AG89" s="168"/>
      <c r="AH89" s="168"/>
      <c r="AI89" s="168"/>
      <c r="AJ89" s="168"/>
    </row>
    <row r="90" spans="1:36" x14ac:dyDescent="0.25">
      <c r="A90" s="168"/>
      <c r="B90" s="168"/>
      <c r="C90" s="168"/>
      <c r="D90" s="168"/>
      <c r="E90" s="168"/>
      <c r="F90" s="168"/>
      <c r="G90" s="168"/>
      <c r="H90" s="168"/>
      <c r="I90" s="168"/>
      <c r="J90" s="168"/>
      <c r="K90" s="168"/>
      <c r="L90" s="168"/>
      <c r="M90" s="168"/>
      <c r="N90" s="168"/>
      <c r="O90" s="168"/>
      <c r="P90" s="168"/>
      <c r="Q90" s="168"/>
      <c r="R90" s="168"/>
      <c r="S90" s="168"/>
      <c r="T90" s="168"/>
      <c r="U90" s="168"/>
      <c r="V90" s="168"/>
      <c r="W90" s="168"/>
      <c r="X90" s="168"/>
      <c r="Y90" s="168"/>
      <c r="Z90" s="168"/>
      <c r="AA90" s="168"/>
      <c r="AB90" s="168"/>
      <c r="AC90" s="168"/>
      <c r="AD90" s="168"/>
      <c r="AE90" s="168"/>
      <c r="AF90" s="168"/>
      <c r="AG90" s="168"/>
      <c r="AH90" s="168"/>
      <c r="AI90" s="168"/>
      <c r="AJ90" s="168"/>
    </row>
    <row r="91" spans="1:36" x14ac:dyDescent="0.25">
      <c r="A91" s="168"/>
      <c r="B91" s="168"/>
      <c r="C91" s="168"/>
      <c r="D91" s="168"/>
      <c r="E91" s="168"/>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168"/>
      <c r="AJ91" s="168"/>
    </row>
    <row r="92" spans="1:36" x14ac:dyDescent="0.25">
      <c r="A92" s="168"/>
      <c r="B92" s="168"/>
      <c r="C92" s="168"/>
      <c r="D92" s="168"/>
      <c r="E92" s="168"/>
      <c r="F92" s="168"/>
      <c r="G92" s="168"/>
      <c r="H92" s="168"/>
      <c r="I92" s="168"/>
      <c r="J92" s="168"/>
      <c r="K92" s="168"/>
      <c r="L92" s="168"/>
      <c r="M92" s="168"/>
      <c r="N92" s="168"/>
      <c r="O92" s="168"/>
      <c r="P92" s="168"/>
      <c r="Q92" s="168"/>
      <c r="R92" s="168"/>
      <c r="S92" s="168"/>
      <c r="T92" s="168"/>
      <c r="U92" s="168"/>
      <c r="V92" s="168"/>
      <c r="W92" s="168"/>
      <c r="X92" s="168"/>
      <c r="Y92" s="168"/>
      <c r="Z92" s="168"/>
      <c r="AA92" s="168"/>
      <c r="AB92" s="168"/>
      <c r="AC92" s="168"/>
      <c r="AD92" s="168"/>
      <c r="AE92" s="168"/>
      <c r="AF92" s="168"/>
      <c r="AG92" s="168"/>
      <c r="AH92" s="168"/>
      <c r="AI92" s="168"/>
      <c r="AJ92" s="168"/>
    </row>
    <row r="93" spans="1:36" x14ac:dyDescent="0.25">
      <c r="A93" s="168"/>
      <c r="B93" s="168"/>
      <c r="C93" s="168"/>
      <c r="D93" s="168"/>
      <c r="E93" s="168"/>
      <c r="F93" s="168"/>
      <c r="G93" s="168"/>
      <c r="H93" s="168"/>
      <c r="I93" s="168"/>
      <c r="J93" s="168"/>
      <c r="K93" s="168"/>
      <c r="L93" s="168"/>
      <c r="M93" s="168"/>
      <c r="N93" s="168"/>
      <c r="O93" s="168"/>
      <c r="P93" s="168"/>
      <c r="Q93" s="168"/>
      <c r="R93" s="168"/>
      <c r="S93" s="168"/>
      <c r="T93" s="168"/>
      <c r="U93" s="168"/>
      <c r="V93" s="168"/>
      <c r="W93" s="168"/>
      <c r="X93" s="168"/>
      <c r="Y93" s="168"/>
      <c r="Z93" s="168"/>
      <c r="AA93" s="168"/>
      <c r="AB93" s="168"/>
      <c r="AC93" s="168"/>
      <c r="AD93" s="168"/>
      <c r="AE93" s="168"/>
      <c r="AF93" s="168"/>
      <c r="AG93" s="168"/>
      <c r="AH93" s="168"/>
      <c r="AI93" s="168"/>
      <c r="AJ93" s="168"/>
    </row>
    <row r="94" spans="1:36" x14ac:dyDescent="0.25">
      <c r="A94" s="168"/>
      <c r="B94" s="168"/>
      <c r="C94" s="168"/>
      <c r="D94" s="168"/>
      <c r="E94" s="168"/>
      <c r="F94" s="168"/>
      <c r="G94" s="168"/>
      <c r="H94" s="168"/>
      <c r="I94" s="168"/>
      <c r="J94" s="168"/>
      <c r="K94" s="168"/>
      <c r="L94" s="168"/>
      <c r="M94" s="168"/>
      <c r="N94" s="168"/>
      <c r="O94" s="168"/>
      <c r="P94" s="168"/>
      <c r="Q94" s="168"/>
      <c r="R94" s="168"/>
      <c r="S94" s="168"/>
      <c r="T94" s="168"/>
      <c r="U94" s="168"/>
      <c r="V94" s="168"/>
      <c r="W94" s="168"/>
      <c r="X94" s="168"/>
      <c r="Y94" s="168"/>
      <c r="Z94" s="168"/>
      <c r="AA94" s="168"/>
      <c r="AB94" s="168"/>
      <c r="AC94" s="168"/>
      <c r="AD94" s="168"/>
      <c r="AE94" s="168"/>
      <c r="AF94" s="168"/>
      <c r="AG94" s="168"/>
      <c r="AH94" s="168"/>
      <c r="AI94" s="168"/>
      <c r="AJ94" s="168"/>
    </row>
    <row r="95" spans="1:36" x14ac:dyDescent="0.25">
      <c r="A95" s="168"/>
      <c r="B95" s="168"/>
      <c r="C95" s="168"/>
      <c r="D95" s="168"/>
      <c r="E95" s="168"/>
      <c r="F95" s="168"/>
      <c r="G95" s="168"/>
      <c r="H95" s="168"/>
      <c r="I95" s="168"/>
      <c r="J95" s="168"/>
      <c r="K95" s="168"/>
      <c r="L95" s="168"/>
      <c r="M95" s="168"/>
      <c r="N95" s="168"/>
      <c r="O95" s="168"/>
      <c r="P95" s="168"/>
      <c r="Q95" s="168"/>
      <c r="R95" s="168"/>
      <c r="S95" s="168"/>
      <c r="T95" s="168"/>
      <c r="U95" s="168"/>
      <c r="V95" s="168"/>
      <c r="W95" s="168"/>
      <c r="X95" s="168"/>
      <c r="Y95" s="168"/>
      <c r="Z95" s="168"/>
      <c r="AA95" s="168"/>
      <c r="AB95" s="168"/>
      <c r="AC95" s="168"/>
      <c r="AD95" s="168"/>
      <c r="AE95" s="168"/>
      <c r="AF95" s="168"/>
      <c r="AG95" s="168"/>
      <c r="AH95" s="168"/>
      <c r="AI95" s="168"/>
      <c r="AJ95" s="168"/>
    </row>
    <row r="96" spans="1:36" x14ac:dyDescent="0.25">
      <c r="A96" s="168"/>
      <c r="B96" s="168"/>
      <c r="C96" s="168"/>
      <c r="D96" s="168"/>
      <c r="E96" s="168"/>
      <c r="F96" s="168"/>
      <c r="G96" s="168"/>
      <c r="H96" s="168"/>
      <c r="I96" s="168"/>
      <c r="J96" s="168"/>
      <c r="K96" s="168"/>
      <c r="L96" s="168"/>
      <c r="M96" s="168"/>
      <c r="N96" s="168"/>
      <c r="O96" s="168"/>
      <c r="P96" s="168"/>
      <c r="Q96" s="168"/>
      <c r="R96" s="168"/>
      <c r="S96" s="168"/>
      <c r="T96" s="168"/>
      <c r="U96" s="168"/>
      <c r="V96" s="168"/>
      <c r="W96" s="168"/>
      <c r="X96" s="168"/>
      <c r="Y96" s="168"/>
      <c r="Z96" s="168"/>
      <c r="AA96" s="168"/>
      <c r="AB96" s="168"/>
      <c r="AC96" s="168"/>
      <c r="AD96" s="168"/>
      <c r="AE96" s="168"/>
      <c r="AF96" s="168"/>
      <c r="AG96" s="168"/>
      <c r="AH96" s="168"/>
      <c r="AI96" s="168"/>
      <c r="AJ96" s="168"/>
    </row>
    <row r="97" spans="1:36" x14ac:dyDescent="0.25">
      <c r="A97" s="168"/>
      <c r="B97" s="168"/>
      <c r="C97" s="168"/>
      <c r="D97" s="168"/>
      <c r="E97" s="168"/>
      <c r="F97" s="168"/>
      <c r="G97" s="168"/>
      <c r="H97" s="168"/>
      <c r="I97" s="168"/>
      <c r="J97" s="168"/>
      <c r="K97" s="168"/>
      <c r="L97" s="168"/>
      <c r="M97" s="168"/>
      <c r="N97" s="168"/>
      <c r="O97" s="168"/>
      <c r="P97" s="168"/>
      <c r="Q97" s="168"/>
      <c r="R97" s="168"/>
      <c r="S97" s="168"/>
      <c r="T97" s="168"/>
      <c r="U97" s="168"/>
      <c r="V97" s="168"/>
      <c r="W97" s="168"/>
      <c r="X97" s="168"/>
      <c r="Y97" s="168"/>
      <c r="Z97" s="168"/>
      <c r="AA97" s="168"/>
      <c r="AB97" s="168"/>
      <c r="AC97" s="168"/>
      <c r="AD97" s="168"/>
      <c r="AE97" s="168"/>
      <c r="AF97" s="168"/>
      <c r="AG97" s="168"/>
      <c r="AH97" s="168"/>
      <c r="AI97" s="168"/>
      <c r="AJ97" s="168"/>
    </row>
    <row r="98" spans="1:36" x14ac:dyDescent="0.25">
      <c r="A98" s="168"/>
      <c r="B98" s="168"/>
      <c r="C98" s="168"/>
      <c r="D98" s="168"/>
      <c r="E98" s="168"/>
      <c r="F98" s="168"/>
      <c r="G98" s="168"/>
      <c r="H98" s="168"/>
      <c r="I98" s="168"/>
      <c r="J98" s="168"/>
      <c r="K98" s="168"/>
      <c r="L98" s="168"/>
      <c r="M98" s="168"/>
      <c r="N98" s="168"/>
      <c r="O98" s="168"/>
      <c r="P98" s="168"/>
      <c r="Q98" s="168"/>
      <c r="R98" s="168"/>
      <c r="S98" s="168"/>
      <c r="T98" s="168"/>
      <c r="U98" s="168"/>
      <c r="V98" s="168"/>
      <c r="W98" s="168"/>
      <c r="X98" s="168"/>
      <c r="Y98" s="168"/>
      <c r="Z98" s="168"/>
      <c r="AA98" s="168"/>
      <c r="AB98" s="168"/>
      <c r="AC98" s="168"/>
      <c r="AD98" s="168"/>
      <c r="AE98" s="168"/>
      <c r="AF98" s="168"/>
      <c r="AG98" s="168"/>
      <c r="AH98" s="168"/>
      <c r="AI98" s="168"/>
      <c r="AJ98" s="168"/>
    </row>
    <row r="99" spans="1:36" x14ac:dyDescent="0.25">
      <c r="A99" s="168"/>
      <c r="B99" s="168"/>
      <c r="C99" s="168"/>
      <c r="D99" s="168"/>
      <c r="E99" s="168"/>
      <c r="F99" s="168"/>
      <c r="G99" s="168"/>
      <c r="H99" s="168"/>
      <c r="I99" s="168"/>
      <c r="J99" s="168"/>
      <c r="K99" s="168"/>
      <c r="L99" s="168"/>
      <c r="M99" s="168"/>
      <c r="N99" s="168"/>
      <c r="O99" s="168"/>
      <c r="P99" s="168"/>
      <c r="Q99" s="168"/>
      <c r="R99" s="168"/>
      <c r="S99" s="168"/>
      <c r="T99" s="168"/>
      <c r="U99" s="168"/>
      <c r="V99" s="168"/>
      <c r="W99" s="168"/>
      <c r="X99" s="168"/>
      <c r="Y99" s="168"/>
      <c r="Z99" s="168"/>
      <c r="AA99" s="168"/>
      <c r="AB99" s="168"/>
      <c r="AC99" s="168"/>
      <c r="AD99" s="168"/>
      <c r="AE99" s="168"/>
      <c r="AF99" s="168"/>
      <c r="AG99" s="168"/>
      <c r="AH99" s="168"/>
      <c r="AI99" s="168"/>
      <c r="AJ99" s="168"/>
    </row>
    <row r="100" spans="1:36" x14ac:dyDescent="0.25">
      <c r="A100" s="168"/>
      <c r="B100" s="168"/>
      <c r="C100" s="168"/>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168"/>
      <c r="AC100" s="168"/>
      <c r="AD100" s="168"/>
      <c r="AE100" s="168"/>
      <c r="AF100" s="168"/>
      <c r="AG100" s="168"/>
      <c r="AH100" s="168"/>
      <c r="AI100" s="168"/>
      <c r="AJ100" s="168"/>
    </row>
    <row r="101" spans="1:36" x14ac:dyDescent="0.25">
      <c r="A101" s="168"/>
      <c r="B101" s="168"/>
      <c r="C101" s="168"/>
      <c r="D101" s="168"/>
      <c r="E101" s="168"/>
      <c r="F101" s="168"/>
      <c r="G101" s="168"/>
      <c r="H101" s="168"/>
      <c r="I101" s="168"/>
      <c r="J101" s="168"/>
      <c r="K101" s="168"/>
      <c r="L101" s="168"/>
      <c r="M101" s="168"/>
      <c r="N101" s="168"/>
      <c r="O101" s="168"/>
      <c r="P101" s="168"/>
      <c r="Q101" s="168"/>
      <c r="R101" s="168"/>
      <c r="S101" s="168"/>
      <c r="T101" s="168"/>
      <c r="U101" s="168"/>
      <c r="V101" s="168"/>
      <c r="W101" s="168"/>
      <c r="X101" s="168"/>
      <c r="Y101" s="168"/>
      <c r="Z101" s="168"/>
      <c r="AA101" s="168"/>
      <c r="AB101" s="168"/>
      <c r="AC101" s="168"/>
      <c r="AD101" s="168"/>
      <c r="AE101" s="168"/>
      <c r="AF101" s="168"/>
      <c r="AG101" s="168"/>
      <c r="AH101" s="168"/>
      <c r="AI101" s="168"/>
      <c r="AJ101" s="168"/>
    </row>
    <row r="102" spans="1:36" x14ac:dyDescent="0.25">
      <c r="A102" s="168"/>
      <c r="B102" s="168"/>
      <c r="C102" s="168"/>
      <c r="D102" s="168"/>
      <c r="E102" s="168"/>
      <c r="F102" s="168"/>
      <c r="G102" s="168"/>
      <c r="H102" s="168"/>
      <c r="I102" s="168"/>
      <c r="J102" s="168"/>
      <c r="K102" s="168"/>
      <c r="L102" s="168"/>
      <c r="M102" s="168"/>
      <c r="N102" s="168"/>
      <c r="O102" s="168"/>
      <c r="P102" s="168"/>
      <c r="Q102" s="168"/>
      <c r="R102" s="168"/>
      <c r="S102" s="168"/>
      <c r="T102" s="168"/>
      <c r="U102" s="168"/>
      <c r="V102" s="168"/>
      <c r="W102" s="168"/>
      <c r="X102" s="168"/>
      <c r="Y102" s="168"/>
      <c r="Z102" s="168"/>
      <c r="AA102" s="168"/>
      <c r="AB102" s="168"/>
      <c r="AC102" s="168"/>
      <c r="AD102" s="168"/>
      <c r="AE102" s="168"/>
      <c r="AF102" s="168"/>
      <c r="AG102" s="168"/>
      <c r="AH102" s="168"/>
      <c r="AI102" s="168"/>
      <c r="AJ102" s="168"/>
    </row>
    <row r="103" spans="1:36" x14ac:dyDescent="0.25">
      <c r="A103" s="168"/>
      <c r="B103" s="168"/>
      <c r="C103" s="168"/>
      <c r="D103" s="168"/>
      <c r="E103" s="168"/>
      <c r="F103" s="168"/>
      <c r="G103" s="168"/>
      <c r="H103" s="168"/>
      <c r="I103" s="168"/>
      <c r="J103" s="168"/>
      <c r="K103" s="168"/>
      <c r="L103" s="168"/>
      <c r="M103" s="168"/>
      <c r="N103" s="168"/>
      <c r="O103" s="168"/>
      <c r="P103" s="168"/>
      <c r="Q103" s="168"/>
      <c r="R103" s="168"/>
      <c r="S103" s="168"/>
      <c r="T103" s="168"/>
      <c r="U103" s="168"/>
      <c r="V103" s="168"/>
      <c r="W103" s="168"/>
      <c r="X103" s="168"/>
      <c r="Y103" s="168"/>
      <c r="Z103" s="168"/>
      <c r="AA103" s="168"/>
      <c r="AB103" s="168"/>
      <c r="AC103" s="168"/>
      <c r="AD103" s="168"/>
      <c r="AE103" s="168"/>
      <c r="AF103" s="168"/>
      <c r="AG103" s="168"/>
      <c r="AH103" s="168"/>
      <c r="AI103" s="168"/>
      <c r="AJ103" s="168"/>
    </row>
    <row r="104" spans="1:36" x14ac:dyDescent="0.25">
      <c r="A104" s="168"/>
      <c r="B104" s="168"/>
      <c r="C104" s="168"/>
      <c r="D104" s="168"/>
      <c r="E104" s="168"/>
      <c r="F104" s="168"/>
      <c r="G104" s="168"/>
      <c r="H104" s="168"/>
      <c r="I104" s="168"/>
      <c r="J104" s="168"/>
      <c r="K104" s="168"/>
      <c r="L104" s="168"/>
      <c r="M104" s="168"/>
      <c r="N104" s="168"/>
      <c r="O104" s="168"/>
      <c r="P104" s="168"/>
      <c r="Q104" s="168"/>
      <c r="R104" s="168"/>
      <c r="S104" s="168"/>
      <c r="T104" s="168"/>
      <c r="U104" s="168"/>
      <c r="V104" s="168"/>
      <c r="W104" s="168"/>
      <c r="X104" s="168"/>
      <c r="Y104" s="168"/>
      <c r="Z104" s="168"/>
      <c r="AA104" s="168"/>
      <c r="AB104" s="168"/>
      <c r="AC104" s="168"/>
      <c r="AD104" s="168"/>
      <c r="AE104" s="168"/>
      <c r="AF104" s="168"/>
      <c r="AG104" s="168"/>
      <c r="AH104" s="168"/>
      <c r="AI104" s="168"/>
      <c r="AJ104" s="168"/>
    </row>
    <row r="105" spans="1:36" x14ac:dyDescent="0.25">
      <c r="A105" s="168"/>
      <c r="B105" s="168"/>
      <c r="C105" s="168"/>
      <c r="D105" s="168"/>
      <c r="E105" s="168"/>
      <c r="F105" s="168"/>
      <c r="G105" s="168"/>
      <c r="H105" s="168"/>
      <c r="I105" s="168"/>
      <c r="J105" s="168"/>
      <c r="K105" s="168"/>
      <c r="L105" s="168"/>
      <c r="M105" s="168"/>
      <c r="N105" s="168"/>
      <c r="O105" s="168"/>
      <c r="P105" s="168"/>
      <c r="Q105" s="168"/>
      <c r="R105" s="168"/>
      <c r="S105" s="168"/>
      <c r="T105" s="168"/>
      <c r="U105" s="168"/>
      <c r="V105" s="168"/>
      <c r="W105" s="168"/>
      <c r="X105" s="168"/>
      <c r="Y105" s="168"/>
      <c r="Z105" s="168"/>
      <c r="AA105" s="168"/>
      <c r="AB105" s="168"/>
      <c r="AC105" s="168"/>
      <c r="AD105" s="168"/>
      <c r="AE105" s="168"/>
      <c r="AF105" s="168"/>
      <c r="AG105" s="168"/>
      <c r="AH105" s="168"/>
      <c r="AI105" s="168"/>
      <c r="AJ105" s="168"/>
    </row>
    <row r="106" spans="1:36" x14ac:dyDescent="0.25">
      <c r="A106" s="168"/>
      <c r="B106" s="168"/>
      <c r="C106" s="168"/>
      <c r="D106" s="168"/>
      <c r="E106" s="168"/>
      <c r="F106" s="168"/>
      <c r="G106" s="168"/>
      <c r="H106" s="168"/>
      <c r="I106" s="168"/>
      <c r="J106" s="168"/>
      <c r="K106" s="168"/>
      <c r="L106" s="168"/>
      <c r="M106" s="168"/>
      <c r="N106" s="168"/>
      <c r="O106" s="168"/>
      <c r="P106" s="168"/>
      <c r="Q106" s="168"/>
      <c r="R106" s="168"/>
      <c r="S106" s="168"/>
      <c r="T106" s="168"/>
      <c r="U106" s="168"/>
      <c r="V106" s="168"/>
      <c r="W106" s="168"/>
      <c r="X106" s="168"/>
      <c r="Y106" s="168"/>
      <c r="Z106" s="168"/>
      <c r="AA106" s="168"/>
      <c r="AB106" s="168"/>
      <c r="AC106" s="168"/>
      <c r="AD106" s="168"/>
      <c r="AE106" s="168"/>
      <c r="AF106" s="168"/>
      <c r="AG106" s="168"/>
      <c r="AH106" s="168"/>
      <c r="AI106" s="168"/>
      <c r="AJ106" s="168"/>
    </row>
    <row r="107" spans="1:36" x14ac:dyDescent="0.25">
      <c r="A107" s="168"/>
      <c r="B107" s="168"/>
      <c r="C107" s="168"/>
      <c r="D107" s="168"/>
      <c r="E107" s="168"/>
      <c r="F107" s="168"/>
      <c r="G107" s="168"/>
      <c r="H107" s="168"/>
      <c r="I107" s="168"/>
      <c r="J107" s="168"/>
      <c r="K107" s="168"/>
      <c r="L107" s="168"/>
      <c r="M107" s="168"/>
      <c r="N107" s="168"/>
      <c r="O107" s="168"/>
      <c r="P107" s="168"/>
      <c r="Q107" s="168"/>
      <c r="R107" s="168"/>
      <c r="S107" s="168"/>
      <c r="T107" s="168"/>
      <c r="U107" s="168"/>
      <c r="V107" s="168"/>
      <c r="W107" s="168"/>
      <c r="X107" s="168"/>
      <c r="Y107" s="168"/>
      <c r="Z107" s="168"/>
      <c r="AA107" s="168"/>
      <c r="AB107" s="168"/>
      <c r="AC107" s="168"/>
      <c r="AD107" s="168"/>
      <c r="AE107" s="168"/>
      <c r="AF107" s="168"/>
      <c r="AG107" s="168"/>
      <c r="AH107" s="168"/>
      <c r="AI107" s="168"/>
      <c r="AJ107" s="168"/>
    </row>
    <row r="108" spans="1:36" x14ac:dyDescent="0.25">
      <c r="A108" s="168"/>
      <c r="B108" s="168"/>
      <c r="C108" s="168"/>
      <c r="D108" s="168"/>
      <c r="E108" s="168"/>
      <c r="F108" s="168"/>
      <c r="G108" s="168"/>
      <c r="H108" s="168"/>
      <c r="I108" s="168"/>
      <c r="J108" s="168"/>
      <c r="K108" s="168"/>
      <c r="L108" s="168"/>
      <c r="M108" s="168"/>
      <c r="N108" s="168"/>
      <c r="O108" s="168"/>
      <c r="P108" s="168"/>
      <c r="Q108" s="168"/>
      <c r="R108" s="168"/>
      <c r="S108" s="168"/>
      <c r="T108" s="168"/>
      <c r="U108" s="168"/>
      <c r="V108" s="168"/>
      <c r="W108" s="168"/>
      <c r="X108" s="168"/>
      <c r="Y108" s="168"/>
      <c r="Z108" s="168"/>
      <c r="AA108" s="168"/>
      <c r="AB108" s="168"/>
      <c r="AC108" s="168"/>
      <c r="AD108" s="168"/>
      <c r="AE108" s="168"/>
      <c r="AF108" s="168"/>
      <c r="AG108" s="168"/>
      <c r="AH108" s="168"/>
      <c r="AI108" s="168"/>
      <c r="AJ108" s="168"/>
    </row>
    <row r="109" spans="1:36" x14ac:dyDescent="0.25">
      <c r="A109" s="168"/>
      <c r="B109" s="168"/>
      <c r="C109" s="168"/>
      <c r="D109" s="168"/>
      <c r="E109" s="168"/>
      <c r="F109" s="168"/>
      <c r="G109" s="168"/>
      <c r="H109" s="168"/>
      <c r="I109" s="168"/>
      <c r="J109" s="168"/>
      <c r="K109" s="168"/>
      <c r="L109" s="168"/>
      <c r="M109" s="168"/>
      <c r="N109" s="168"/>
      <c r="O109" s="168"/>
      <c r="P109" s="168"/>
      <c r="Q109" s="168"/>
      <c r="R109" s="168"/>
      <c r="S109" s="168"/>
      <c r="T109" s="168"/>
      <c r="U109" s="168"/>
      <c r="V109" s="168"/>
      <c r="W109" s="168"/>
      <c r="X109" s="168"/>
      <c r="Y109" s="168"/>
      <c r="Z109" s="168"/>
      <c r="AA109" s="168"/>
      <c r="AB109" s="168"/>
      <c r="AC109" s="168"/>
      <c r="AD109" s="168"/>
      <c r="AE109" s="168"/>
      <c r="AF109" s="168"/>
      <c r="AG109" s="168"/>
      <c r="AH109" s="168"/>
      <c r="AI109" s="168"/>
      <c r="AJ109" s="168"/>
    </row>
    <row r="110" spans="1:36" x14ac:dyDescent="0.25">
      <c r="A110" s="168"/>
      <c r="B110" s="168"/>
      <c r="C110" s="168"/>
      <c r="D110" s="168"/>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68"/>
      <c r="AB110" s="168"/>
      <c r="AC110" s="168"/>
      <c r="AD110" s="168"/>
      <c r="AE110" s="168"/>
      <c r="AF110" s="168"/>
      <c r="AG110" s="168"/>
      <c r="AH110" s="168"/>
      <c r="AI110" s="168"/>
      <c r="AJ110" s="168"/>
    </row>
    <row r="111" spans="1:36" x14ac:dyDescent="0.25">
      <c r="A111" s="168"/>
      <c r="B111" s="168"/>
      <c r="C111" s="168"/>
      <c r="D111" s="168"/>
      <c r="E111" s="168"/>
      <c r="F111" s="168"/>
      <c r="G111" s="168"/>
      <c r="H111" s="168"/>
      <c r="I111" s="168"/>
      <c r="J111" s="168"/>
      <c r="K111" s="168"/>
      <c r="L111" s="168"/>
      <c r="M111" s="168"/>
      <c r="N111" s="168"/>
      <c r="O111" s="168"/>
      <c r="P111" s="168"/>
      <c r="Q111" s="168"/>
      <c r="R111" s="168"/>
      <c r="S111" s="168"/>
      <c r="T111" s="168"/>
      <c r="U111" s="168"/>
      <c r="V111" s="168"/>
      <c r="W111" s="168"/>
      <c r="X111" s="168"/>
      <c r="Y111" s="168"/>
      <c r="Z111" s="168"/>
      <c r="AA111" s="168"/>
      <c r="AB111" s="168"/>
      <c r="AC111" s="168"/>
      <c r="AD111" s="168"/>
      <c r="AE111" s="168"/>
      <c r="AF111" s="168"/>
      <c r="AG111" s="168"/>
      <c r="AH111" s="168"/>
      <c r="AI111" s="168"/>
      <c r="AJ111" s="168"/>
    </row>
    <row r="112" spans="1:36" x14ac:dyDescent="0.25">
      <c r="A112" s="168"/>
      <c r="B112" s="168"/>
      <c r="C112" s="168"/>
      <c r="D112" s="168"/>
      <c r="E112" s="168"/>
      <c r="F112" s="168"/>
      <c r="G112" s="168"/>
      <c r="H112" s="168"/>
      <c r="I112" s="168"/>
      <c r="J112" s="168"/>
      <c r="K112" s="168"/>
      <c r="L112" s="168"/>
      <c r="M112" s="168"/>
      <c r="N112" s="168"/>
      <c r="O112" s="168"/>
      <c r="P112" s="168"/>
      <c r="Q112" s="168"/>
      <c r="R112" s="168"/>
      <c r="S112" s="168"/>
      <c r="T112" s="168"/>
      <c r="U112" s="168"/>
      <c r="V112" s="168"/>
      <c r="W112" s="168"/>
      <c r="X112" s="168"/>
      <c r="Y112" s="168"/>
      <c r="Z112" s="168"/>
      <c r="AA112" s="168"/>
      <c r="AB112" s="168"/>
      <c r="AC112" s="168"/>
      <c r="AD112" s="168"/>
      <c r="AE112" s="168"/>
      <c r="AF112" s="168"/>
      <c r="AG112" s="168"/>
      <c r="AH112" s="168"/>
      <c r="AI112" s="168"/>
      <c r="AJ112" s="168"/>
    </row>
    <row r="113" spans="1:36" x14ac:dyDescent="0.25">
      <c r="A113" s="168"/>
      <c r="B113" s="168"/>
      <c r="C113" s="168"/>
      <c r="D113" s="168"/>
      <c r="E113" s="168"/>
      <c r="F113" s="168"/>
      <c r="G113" s="168"/>
      <c r="H113" s="168"/>
      <c r="I113" s="168"/>
      <c r="J113" s="168"/>
      <c r="K113" s="168"/>
      <c r="L113" s="168"/>
      <c r="M113" s="168"/>
      <c r="N113" s="168"/>
      <c r="O113" s="168"/>
      <c r="P113" s="168"/>
      <c r="Q113" s="168"/>
      <c r="R113" s="168"/>
      <c r="S113" s="168"/>
      <c r="T113" s="168"/>
      <c r="U113" s="168"/>
      <c r="V113" s="168"/>
      <c r="W113" s="168"/>
      <c r="X113" s="168"/>
      <c r="Y113" s="168"/>
      <c r="Z113" s="168"/>
      <c r="AA113" s="168"/>
      <c r="AB113" s="168"/>
      <c r="AC113" s="168"/>
      <c r="AD113" s="168"/>
      <c r="AE113" s="168"/>
      <c r="AF113" s="168"/>
      <c r="AG113" s="168"/>
      <c r="AH113" s="168"/>
      <c r="AI113" s="168"/>
      <c r="AJ113" s="168"/>
    </row>
    <row r="114" spans="1:36" x14ac:dyDescent="0.25">
      <c r="A114" s="168"/>
      <c r="B114" s="168"/>
      <c r="C114" s="168"/>
      <c r="D114" s="168"/>
      <c r="E114" s="168"/>
      <c r="F114" s="168"/>
      <c r="G114" s="168"/>
      <c r="H114" s="168"/>
      <c r="I114" s="168"/>
      <c r="J114" s="168"/>
      <c r="K114" s="168"/>
      <c r="L114" s="168"/>
      <c r="M114" s="168"/>
      <c r="N114" s="168"/>
      <c r="O114" s="168"/>
      <c r="P114" s="168"/>
      <c r="Q114" s="168"/>
      <c r="R114" s="168"/>
      <c r="S114" s="168"/>
      <c r="T114" s="168"/>
      <c r="U114" s="168"/>
      <c r="V114" s="168"/>
      <c r="W114" s="168"/>
      <c r="X114" s="168"/>
      <c r="Y114" s="168"/>
      <c r="Z114" s="168"/>
      <c r="AA114" s="168"/>
      <c r="AB114" s="168"/>
      <c r="AC114" s="168"/>
      <c r="AD114" s="168"/>
      <c r="AE114" s="168"/>
      <c r="AF114" s="168"/>
      <c r="AG114" s="168"/>
      <c r="AH114" s="168"/>
      <c r="AI114" s="168"/>
      <c r="AJ114" s="168"/>
    </row>
    <row r="115" spans="1:36" x14ac:dyDescent="0.25">
      <c r="A115" s="168"/>
      <c r="B115" s="168"/>
      <c r="C115" s="168"/>
      <c r="D115" s="168"/>
      <c r="E115" s="168"/>
      <c r="F115" s="168"/>
      <c r="G115" s="168"/>
      <c r="H115" s="168"/>
      <c r="I115" s="168"/>
      <c r="J115" s="168"/>
      <c r="K115" s="168"/>
      <c r="L115" s="168"/>
      <c r="M115" s="168"/>
      <c r="N115" s="168"/>
      <c r="O115" s="168"/>
      <c r="P115" s="168"/>
      <c r="Q115" s="168"/>
      <c r="R115" s="168"/>
      <c r="S115" s="168"/>
      <c r="T115" s="168"/>
      <c r="U115" s="168"/>
      <c r="V115" s="168"/>
      <c r="W115" s="168"/>
      <c r="X115" s="168"/>
      <c r="Y115" s="168"/>
      <c r="Z115" s="168"/>
      <c r="AA115" s="168"/>
      <c r="AB115" s="168"/>
      <c r="AC115" s="168"/>
      <c r="AD115" s="168"/>
      <c r="AE115" s="168"/>
      <c r="AF115" s="168"/>
      <c r="AG115" s="168"/>
      <c r="AH115" s="168"/>
      <c r="AI115" s="168"/>
      <c r="AJ115" s="168"/>
    </row>
    <row r="116" spans="1:36" x14ac:dyDescent="0.25">
      <c r="A116" s="168"/>
      <c r="B116" s="168"/>
      <c r="C116" s="168"/>
      <c r="D116" s="168"/>
      <c r="E116" s="168"/>
      <c r="F116" s="168"/>
      <c r="G116" s="168"/>
      <c r="H116" s="168"/>
      <c r="I116" s="168"/>
      <c r="J116" s="168"/>
      <c r="K116" s="168"/>
      <c r="L116" s="168"/>
      <c r="M116" s="168"/>
      <c r="N116" s="168"/>
      <c r="O116" s="168"/>
      <c r="P116" s="168"/>
      <c r="Q116" s="168"/>
      <c r="R116" s="168"/>
      <c r="S116" s="168"/>
      <c r="T116" s="168"/>
      <c r="U116" s="168"/>
      <c r="V116" s="168"/>
      <c r="W116" s="168"/>
      <c r="X116" s="168"/>
      <c r="Y116" s="168"/>
      <c r="Z116" s="168"/>
      <c r="AA116" s="168"/>
      <c r="AB116" s="168"/>
      <c r="AC116" s="168"/>
      <c r="AD116" s="168"/>
      <c r="AE116" s="168"/>
      <c r="AF116" s="168"/>
      <c r="AG116" s="168"/>
      <c r="AH116" s="168"/>
      <c r="AI116" s="168"/>
      <c r="AJ116" s="168"/>
    </row>
    <row r="117" spans="1:36" x14ac:dyDescent="0.25">
      <c r="A117" s="168"/>
      <c r="B117" s="168"/>
      <c r="C117" s="168"/>
      <c r="D117" s="168"/>
      <c r="E117" s="168"/>
      <c r="F117" s="168"/>
      <c r="G117" s="168"/>
      <c r="H117" s="168"/>
      <c r="I117" s="168"/>
      <c r="J117" s="168"/>
      <c r="K117" s="168"/>
      <c r="L117" s="168"/>
      <c r="M117" s="168"/>
      <c r="N117" s="168"/>
      <c r="O117" s="168"/>
      <c r="P117" s="168"/>
      <c r="Q117" s="168"/>
      <c r="R117" s="168"/>
      <c r="S117" s="168"/>
      <c r="T117" s="168"/>
      <c r="U117" s="168"/>
      <c r="V117" s="168"/>
      <c r="W117" s="168"/>
      <c r="X117" s="168"/>
      <c r="Y117" s="168"/>
      <c r="Z117" s="168"/>
      <c r="AA117" s="168"/>
      <c r="AB117" s="168"/>
      <c r="AC117" s="168"/>
      <c r="AD117" s="168"/>
      <c r="AE117" s="168"/>
      <c r="AF117" s="168"/>
      <c r="AG117" s="168"/>
      <c r="AH117" s="168"/>
      <c r="AI117" s="168"/>
      <c r="AJ117" s="168"/>
    </row>
    <row r="118" spans="1:36" x14ac:dyDescent="0.25">
      <c r="A118" s="168"/>
      <c r="B118" s="168"/>
      <c r="C118" s="168"/>
      <c r="D118" s="168"/>
      <c r="E118" s="168"/>
      <c r="F118" s="168"/>
      <c r="G118" s="168"/>
      <c r="H118" s="168"/>
      <c r="I118" s="168"/>
      <c r="J118" s="168"/>
      <c r="K118" s="168"/>
      <c r="L118" s="168"/>
      <c r="M118" s="168"/>
      <c r="N118" s="168"/>
      <c r="O118" s="168"/>
      <c r="P118" s="168"/>
      <c r="Q118" s="168"/>
      <c r="R118" s="168"/>
      <c r="S118" s="168"/>
      <c r="T118" s="168"/>
      <c r="U118" s="168"/>
      <c r="V118" s="168"/>
      <c r="W118" s="168"/>
      <c r="X118" s="168"/>
      <c r="Y118" s="168"/>
      <c r="Z118" s="168"/>
      <c r="AA118" s="168"/>
      <c r="AB118" s="168"/>
      <c r="AC118" s="168"/>
      <c r="AD118" s="168"/>
      <c r="AE118" s="168"/>
      <c r="AF118" s="168"/>
      <c r="AG118" s="168"/>
      <c r="AH118" s="168"/>
      <c r="AI118" s="168"/>
      <c r="AJ118" s="168"/>
    </row>
    <row r="119" spans="1:36" x14ac:dyDescent="0.25">
      <c r="A119" s="168"/>
      <c r="B119" s="168"/>
      <c r="C119" s="168"/>
      <c r="D119" s="168"/>
      <c r="E119" s="168"/>
      <c r="F119" s="168"/>
      <c r="G119" s="168"/>
      <c r="H119" s="168"/>
      <c r="I119" s="168"/>
      <c r="J119" s="168"/>
      <c r="K119" s="168"/>
      <c r="L119" s="168"/>
      <c r="M119" s="168"/>
      <c r="N119" s="168"/>
      <c r="O119" s="168"/>
      <c r="P119" s="168"/>
      <c r="Q119" s="168"/>
      <c r="R119" s="168"/>
      <c r="S119" s="168"/>
      <c r="T119" s="168"/>
      <c r="U119" s="168"/>
      <c r="V119" s="168"/>
      <c r="W119" s="168"/>
      <c r="X119" s="168"/>
      <c r="Y119" s="168"/>
      <c r="Z119" s="168"/>
      <c r="AA119" s="168"/>
      <c r="AB119" s="168"/>
      <c r="AC119" s="168"/>
      <c r="AD119" s="168"/>
      <c r="AE119" s="168"/>
      <c r="AF119" s="168"/>
      <c r="AG119" s="168"/>
      <c r="AH119" s="168"/>
      <c r="AI119" s="168"/>
      <c r="AJ119" s="168"/>
    </row>
    <row r="120" spans="1:36" x14ac:dyDescent="0.25">
      <c r="A120" s="168"/>
      <c r="B120" s="168"/>
      <c r="C120" s="168"/>
      <c r="D120" s="168"/>
      <c r="E120" s="168"/>
      <c r="F120" s="168"/>
      <c r="G120" s="168"/>
      <c r="H120" s="168"/>
      <c r="I120" s="168"/>
      <c r="J120" s="168"/>
      <c r="K120" s="168"/>
      <c r="L120" s="168"/>
      <c r="M120" s="168"/>
      <c r="N120" s="168"/>
      <c r="O120" s="168"/>
      <c r="P120" s="168"/>
      <c r="Q120" s="168"/>
      <c r="R120" s="168"/>
      <c r="S120" s="168"/>
      <c r="T120" s="168"/>
      <c r="U120" s="168"/>
      <c r="V120" s="168"/>
      <c r="W120" s="168"/>
      <c r="X120" s="168"/>
      <c r="Y120" s="168"/>
      <c r="Z120" s="168"/>
      <c r="AA120" s="168"/>
      <c r="AB120" s="168"/>
      <c r="AC120" s="168"/>
      <c r="AD120" s="168"/>
      <c r="AE120" s="168"/>
      <c r="AF120" s="168"/>
      <c r="AG120" s="168"/>
      <c r="AH120" s="168"/>
      <c r="AI120" s="168"/>
      <c r="AJ120" s="168"/>
    </row>
    <row r="121" spans="1:36" x14ac:dyDescent="0.25">
      <c r="A121" s="168"/>
      <c r="B121" s="168"/>
      <c r="C121" s="168"/>
      <c r="D121" s="168"/>
      <c r="E121" s="168"/>
      <c r="F121" s="168"/>
      <c r="G121" s="168"/>
      <c r="H121" s="168"/>
      <c r="I121" s="168"/>
      <c r="J121" s="168"/>
      <c r="K121" s="168"/>
      <c r="L121" s="168"/>
      <c r="M121" s="168"/>
      <c r="N121" s="168"/>
      <c r="O121" s="168"/>
      <c r="P121" s="168"/>
      <c r="Q121" s="168"/>
      <c r="R121" s="168"/>
      <c r="S121" s="168"/>
      <c r="T121" s="168"/>
      <c r="U121" s="168"/>
      <c r="V121" s="168"/>
      <c r="W121" s="168"/>
      <c r="X121" s="168"/>
      <c r="Y121" s="168"/>
      <c r="Z121" s="168"/>
      <c r="AA121" s="168"/>
      <c r="AB121" s="168"/>
      <c r="AC121" s="168"/>
      <c r="AD121" s="168"/>
      <c r="AE121" s="168"/>
      <c r="AF121" s="168"/>
      <c r="AG121" s="168"/>
      <c r="AH121" s="168"/>
      <c r="AI121" s="168"/>
      <c r="AJ121" s="168"/>
    </row>
    <row r="122" spans="1:36" x14ac:dyDescent="0.25">
      <c r="A122" s="168"/>
      <c r="B122" s="168"/>
      <c r="C122" s="168"/>
      <c r="D122" s="168"/>
      <c r="E122" s="168"/>
      <c r="F122" s="168"/>
      <c r="G122" s="168"/>
      <c r="H122" s="168"/>
      <c r="I122" s="168"/>
      <c r="J122" s="168"/>
      <c r="K122" s="168"/>
      <c r="L122" s="168"/>
      <c r="M122" s="168"/>
      <c r="N122" s="168"/>
      <c r="O122" s="168"/>
      <c r="P122" s="168"/>
      <c r="Q122" s="168"/>
      <c r="R122" s="168"/>
      <c r="S122" s="168"/>
      <c r="T122" s="168"/>
      <c r="U122" s="168"/>
      <c r="V122" s="168"/>
      <c r="W122" s="168"/>
      <c r="X122" s="168"/>
      <c r="Y122" s="168"/>
      <c r="Z122" s="168"/>
      <c r="AA122" s="168"/>
      <c r="AB122" s="168"/>
      <c r="AC122" s="168"/>
      <c r="AD122" s="168"/>
      <c r="AE122" s="168"/>
      <c r="AF122" s="168"/>
      <c r="AG122" s="168"/>
      <c r="AH122" s="168"/>
      <c r="AI122" s="168"/>
      <c r="AJ122" s="168"/>
    </row>
    <row r="123" spans="1:36" x14ac:dyDescent="0.25">
      <c r="A123" s="168"/>
      <c r="B123" s="168"/>
      <c r="C123" s="168"/>
      <c r="D123" s="168"/>
      <c r="E123" s="168"/>
      <c r="F123" s="168"/>
      <c r="G123" s="168"/>
      <c r="H123" s="168"/>
      <c r="I123" s="168"/>
      <c r="J123" s="168"/>
      <c r="K123" s="168"/>
      <c r="L123" s="168"/>
      <c r="M123" s="168"/>
      <c r="N123" s="168"/>
      <c r="O123" s="168"/>
      <c r="P123" s="168"/>
      <c r="Q123" s="168"/>
      <c r="R123" s="168"/>
      <c r="S123" s="168"/>
      <c r="T123" s="168"/>
      <c r="U123" s="168"/>
      <c r="V123" s="168"/>
      <c r="W123" s="168"/>
      <c r="X123" s="168"/>
      <c r="Y123" s="168"/>
      <c r="Z123" s="168"/>
      <c r="AA123" s="168"/>
      <c r="AB123" s="168"/>
      <c r="AC123" s="168"/>
      <c r="AD123" s="168"/>
      <c r="AE123" s="168"/>
      <c r="AF123" s="168"/>
      <c r="AG123" s="168"/>
      <c r="AH123" s="168"/>
      <c r="AI123" s="168"/>
      <c r="AJ123" s="168"/>
    </row>
    <row r="124" spans="1:36" x14ac:dyDescent="0.25">
      <c r="A124" s="168"/>
      <c r="B124" s="168"/>
      <c r="C124" s="168"/>
      <c r="D124" s="168"/>
      <c r="E124" s="168"/>
      <c r="F124" s="168"/>
      <c r="G124" s="168"/>
      <c r="H124" s="168"/>
      <c r="I124" s="168"/>
      <c r="J124" s="168"/>
      <c r="K124" s="168"/>
      <c r="L124" s="168"/>
      <c r="M124" s="168"/>
      <c r="N124" s="168"/>
      <c r="O124" s="168"/>
      <c r="P124" s="168"/>
      <c r="Q124" s="168"/>
      <c r="R124" s="168"/>
      <c r="S124" s="168"/>
      <c r="T124" s="168"/>
      <c r="U124" s="168"/>
      <c r="V124" s="168"/>
      <c r="W124" s="168"/>
      <c r="X124" s="168"/>
      <c r="Y124" s="168"/>
      <c r="Z124" s="168"/>
      <c r="AA124" s="168"/>
      <c r="AB124" s="168"/>
      <c r="AC124" s="168"/>
      <c r="AD124" s="168"/>
      <c r="AE124" s="168"/>
      <c r="AF124" s="168"/>
      <c r="AG124" s="168"/>
      <c r="AH124" s="168"/>
      <c r="AI124" s="168"/>
      <c r="AJ124" s="168"/>
    </row>
    <row r="125" spans="1:36" x14ac:dyDescent="0.25">
      <c r="A125" s="168"/>
      <c r="B125" s="168"/>
      <c r="C125" s="168"/>
      <c r="D125" s="168"/>
      <c r="E125" s="168"/>
      <c r="F125" s="168"/>
      <c r="G125" s="168"/>
      <c r="H125" s="168"/>
      <c r="I125" s="168"/>
      <c r="J125" s="168"/>
      <c r="K125" s="168"/>
      <c r="L125" s="168"/>
      <c r="M125" s="168"/>
      <c r="N125" s="168"/>
      <c r="O125" s="168"/>
      <c r="P125" s="168"/>
      <c r="Q125" s="168"/>
      <c r="R125" s="168"/>
      <c r="S125" s="168"/>
      <c r="T125" s="168"/>
      <c r="U125" s="168"/>
      <c r="V125" s="168"/>
      <c r="W125" s="168"/>
      <c r="X125" s="168"/>
      <c r="Y125" s="168"/>
      <c r="Z125" s="168"/>
      <c r="AA125" s="168"/>
      <c r="AB125" s="168"/>
      <c r="AC125" s="168"/>
      <c r="AD125" s="168"/>
      <c r="AE125" s="168"/>
      <c r="AF125" s="168"/>
      <c r="AG125" s="168"/>
      <c r="AH125" s="168"/>
      <c r="AI125" s="168"/>
      <c r="AJ125" s="168"/>
    </row>
    <row r="126" spans="1:36" x14ac:dyDescent="0.25">
      <c r="A126" s="168"/>
      <c r="B126" s="168"/>
      <c r="C126" s="168"/>
      <c r="D126" s="168"/>
      <c r="E126" s="168"/>
      <c r="F126" s="168"/>
      <c r="G126" s="168"/>
      <c r="H126" s="168"/>
      <c r="I126" s="168"/>
      <c r="J126" s="168"/>
      <c r="K126" s="168"/>
      <c r="L126" s="168"/>
      <c r="M126" s="168"/>
      <c r="N126" s="168"/>
      <c r="O126" s="168"/>
      <c r="P126" s="168"/>
      <c r="Q126" s="168"/>
      <c r="R126" s="168"/>
      <c r="S126" s="168"/>
      <c r="T126" s="168"/>
      <c r="U126" s="168"/>
      <c r="V126" s="168"/>
      <c r="W126" s="168"/>
      <c r="X126" s="168"/>
      <c r="Y126" s="168"/>
      <c r="Z126" s="168"/>
      <c r="AA126" s="168"/>
      <c r="AB126" s="168"/>
      <c r="AC126" s="168"/>
      <c r="AD126" s="168"/>
      <c r="AE126" s="168"/>
      <c r="AF126" s="168"/>
      <c r="AG126" s="168"/>
      <c r="AH126" s="168"/>
      <c r="AI126" s="168"/>
      <c r="AJ126" s="168"/>
    </row>
    <row r="127" spans="1:36" x14ac:dyDescent="0.25">
      <c r="A127" s="168"/>
      <c r="B127" s="168"/>
      <c r="C127" s="168"/>
      <c r="D127" s="168"/>
      <c r="E127" s="168"/>
      <c r="F127" s="168"/>
      <c r="G127" s="168"/>
      <c r="H127" s="168"/>
      <c r="I127" s="168"/>
      <c r="J127" s="168"/>
      <c r="K127" s="168"/>
      <c r="L127" s="168"/>
      <c r="M127" s="168"/>
      <c r="N127" s="168"/>
      <c r="O127" s="168"/>
      <c r="P127" s="168"/>
      <c r="Q127" s="168"/>
      <c r="R127" s="168"/>
      <c r="S127" s="168"/>
      <c r="T127" s="168"/>
      <c r="U127" s="168"/>
      <c r="V127" s="168"/>
      <c r="W127" s="168"/>
      <c r="X127" s="168"/>
      <c r="Y127" s="168"/>
      <c r="Z127" s="168"/>
      <c r="AA127" s="168"/>
      <c r="AB127" s="168"/>
      <c r="AC127" s="168"/>
      <c r="AD127" s="168"/>
      <c r="AE127" s="168"/>
      <c r="AF127" s="168"/>
      <c r="AG127" s="168"/>
      <c r="AH127" s="168"/>
      <c r="AI127" s="168"/>
      <c r="AJ127" s="168"/>
    </row>
    <row r="128" spans="1:36" x14ac:dyDescent="0.25">
      <c r="A128" s="168"/>
      <c r="B128" s="168"/>
      <c r="C128" s="168"/>
      <c r="D128" s="168"/>
      <c r="E128" s="168"/>
      <c r="F128" s="168"/>
      <c r="G128" s="168"/>
      <c r="H128" s="168"/>
      <c r="I128" s="168"/>
      <c r="J128" s="168"/>
      <c r="K128" s="168"/>
      <c r="L128" s="168"/>
      <c r="M128" s="168"/>
      <c r="N128" s="168"/>
      <c r="O128" s="168"/>
      <c r="P128" s="168"/>
      <c r="Q128" s="168"/>
      <c r="R128" s="168"/>
      <c r="S128" s="168"/>
      <c r="T128" s="168"/>
      <c r="U128" s="168"/>
      <c r="V128" s="168"/>
      <c r="W128" s="168"/>
      <c r="X128" s="168"/>
      <c r="Y128" s="168"/>
      <c r="Z128" s="168"/>
      <c r="AA128" s="168"/>
      <c r="AB128" s="168"/>
      <c r="AC128" s="168"/>
      <c r="AD128" s="168"/>
      <c r="AE128" s="168"/>
      <c r="AF128" s="168"/>
      <c r="AG128" s="168"/>
      <c r="AH128" s="168"/>
      <c r="AI128" s="168"/>
      <c r="AJ128" s="168"/>
    </row>
    <row r="129" spans="1:36" x14ac:dyDescent="0.25">
      <c r="A129" s="168"/>
      <c r="B129" s="168"/>
      <c r="C129" s="168"/>
      <c r="D129" s="168"/>
      <c r="E129" s="168"/>
      <c r="F129" s="168"/>
      <c r="G129" s="168"/>
      <c r="H129" s="168"/>
      <c r="I129" s="168"/>
      <c r="J129" s="168"/>
      <c r="K129" s="168"/>
      <c r="L129" s="168"/>
      <c r="M129" s="168"/>
      <c r="N129" s="168"/>
      <c r="O129" s="168"/>
      <c r="P129" s="168"/>
      <c r="Q129" s="168"/>
      <c r="R129" s="168"/>
      <c r="S129" s="168"/>
      <c r="T129" s="168"/>
      <c r="U129" s="168"/>
      <c r="V129" s="168"/>
      <c r="W129" s="168"/>
      <c r="X129" s="168"/>
      <c r="Y129" s="168"/>
      <c r="Z129" s="168"/>
      <c r="AA129" s="168"/>
      <c r="AB129" s="168"/>
      <c r="AC129" s="168"/>
      <c r="AD129" s="168"/>
      <c r="AE129" s="168"/>
      <c r="AF129" s="168"/>
      <c r="AG129" s="168"/>
      <c r="AH129" s="168"/>
      <c r="AI129" s="168"/>
      <c r="AJ129" s="168"/>
    </row>
    <row r="130" spans="1:36" x14ac:dyDescent="0.25">
      <c r="A130" s="168"/>
      <c r="B130" s="168"/>
      <c r="C130" s="168"/>
      <c r="D130" s="168"/>
      <c r="E130" s="168"/>
      <c r="F130" s="168"/>
      <c r="G130" s="168"/>
      <c r="H130" s="168"/>
      <c r="I130" s="168"/>
      <c r="J130" s="168"/>
      <c r="K130" s="168"/>
      <c r="L130" s="168"/>
      <c r="M130" s="168"/>
      <c r="N130" s="168"/>
      <c r="O130" s="168"/>
      <c r="P130" s="168"/>
      <c r="Q130" s="168"/>
      <c r="R130" s="168"/>
      <c r="S130" s="168"/>
      <c r="T130" s="168"/>
      <c r="U130" s="168"/>
      <c r="V130" s="168"/>
      <c r="W130" s="168"/>
      <c r="X130" s="168"/>
      <c r="Y130" s="168"/>
      <c r="Z130" s="168"/>
      <c r="AA130" s="168"/>
      <c r="AB130" s="168"/>
      <c r="AC130" s="168"/>
      <c r="AD130" s="168"/>
      <c r="AE130" s="168"/>
      <c r="AF130" s="168"/>
      <c r="AG130" s="168"/>
      <c r="AH130" s="168"/>
      <c r="AI130" s="168"/>
      <c r="AJ130" s="168"/>
    </row>
    <row r="131" spans="1:36" x14ac:dyDescent="0.25">
      <c r="A131" s="168"/>
      <c r="B131" s="168"/>
      <c r="C131" s="168"/>
      <c r="D131" s="168"/>
      <c r="E131" s="168"/>
      <c r="F131" s="168"/>
      <c r="G131" s="168"/>
      <c r="H131" s="168"/>
      <c r="I131" s="168"/>
      <c r="J131" s="168"/>
      <c r="K131" s="168"/>
      <c r="L131" s="168"/>
      <c r="M131" s="168"/>
      <c r="N131" s="168"/>
      <c r="O131" s="168"/>
      <c r="P131" s="168"/>
      <c r="Q131" s="168"/>
      <c r="R131" s="168"/>
      <c r="S131" s="168"/>
      <c r="T131" s="168"/>
      <c r="U131" s="168"/>
      <c r="V131" s="168"/>
      <c r="W131" s="168"/>
      <c r="X131" s="168"/>
      <c r="Y131" s="168"/>
      <c r="Z131" s="168"/>
      <c r="AA131" s="168"/>
      <c r="AB131" s="168"/>
      <c r="AC131" s="168"/>
      <c r="AD131" s="168"/>
      <c r="AE131" s="168"/>
      <c r="AF131" s="168"/>
      <c r="AG131" s="168"/>
      <c r="AH131" s="168"/>
      <c r="AI131" s="168"/>
      <c r="AJ131" s="168"/>
    </row>
    <row r="132" spans="1:36" x14ac:dyDescent="0.25">
      <c r="A132" s="168"/>
      <c r="B132" s="168"/>
      <c r="C132" s="168"/>
      <c r="D132" s="168"/>
      <c r="E132" s="168"/>
      <c r="F132" s="168"/>
      <c r="G132" s="168"/>
      <c r="H132" s="168"/>
      <c r="I132" s="168"/>
      <c r="J132" s="168"/>
      <c r="K132" s="168"/>
      <c r="L132" s="168"/>
      <c r="M132" s="168"/>
      <c r="N132" s="168"/>
      <c r="O132" s="168"/>
      <c r="P132" s="168"/>
      <c r="Q132" s="168"/>
      <c r="R132" s="168"/>
      <c r="S132" s="168"/>
      <c r="T132" s="168"/>
      <c r="U132" s="168"/>
      <c r="V132" s="168"/>
      <c r="W132" s="168"/>
      <c r="X132" s="168"/>
      <c r="Y132" s="168"/>
      <c r="Z132" s="168"/>
      <c r="AA132" s="168"/>
      <c r="AB132" s="168"/>
      <c r="AC132" s="168"/>
      <c r="AD132" s="168"/>
      <c r="AE132" s="168"/>
      <c r="AF132" s="168"/>
      <c r="AG132" s="168"/>
      <c r="AH132" s="168"/>
      <c r="AI132" s="168"/>
      <c r="AJ132" s="168"/>
    </row>
    <row r="133" spans="1:36" x14ac:dyDescent="0.25">
      <c r="A133" s="168"/>
      <c r="B133" s="168"/>
      <c r="C133" s="168"/>
      <c r="D133" s="168"/>
      <c r="E133" s="168"/>
      <c r="F133" s="168"/>
      <c r="G133" s="168"/>
      <c r="H133" s="168"/>
      <c r="I133" s="168"/>
      <c r="J133" s="168"/>
      <c r="K133" s="168"/>
      <c r="L133" s="168"/>
      <c r="M133" s="168"/>
      <c r="N133" s="168"/>
      <c r="O133" s="168"/>
      <c r="P133" s="168"/>
      <c r="Q133" s="168"/>
      <c r="R133" s="168"/>
      <c r="S133" s="168"/>
      <c r="T133" s="168"/>
      <c r="U133" s="168"/>
      <c r="V133" s="168"/>
      <c r="W133" s="168"/>
      <c r="X133" s="168"/>
      <c r="Y133" s="168"/>
      <c r="Z133" s="168"/>
      <c r="AA133" s="168"/>
      <c r="AB133" s="168"/>
      <c r="AC133" s="168"/>
      <c r="AD133" s="168"/>
      <c r="AE133" s="168"/>
      <c r="AF133" s="168"/>
      <c r="AG133" s="168"/>
      <c r="AH133" s="168"/>
      <c r="AI133" s="168"/>
      <c r="AJ133" s="168"/>
    </row>
    <row r="134" spans="1:36" x14ac:dyDescent="0.25">
      <c r="A134" s="168"/>
      <c r="B134" s="168"/>
      <c r="C134" s="168"/>
      <c r="D134" s="168"/>
      <c r="E134" s="168"/>
      <c r="F134" s="168"/>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168"/>
    </row>
  </sheetData>
  <sheetProtection algorithmName="SHA-512" hashValue="wSeTWRPvglB65wKMycfV5ebU89U3Jf47TeyOq22B+fJxQqBoWSL3Zv0ksb8T6r810UH8KwDJsgFTYIZrhDu3wA==" saltValue="DtzotKQ4KTmqcBc6/Gp8Yw==" spinCount="100000" sheet="1" objects="1" scenarios="1"/>
  <conditionalFormatting sqref="B14">
    <cfRule type="cellIs" dxfId="80" priority="9" operator="notBetween">
      <formula>5</formula>
      <formula>25</formula>
    </cfRule>
  </conditionalFormatting>
  <conditionalFormatting sqref="B15">
    <cfRule type="cellIs" dxfId="79" priority="10" operator="notBetween">
      <formula>15</formula>
      <formula>75</formula>
    </cfRule>
  </conditionalFormatting>
  <conditionalFormatting sqref="B11:D13">
    <cfRule type="cellIs" dxfId="78" priority="11" operator="notBetween">
      <formula>0</formula>
      <formula>100</formula>
    </cfRule>
  </conditionalFormatting>
  <conditionalFormatting sqref="B19:E21">
    <cfRule type="containsText" dxfId="77" priority="2" operator="containsText" text="Not valid">
      <formula>NOT(ISERROR(SEARCH("Not valid",B19)))</formula>
    </cfRule>
  </conditionalFormatting>
  <conditionalFormatting sqref="B25:E27">
    <cfRule type="containsText" dxfId="76" priority="1" operator="containsText" text="Not valid">
      <formula>NOT(ISERROR(SEARCH("Not valid",B25)))</formula>
    </cfRule>
  </conditionalFormatting>
  <conditionalFormatting sqref="B29:E31">
    <cfRule type="containsText" dxfId="75" priority="6" operator="containsText" text="Not valid">
      <formula>NOT(ISERROR(SEARCH("Not valid",B29)))</formula>
    </cfRule>
  </conditionalFormatting>
  <pageMargins left="0.7" right="0.7" top="0.75" bottom="0.75" header="0.3" footer="0.3"/>
  <pageSetup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64911-C192-441C-8E9B-BA98156E40C7}">
  <dimension ref="A1:AM287"/>
  <sheetViews>
    <sheetView zoomScale="80" zoomScaleNormal="80" workbookViewId="0">
      <selection sqref="A1:XFD1"/>
    </sheetView>
  </sheetViews>
  <sheetFormatPr baseColWidth="10" defaultColWidth="9.140625" defaultRowHeight="15" x14ac:dyDescent="0.25"/>
  <cols>
    <col min="1" max="1" width="11.28515625" customWidth="1"/>
    <col min="2" max="2" width="20.28515625" customWidth="1"/>
    <col min="3" max="3" width="22.28515625" customWidth="1"/>
    <col min="4" max="4" width="8.7109375" customWidth="1"/>
    <col min="5" max="5" width="2.85546875" customWidth="1"/>
    <col min="6" max="6" width="16" customWidth="1"/>
    <col min="7" max="7" width="16.42578125" customWidth="1"/>
    <col min="8" max="8" width="10.7109375" customWidth="1"/>
    <col min="9" max="10" width="10.140625" customWidth="1"/>
    <col min="11" max="11" width="9.5703125" customWidth="1"/>
    <col min="12" max="12" width="3.85546875" customWidth="1"/>
    <col min="13" max="13" width="15.5703125" customWidth="1"/>
    <col min="14" max="14" width="11.140625" customWidth="1"/>
    <col min="16" max="17" width="10" customWidth="1"/>
    <col min="18" max="18" width="11" customWidth="1"/>
    <col min="25" max="25" width="10.140625" customWidth="1"/>
  </cols>
  <sheetData>
    <row r="1" spans="1:39" ht="18" x14ac:dyDescent="0.25">
      <c r="A1" s="228" t="s">
        <v>92</v>
      </c>
      <c r="B1" s="167"/>
      <c r="C1" s="167"/>
      <c r="D1" s="167"/>
      <c r="E1" s="167"/>
      <c r="F1" s="167"/>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row>
    <row r="2" spans="1:39" ht="19.5" customHeight="1" x14ac:dyDescent="0.25">
      <c r="A2" s="259" t="s">
        <v>214</v>
      </c>
      <c r="B2" s="167"/>
      <c r="C2" s="167"/>
      <c r="D2" s="167"/>
      <c r="E2" s="167"/>
      <c r="F2" s="167"/>
      <c r="G2" s="166"/>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row>
    <row r="3" spans="1:39" ht="15.75" x14ac:dyDescent="0.25">
      <c r="A3" s="166" t="s">
        <v>63</v>
      </c>
      <c r="B3" s="167"/>
      <c r="C3" s="167"/>
      <c r="D3" s="167"/>
      <c r="E3" s="167"/>
      <c r="F3" s="167"/>
      <c r="G3" s="206"/>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row>
    <row r="4" spans="1:39" ht="15.75" x14ac:dyDescent="0.25">
      <c r="A4" s="206" t="s">
        <v>141</v>
      </c>
      <c r="B4" s="167"/>
      <c r="C4" s="167"/>
      <c r="D4" s="167"/>
      <c r="E4" s="167"/>
      <c r="F4" s="167"/>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row>
    <row r="5" spans="1:39" ht="15.75" x14ac:dyDescent="0.25">
      <c r="A5" s="206" t="s">
        <v>132</v>
      </c>
      <c r="B5" s="167"/>
      <c r="C5" s="167"/>
      <c r="D5" s="167"/>
      <c r="E5" s="167"/>
      <c r="F5" s="167"/>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row>
    <row r="6" spans="1:39" ht="15.75" x14ac:dyDescent="0.25">
      <c r="A6" s="206" t="s">
        <v>108</v>
      </c>
      <c r="B6" s="167"/>
      <c r="C6" s="167"/>
      <c r="D6" s="167"/>
      <c r="E6" s="167"/>
      <c r="F6" s="167"/>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row>
    <row r="7" spans="1:39" ht="15.75" x14ac:dyDescent="0.25">
      <c r="A7" s="206" t="s">
        <v>195</v>
      </c>
      <c r="B7" s="167"/>
      <c r="C7" s="167"/>
      <c r="D7" s="167"/>
      <c r="E7" s="167"/>
      <c r="F7" s="167"/>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row>
    <row r="8" spans="1:39" ht="15.75" x14ac:dyDescent="0.25">
      <c r="A8" s="206" t="s">
        <v>140</v>
      </c>
      <c r="B8" s="167"/>
      <c r="C8" s="167"/>
      <c r="D8" s="167"/>
      <c r="E8" s="167"/>
      <c r="F8" s="167"/>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row>
    <row r="9" spans="1:39" ht="15.75" x14ac:dyDescent="0.25">
      <c r="A9" s="167"/>
      <c r="B9" s="167"/>
      <c r="C9" s="167"/>
      <c r="D9" s="167"/>
      <c r="E9" s="167"/>
      <c r="F9" s="167"/>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68"/>
    </row>
    <row r="10" spans="1:39" ht="16.5" thickBot="1" x14ac:dyDescent="0.3">
      <c r="A10" s="129" t="s">
        <v>106</v>
      </c>
      <c r="B10" s="130"/>
      <c r="C10" s="130"/>
      <c r="D10" s="130"/>
      <c r="E10" s="130"/>
      <c r="F10" s="130"/>
      <c r="G10" s="122"/>
      <c r="H10" s="122"/>
      <c r="I10" s="122"/>
      <c r="J10" s="122"/>
      <c r="K10" s="122"/>
      <c r="L10" s="122"/>
      <c r="M10" s="122"/>
      <c r="N10" s="122"/>
      <c r="O10" s="122"/>
      <c r="P10" s="122"/>
      <c r="Q10" s="122"/>
      <c r="R10" s="122"/>
      <c r="S10" s="122"/>
      <c r="T10" s="122"/>
      <c r="U10" s="122"/>
      <c r="V10" s="122"/>
      <c r="W10" s="122"/>
      <c r="X10" s="122"/>
      <c r="Y10" s="122"/>
      <c r="Z10" s="168"/>
      <c r="AA10" s="168"/>
      <c r="AB10" s="168"/>
      <c r="AC10" s="168"/>
      <c r="AD10" s="168"/>
      <c r="AE10" s="168"/>
      <c r="AF10" s="168"/>
      <c r="AG10" s="168"/>
      <c r="AH10" s="168"/>
      <c r="AI10" s="168"/>
      <c r="AJ10" s="168"/>
      <c r="AK10" s="168"/>
    </row>
    <row r="11" spans="1:39" ht="18.75" x14ac:dyDescent="0.25">
      <c r="A11" s="131" t="s">
        <v>212</v>
      </c>
      <c r="B11" s="132" t="s">
        <v>121</v>
      </c>
      <c r="C11" s="133" t="s">
        <v>73</v>
      </c>
      <c r="D11" s="134" t="s">
        <v>15</v>
      </c>
      <c r="E11" s="135"/>
      <c r="F11" s="130"/>
      <c r="G11" s="122"/>
      <c r="H11" s="122"/>
      <c r="I11" s="122"/>
      <c r="J11" s="122"/>
      <c r="K11" s="122"/>
      <c r="L11" s="122"/>
      <c r="M11" s="122"/>
      <c r="N11" s="122"/>
      <c r="O11" s="122"/>
      <c r="P11" s="122"/>
      <c r="Q11" s="122"/>
      <c r="R11" s="122"/>
      <c r="S11" s="122"/>
      <c r="T11" s="122"/>
      <c r="U11" s="122"/>
      <c r="V11" s="122"/>
      <c r="W11" s="122"/>
      <c r="X11" s="122"/>
      <c r="Y11" s="122"/>
      <c r="Z11" s="168"/>
      <c r="AA11" s="168"/>
      <c r="AB11" s="168"/>
      <c r="AC11" s="168"/>
      <c r="AD11" s="168"/>
      <c r="AE11" s="168"/>
      <c r="AF11" s="168"/>
      <c r="AG11" s="168"/>
      <c r="AH11" s="168"/>
      <c r="AI11" s="168"/>
      <c r="AJ11" s="168"/>
      <c r="AK11" s="168"/>
    </row>
    <row r="12" spans="1:39" ht="15.75" x14ac:dyDescent="0.25">
      <c r="A12" s="136">
        <v>1</v>
      </c>
      <c r="B12" s="233">
        <v>100</v>
      </c>
      <c r="C12" s="234">
        <v>15</v>
      </c>
      <c r="D12" s="231">
        <v>40</v>
      </c>
      <c r="E12" s="135"/>
      <c r="F12" s="130"/>
      <c r="G12" s="122"/>
      <c r="H12" s="122"/>
      <c r="I12" s="122"/>
      <c r="J12" s="122"/>
      <c r="K12" s="122"/>
      <c r="L12" s="122"/>
      <c r="M12" s="122"/>
      <c r="N12" s="122"/>
      <c r="O12" s="122"/>
      <c r="P12" s="122"/>
      <c r="Q12" s="122"/>
      <c r="R12" s="122"/>
      <c r="S12" s="122"/>
      <c r="T12" s="122"/>
      <c r="U12" s="122"/>
      <c r="V12" s="122"/>
      <c r="W12" s="122"/>
      <c r="X12" s="122"/>
      <c r="Y12" s="122"/>
      <c r="Z12" s="168"/>
      <c r="AA12" s="168"/>
      <c r="AB12" s="168"/>
      <c r="AC12" s="168"/>
      <c r="AD12" s="168"/>
      <c r="AE12" s="168"/>
      <c r="AF12" s="168"/>
      <c r="AG12" s="168"/>
      <c r="AH12" s="168"/>
      <c r="AI12" s="168"/>
      <c r="AJ12" s="168"/>
      <c r="AK12" s="168"/>
    </row>
    <row r="13" spans="1:39" ht="15.75" x14ac:dyDescent="0.25">
      <c r="A13" s="136">
        <v>2</v>
      </c>
      <c r="B13" s="233">
        <v>95</v>
      </c>
      <c r="C13" s="234">
        <v>21</v>
      </c>
      <c r="D13" s="231">
        <v>50</v>
      </c>
      <c r="E13" s="135"/>
      <c r="F13" s="130"/>
      <c r="G13" s="122"/>
      <c r="H13" s="122"/>
      <c r="I13" s="122"/>
      <c r="J13" s="122"/>
      <c r="K13" s="122"/>
      <c r="L13" s="122"/>
      <c r="M13" s="122"/>
      <c r="N13" s="122"/>
      <c r="O13" s="122"/>
      <c r="P13" s="122"/>
      <c r="Q13" s="122"/>
      <c r="R13" s="122"/>
      <c r="S13" s="122"/>
      <c r="T13" s="122"/>
      <c r="U13" s="122"/>
      <c r="V13" s="122"/>
      <c r="W13" s="122"/>
      <c r="X13" s="122"/>
      <c r="Y13" s="122"/>
      <c r="Z13" s="168"/>
      <c r="AA13" s="168"/>
      <c r="AB13" s="168"/>
      <c r="AC13" s="168"/>
      <c r="AD13" s="168"/>
      <c r="AE13" s="168"/>
      <c r="AF13" s="168"/>
      <c r="AG13" s="168"/>
      <c r="AH13" s="168"/>
      <c r="AI13" s="168"/>
      <c r="AJ13" s="168"/>
      <c r="AK13" s="168"/>
    </row>
    <row r="14" spans="1:39" ht="16.5" thickBot="1" x14ac:dyDescent="0.3">
      <c r="A14" s="137">
        <v>3</v>
      </c>
      <c r="B14" s="235">
        <v>90</v>
      </c>
      <c r="C14" s="236">
        <v>25</v>
      </c>
      <c r="D14" s="232">
        <v>60</v>
      </c>
      <c r="E14" s="135"/>
      <c r="F14" s="130"/>
      <c r="G14" s="122"/>
      <c r="H14" s="122"/>
      <c r="I14" s="122"/>
      <c r="J14" s="122"/>
      <c r="K14" s="122"/>
      <c r="L14" s="122"/>
      <c r="M14" s="122"/>
      <c r="N14" s="122"/>
      <c r="O14" s="122"/>
      <c r="P14" s="122"/>
      <c r="Q14" s="122"/>
      <c r="R14" s="122"/>
      <c r="S14" s="122"/>
      <c r="T14" s="122"/>
      <c r="U14" s="122"/>
      <c r="V14" s="122"/>
      <c r="W14" s="122"/>
      <c r="X14" s="122"/>
      <c r="Y14" s="122"/>
      <c r="Z14" s="168"/>
      <c r="AA14" s="168"/>
      <c r="AB14" s="168"/>
      <c r="AC14" s="168"/>
      <c r="AD14" s="168"/>
      <c r="AE14" s="168"/>
      <c r="AF14" s="168"/>
      <c r="AG14" s="168"/>
      <c r="AH14" s="168"/>
      <c r="AI14" s="168"/>
      <c r="AJ14" s="168"/>
      <c r="AK14" s="168"/>
    </row>
    <row r="15" spans="1:39" ht="13.5" customHeight="1" thickBot="1" x14ac:dyDescent="0.3">
      <c r="A15" s="130"/>
      <c r="B15" s="130"/>
      <c r="C15" s="130"/>
      <c r="D15" s="130"/>
      <c r="E15" s="130"/>
      <c r="F15" s="130"/>
      <c r="G15" s="122"/>
      <c r="H15" s="122"/>
      <c r="I15" s="122"/>
      <c r="J15" s="122"/>
      <c r="K15" s="122"/>
      <c r="L15" s="122"/>
      <c r="M15" s="122"/>
      <c r="N15" s="122"/>
      <c r="O15" s="122"/>
      <c r="P15" s="122"/>
      <c r="Q15" s="122"/>
      <c r="R15" s="122"/>
      <c r="S15" s="122"/>
      <c r="T15" s="122"/>
      <c r="U15" s="122"/>
      <c r="V15" s="122"/>
      <c r="W15" s="122"/>
      <c r="X15" s="122"/>
      <c r="Y15" s="122"/>
      <c r="Z15" s="168"/>
      <c r="AA15" s="168"/>
      <c r="AB15" s="168"/>
      <c r="AC15" s="168"/>
      <c r="AD15" s="168"/>
      <c r="AE15" s="168"/>
      <c r="AF15" s="168"/>
      <c r="AG15" s="168"/>
      <c r="AH15" s="168"/>
      <c r="AI15" s="168"/>
      <c r="AJ15" s="168"/>
      <c r="AK15" s="168"/>
    </row>
    <row r="16" spans="1:39" ht="15.75" x14ac:dyDescent="0.25">
      <c r="A16" s="138" t="s">
        <v>191</v>
      </c>
      <c r="B16" s="139"/>
      <c r="C16" s="140"/>
      <c r="D16" s="130"/>
      <c r="E16" s="130"/>
      <c r="F16" s="130"/>
      <c r="G16" s="122"/>
      <c r="H16" s="122"/>
      <c r="I16" s="122"/>
      <c r="J16" s="122"/>
      <c r="K16" s="122"/>
      <c r="L16" s="122"/>
      <c r="M16" s="122"/>
      <c r="N16" s="122"/>
      <c r="O16" s="122"/>
      <c r="P16" s="122"/>
      <c r="Q16" s="122"/>
      <c r="R16" s="122"/>
      <c r="S16" s="122"/>
      <c r="T16" s="122"/>
      <c r="U16" s="122"/>
      <c r="V16" s="122"/>
      <c r="W16" s="122"/>
      <c r="X16" s="122"/>
      <c r="Y16" s="122"/>
      <c r="Z16" s="168"/>
      <c r="AA16" s="168"/>
      <c r="AB16" s="168"/>
      <c r="AC16" s="168"/>
      <c r="AD16" s="168"/>
      <c r="AE16" s="168"/>
      <c r="AF16" s="168"/>
      <c r="AG16" s="168"/>
      <c r="AH16" s="168"/>
      <c r="AI16" s="168"/>
      <c r="AJ16" s="168"/>
      <c r="AK16" s="168"/>
    </row>
    <row r="17" spans="1:37" ht="15.75" x14ac:dyDescent="0.25">
      <c r="A17" s="136" t="s">
        <v>212</v>
      </c>
      <c r="B17" s="135" t="s">
        <v>189</v>
      </c>
      <c r="C17" s="141" t="s">
        <v>190</v>
      </c>
      <c r="D17" s="130"/>
      <c r="E17" s="130"/>
      <c r="F17" s="130"/>
      <c r="G17" s="122"/>
      <c r="H17" s="122"/>
      <c r="I17" s="122"/>
      <c r="J17" s="122"/>
      <c r="K17" s="122"/>
      <c r="L17" s="122"/>
      <c r="M17" s="122"/>
      <c r="N17" s="122"/>
      <c r="O17" s="122"/>
      <c r="P17" s="122"/>
      <c r="Q17" s="122"/>
      <c r="R17" s="122"/>
      <c r="S17" s="122"/>
      <c r="T17" s="122"/>
      <c r="U17" s="122"/>
      <c r="V17" s="122"/>
      <c r="W17" s="122"/>
      <c r="X17" s="122"/>
      <c r="Y17" s="122"/>
      <c r="Z17" s="168"/>
      <c r="AA17" s="168"/>
      <c r="AB17" s="168"/>
      <c r="AC17" s="168"/>
      <c r="AD17" s="168"/>
      <c r="AE17" s="168"/>
      <c r="AF17" s="168"/>
      <c r="AG17" s="168"/>
      <c r="AH17" s="168"/>
      <c r="AI17" s="168"/>
      <c r="AJ17" s="168"/>
      <c r="AK17" s="168"/>
    </row>
    <row r="18" spans="1:37" ht="15.75" x14ac:dyDescent="0.25">
      <c r="A18" s="136">
        <v>1</v>
      </c>
      <c r="B18" s="125">
        <f>IF(OR($D$12&lt;10,$D$12&gt;80,$C$12&lt;0,$C$12&gt;30),"Not valid",'TMP4.7sc1'!AA23)</f>
        <v>59.770365233042185</v>
      </c>
      <c r="C18" s="126">
        <f>IF(OR($D$12&lt;10,$D$12&gt;80,$C$12&lt;0,$C$12&gt;30),"Not valid",'TMP4.7sc1'!AA89)</f>
        <v>29.493435097461401</v>
      </c>
      <c r="D18" s="130"/>
      <c r="E18" s="130"/>
      <c r="F18" s="130"/>
      <c r="G18" s="122"/>
      <c r="H18" s="122"/>
      <c r="I18" s="122"/>
      <c r="J18" s="122"/>
      <c r="K18" s="122"/>
      <c r="L18" s="122"/>
      <c r="M18" s="122"/>
      <c r="N18" s="122"/>
      <c r="O18" s="122"/>
      <c r="P18" s="122"/>
      <c r="Q18" s="122"/>
      <c r="R18" s="122"/>
      <c r="S18" s="122"/>
      <c r="T18" s="122"/>
      <c r="U18" s="122"/>
      <c r="V18" s="122"/>
      <c r="W18" s="122"/>
      <c r="X18" s="122"/>
      <c r="Y18" s="122"/>
      <c r="Z18" s="168"/>
      <c r="AA18" s="168"/>
      <c r="AB18" s="168"/>
      <c r="AC18" s="168"/>
      <c r="AD18" s="168"/>
      <c r="AE18" s="168"/>
      <c r="AF18" s="168"/>
      <c r="AG18" s="168"/>
      <c r="AH18" s="168"/>
      <c r="AI18" s="168"/>
      <c r="AJ18" s="168"/>
      <c r="AK18" s="168"/>
    </row>
    <row r="19" spans="1:37" ht="15.75" x14ac:dyDescent="0.25">
      <c r="A19" s="136">
        <v>2</v>
      </c>
      <c r="B19" s="125">
        <f>IF(OR($D$13&lt;10,$D$13&gt;80,$C$13&lt;0,$C$13&gt;30),"Not valid",'TMP4.7sc2'!AA23)</f>
        <v>37.641917604839968</v>
      </c>
      <c r="C19" s="126">
        <f>IF(OR($D$13&lt;10,$D$13&gt;80,$C$13&lt;0,$C$13&gt;30),"Not valid",'TMP4.7sc2'!AA89)</f>
        <v>20.999573019455848</v>
      </c>
      <c r="D19" s="130"/>
      <c r="E19" s="130"/>
      <c r="F19" s="130"/>
      <c r="G19" s="122"/>
      <c r="H19" s="122"/>
      <c r="I19" s="122"/>
      <c r="J19" s="122"/>
      <c r="K19" s="122"/>
      <c r="L19" s="122"/>
      <c r="M19" s="122"/>
      <c r="N19" s="122"/>
      <c r="O19" s="122"/>
      <c r="P19" s="122"/>
      <c r="Q19" s="122"/>
      <c r="R19" s="122"/>
      <c r="S19" s="122"/>
      <c r="T19" s="122"/>
      <c r="U19" s="122"/>
      <c r="V19" s="122"/>
      <c r="W19" s="122"/>
      <c r="X19" s="122"/>
      <c r="Y19" s="122"/>
      <c r="Z19" s="168"/>
      <c r="AA19" s="168"/>
      <c r="AB19" s="168"/>
      <c r="AC19" s="168"/>
      <c r="AD19" s="168"/>
      <c r="AE19" s="168"/>
      <c r="AF19" s="168"/>
      <c r="AG19" s="168"/>
      <c r="AH19" s="168"/>
      <c r="AI19" s="168"/>
      <c r="AJ19" s="168"/>
      <c r="AK19" s="168"/>
    </row>
    <row r="20" spans="1:37" ht="16.5" thickBot="1" x14ac:dyDescent="0.3">
      <c r="A20" s="137">
        <v>3</v>
      </c>
      <c r="B20" s="127">
        <f>IF(OR($D$14&lt;10,$D$14&gt;80,$C$14&lt;0,$C$14&gt;30),"Not valid",'TMP4.7sc3'!AA23)</f>
        <v>28.409193629350661</v>
      </c>
      <c r="C20" s="128">
        <f>IF(OR($D$14&lt;10,$D$14&gt;80,$C$14&lt;0,$C$14&gt;30),"Not valid",'TMP4.7sc3'!AA89)</f>
        <v>17.311142576278613</v>
      </c>
      <c r="D20" s="130"/>
      <c r="E20" s="130"/>
      <c r="F20" s="130"/>
      <c r="G20" s="122"/>
      <c r="H20" s="122"/>
      <c r="I20" s="122"/>
      <c r="J20" s="122"/>
      <c r="K20" s="122"/>
      <c r="L20" s="122"/>
      <c r="M20" s="122"/>
      <c r="N20" s="122"/>
      <c r="O20" s="122"/>
      <c r="P20" s="122"/>
      <c r="Q20" s="122"/>
      <c r="R20" s="122"/>
      <c r="S20" s="122"/>
      <c r="T20" s="122"/>
      <c r="U20" s="122"/>
      <c r="V20" s="122"/>
      <c r="W20" s="122"/>
      <c r="X20" s="122"/>
      <c r="Y20" s="122"/>
      <c r="Z20" s="168"/>
      <c r="AA20" s="168"/>
      <c r="AB20" s="168"/>
      <c r="AC20" s="168"/>
      <c r="AD20" s="168"/>
      <c r="AE20" s="168"/>
      <c r="AF20" s="168"/>
      <c r="AG20" s="168"/>
      <c r="AH20" s="168"/>
      <c r="AI20" s="168"/>
      <c r="AJ20" s="168"/>
      <c r="AK20" s="168"/>
    </row>
    <row r="21" spans="1:37" ht="16.5" thickBot="1" x14ac:dyDescent="0.3">
      <c r="A21" s="130"/>
      <c r="B21" s="130"/>
      <c r="C21" s="130"/>
      <c r="D21" s="130"/>
      <c r="E21" s="130"/>
      <c r="F21" s="130"/>
      <c r="G21" s="122"/>
      <c r="H21" s="122"/>
      <c r="I21" s="122"/>
      <c r="J21" s="122"/>
      <c r="K21" s="122"/>
      <c r="L21" s="122"/>
      <c r="M21" s="122"/>
      <c r="N21" s="122"/>
      <c r="O21" s="122"/>
      <c r="P21" s="122"/>
      <c r="Q21" s="122"/>
      <c r="R21" s="122"/>
      <c r="S21" s="122"/>
      <c r="T21" s="122"/>
      <c r="U21" s="122"/>
      <c r="V21" s="122"/>
      <c r="W21" s="122"/>
      <c r="X21" s="122"/>
      <c r="Y21" s="122"/>
      <c r="Z21" s="168"/>
      <c r="AA21" s="168"/>
      <c r="AB21" s="168"/>
      <c r="AC21" s="168"/>
      <c r="AD21" s="168"/>
      <c r="AE21" s="168"/>
      <c r="AF21" s="168"/>
      <c r="AG21" s="168"/>
      <c r="AH21" s="168"/>
      <c r="AI21" s="168"/>
      <c r="AJ21" s="168"/>
      <c r="AK21" s="168"/>
    </row>
    <row r="22" spans="1:37" ht="15.75" x14ac:dyDescent="0.25">
      <c r="A22" s="138" t="s">
        <v>192</v>
      </c>
      <c r="B22" s="139"/>
      <c r="C22" s="140"/>
      <c r="D22" s="130"/>
      <c r="E22" s="130"/>
      <c r="F22" s="130"/>
      <c r="G22" s="122"/>
      <c r="H22" s="122"/>
      <c r="I22" s="122"/>
      <c r="J22" s="122"/>
      <c r="K22" s="122"/>
      <c r="L22" s="122"/>
      <c r="M22" s="122"/>
      <c r="N22" s="122"/>
      <c r="O22" s="122"/>
      <c r="P22" s="122"/>
      <c r="Q22" s="122"/>
      <c r="R22" s="122"/>
      <c r="S22" s="122"/>
      <c r="T22" s="122"/>
      <c r="U22" s="122"/>
      <c r="V22" s="122"/>
      <c r="W22" s="122"/>
      <c r="X22" s="122"/>
      <c r="Y22" s="122"/>
      <c r="Z22" s="168"/>
      <c r="AA22" s="168"/>
      <c r="AB22" s="168"/>
      <c r="AC22" s="168"/>
      <c r="AD22" s="168"/>
      <c r="AE22" s="168"/>
      <c r="AF22" s="168"/>
      <c r="AG22" s="168"/>
      <c r="AH22" s="168"/>
      <c r="AI22" s="168"/>
      <c r="AJ22" s="168"/>
      <c r="AK22" s="168"/>
    </row>
    <row r="23" spans="1:37" ht="15.75" x14ac:dyDescent="0.25">
      <c r="A23" s="136" t="s">
        <v>212</v>
      </c>
      <c r="B23" s="135" t="s">
        <v>189</v>
      </c>
      <c r="C23" s="141" t="s">
        <v>190</v>
      </c>
      <c r="D23" s="130"/>
      <c r="E23" s="130"/>
      <c r="F23" s="130"/>
      <c r="G23" s="122"/>
      <c r="H23" s="122"/>
      <c r="I23" s="122"/>
      <c r="J23" s="122"/>
      <c r="K23" s="122"/>
      <c r="L23" s="122"/>
      <c r="M23" s="122"/>
      <c r="N23" s="122"/>
      <c r="O23" s="122"/>
      <c r="P23" s="122"/>
      <c r="Q23" s="122"/>
      <c r="R23" s="122"/>
      <c r="S23" s="122"/>
      <c r="T23" s="122"/>
      <c r="U23" s="122"/>
      <c r="V23" s="122"/>
      <c r="W23" s="122"/>
      <c r="X23" s="122"/>
      <c r="Y23" s="122"/>
      <c r="Z23" s="168"/>
      <c r="AA23" s="168"/>
      <c r="AB23" s="168"/>
      <c r="AC23" s="168"/>
      <c r="AD23" s="168"/>
      <c r="AE23" s="168"/>
      <c r="AF23" s="168"/>
      <c r="AG23" s="168"/>
      <c r="AH23" s="168"/>
      <c r="AI23" s="168"/>
      <c r="AJ23" s="168"/>
      <c r="AK23" s="168"/>
    </row>
    <row r="24" spans="1:37" ht="15.75" x14ac:dyDescent="0.25">
      <c r="A24" s="136">
        <v>1</v>
      </c>
      <c r="B24" s="125">
        <f>'Feb25'!C22</f>
        <v>88.334121462753899</v>
      </c>
      <c r="C24" s="126">
        <f>'Feb25'!L22</f>
        <v>58.565560462293845</v>
      </c>
      <c r="D24" s="130"/>
      <c r="E24" s="130"/>
      <c r="F24" s="130"/>
      <c r="G24" s="122"/>
      <c r="H24" s="122"/>
      <c r="I24" s="122"/>
      <c r="J24" s="122"/>
      <c r="K24" s="122"/>
      <c r="L24" s="122"/>
      <c r="M24" s="122"/>
      <c r="N24" s="122"/>
      <c r="O24" s="122"/>
      <c r="P24" s="122"/>
      <c r="Q24" s="122"/>
      <c r="R24" s="123"/>
      <c r="S24" s="122"/>
      <c r="T24" s="122"/>
      <c r="U24" s="122"/>
      <c r="V24" s="122"/>
      <c r="W24" s="122"/>
      <c r="X24" s="122"/>
      <c r="Y24" s="122"/>
      <c r="Z24" s="168"/>
      <c r="AA24" s="168"/>
      <c r="AB24" s="168"/>
      <c r="AC24" s="168"/>
      <c r="AD24" s="168"/>
      <c r="AE24" s="168"/>
      <c r="AF24" s="168"/>
      <c r="AG24" s="168"/>
      <c r="AH24" s="168"/>
      <c r="AI24" s="168"/>
      <c r="AJ24" s="168"/>
      <c r="AK24" s="168"/>
    </row>
    <row r="25" spans="1:37" ht="18" x14ac:dyDescent="0.25">
      <c r="A25" s="136">
        <v>2</v>
      </c>
      <c r="B25" s="125">
        <f>'Feb25'!F22</f>
        <v>71.287019103402528</v>
      </c>
      <c r="C25" s="126">
        <f>'Feb25'!O22</f>
        <v>34.795698876336957</v>
      </c>
      <c r="D25" s="130"/>
      <c r="E25" s="130"/>
      <c r="F25" s="130"/>
      <c r="G25" s="122"/>
      <c r="H25" s="122"/>
      <c r="I25" s="122"/>
      <c r="J25" s="122"/>
      <c r="K25" s="122"/>
      <c r="L25" s="122"/>
      <c r="M25" s="122"/>
      <c r="N25" s="122"/>
      <c r="O25" s="122"/>
      <c r="P25" s="122"/>
      <c r="Q25" s="122"/>
      <c r="R25" s="122"/>
      <c r="S25" s="122"/>
      <c r="T25" s="122"/>
      <c r="U25" s="247"/>
      <c r="V25" s="122"/>
      <c r="W25" s="122"/>
      <c r="X25" s="122"/>
      <c r="Y25" s="122"/>
      <c r="Z25" s="168"/>
      <c r="AA25" s="168"/>
      <c r="AB25" s="168"/>
      <c r="AC25" s="168"/>
      <c r="AD25" s="168"/>
      <c r="AE25" s="168"/>
      <c r="AF25" s="168"/>
      <c r="AG25" s="168"/>
      <c r="AH25" s="168"/>
      <c r="AI25" s="168"/>
      <c r="AJ25" s="168"/>
      <c r="AK25" s="168"/>
    </row>
    <row r="26" spans="1:37" ht="16.5" thickBot="1" x14ac:dyDescent="0.3">
      <c r="A26" s="137">
        <v>3</v>
      </c>
      <c r="B26" s="127">
        <f>'Feb25'!I22</f>
        <v>56.322716712448901</v>
      </c>
      <c r="C26" s="128">
        <f>'Feb25'!R22</f>
        <v>17.209876980165063</v>
      </c>
      <c r="D26" s="130"/>
      <c r="E26" s="130"/>
      <c r="F26" s="130"/>
      <c r="G26" s="122"/>
      <c r="H26" s="122"/>
      <c r="I26" s="122"/>
      <c r="J26" s="122"/>
      <c r="K26" s="122"/>
      <c r="L26" s="122"/>
      <c r="M26" s="122"/>
      <c r="N26" s="122"/>
      <c r="O26" s="122"/>
      <c r="P26" s="122"/>
      <c r="Q26" s="122"/>
      <c r="R26" s="122"/>
      <c r="S26" s="122"/>
      <c r="T26" s="122"/>
      <c r="U26" s="122"/>
      <c r="V26" s="122"/>
      <c r="W26" s="122"/>
      <c r="X26" s="122"/>
      <c r="Y26" s="122"/>
      <c r="Z26" s="168"/>
      <c r="AA26" s="168"/>
      <c r="AB26" s="168"/>
      <c r="AC26" s="168"/>
      <c r="AD26" s="168"/>
      <c r="AE26" s="168"/>
      <c r="AF26" s="168"/>
      <c r="AG26" s="168"/>
      <c r="AH26" s="168"/>
      <c r="AI26" s="168"/>
      <c r="AJ26" s="168"/>
      <c r="AK26" s="168"/>
    </row>
    <row r="27" spans="1:37" ht="12" customHeight="1" x14ac:dyDescent="0.25">
      <c r="A27" s="135"/>
      <c r="B27" s="202"/>
      <c r="C27" s="202"/>
      <c r="D27" s="130"/>
      <c r="E27" s="130"/>
      <c r="F27" s="130"/>
      <c r="G27" s="122"/>
      <c r="H27" s="122"/>
      <c r="I27" s="122"/>
      <c r="J27" s="122"/>
      <c r="K27" s="122"/>
      <c r="L27" s="122"/>
      <c r="M27" s="122"/>
      <c r="N27" s="122"/>
      <c r="O27" s="122"/>
      <c r="P27" s="122"/>
      <c r="Q27" s="122"/>
      <c r="R27" s="122"/>
      <c r="S27" s="122"/>
      <c r="T27" s="122"/>
      <c r="U27" s="122"/>
      <c r="V27" s="122"/>
      <c r="W27" s="122"/>
      <c r="X27" s="122"/>
      <c r="Y27" s="122"/>
      <c r="Z27" s="168"/>
      <c r="AA27" s="168"/>
      <c r="AB27" s="168"/>
      <c r="AC27" s="168"/>
      <c r="AD27" s="168"/>
      <c r="AE27" s="168"/>
      <c r="AF27" s="168"/>
      <c r="AG27" s="168"/>
      <c r="AH27" s="168"/>
      <c r="AI27" s="168"/>
      <c r="AJ27" s="168"/>
      <c r="AK27" s="168"/>
    </row>
    <row r="28" spans="1:37" ht="15.75" x14ac:dyDescent="0.25">
      <c r="A28" s="167"/>
      <c r="B28" s="167"/>
      <c r="C28" s="167"/>
      <c r="D28" s="167"/>
      <c r="E28" s="167"/>
      <c r="F28" s="167"/>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row>
    <row r="29" spans="1:37" ht="16.5" thickBot="1" x14ac:dyDescent="0.3">
      <c r="A29" s="142" t="s">
        <v>107</v>
      </c>
      <c r="B29" s="143"/>
      <c r="C29" s="143"/>
      <c r="D29" s="143"/>
      <c r="E29" s="143"/>
      <c r="F29" s="143"/>
      <c r="G29" s="52"/>
      <c r="H29" s="52"/>
      <c r="I29" s="52"/>
      <c r="J29" s="52"/>
      <c r="K29" s="52"/>
      <c r="L29" s="52"/>
      <c r="M29" s="52"/>
      <c r="N29" s="52"/>
      <c r="O29" s="52"/>
      <c r="P29" s="52"/>
      <c r="Q29" s="52"/>
      <c r="R29" s="52"/>
      <c r="S29" s="52"/>
      <c r="T29" s="52"/>
      <c r="U29" s="52"/>
      <c r="V29" s="52"/>
      <c r="W29" s="52"/>
      <c r="X29" s="52"/>
      <c r="Y29" s="52"/>
      <c r="Z29" s="168"/>
      <c r="AA29" s="168"/>
      <c r="AB29" s="168"/>
      <c r="AC29" s="168"/>
      <c r="AD29" s="168"/>
      <c r="AE29" s="168"/>
      <c r="AF29" s="168"/>
      <c r="AG29" s="168"/>
      <c r="AH29" s="168"/>
      <c r="AI29" s="168"/>
      <c r="AJ29" s="168"/>
      <c r="AK29" s="168"/>
    </row>
    <row r="30" spans="1:37" ht="18.75" x14ac:dyDescent="0.25">
      <c r="A30" s="144" t="s">
        <v>212</v>
      </c>
      <c r="B30" s="145" t="s">
        <v>121</v>
      </c>
      <c r="C30" s="145" t="s">
        <v>73</v>
      </c>
      <c r="D30" s="146" t="s">
        <v>15</v>
      </c>
      <c r="E30" s="143"/>
      <c r="F30" s="143"/>
      <c r="G30" s="52"/>
      <c r="H30" s="52"/>
      <c r="I30" s="52"/>
      <c r="J30" s="52"/>
      <c r="K30" s="52"/>
      <c r="L30" s="52"/>
      <c r="M30" s="52"/>
      <c r="N30" s="52"/>
      <c r="O30" s="52"/>
      <c r="P30" s="52"/>
      <c r="Q30" s="52"/>
      <c r="R30" s="52"/>
      <c r="S30" s="52"/>
      <c r="T30" s="52"/>
      <c r="U30" s="52"/>
      <c r="V30" s="52"/>
      <c r="W30" s="52"/>
      <c r="X30" s="52"/>
      <c r="Y30" s="52"/>
      <c r="Z30" s="168"/>
      <c r="AA30" s="168"/>
      <c r="AB30" s="168"/>
      <c r="AC30" s="168"/>
      <c r="AD30" s="168"/>
      <c r="AE30" s="168"/>
      <c r="AF30" s="168"/>
      <c r="AG30" s="168"/>
      <c r="AH30" s="168"/>
      <c r="AI30" s="168"/>
      <c r="AJ30" s="168"/>
      <c r="AK30" s="168"/>
    </row>
    <row r="31" spans="1:37" ht="15.75" x14ac:dyDescent="0.25">
      <c r="A31" s="147">
        <v>1</v>
      </c>
      <c r="B31" s="233">
        <v>100</v>
      </c>
      <c r="C31" s="234">
        <v>15</v>
      </c>
      <c r="D31" s="231">
        <v>40</v>
      </c>
      <c r="E31" s="143"/>
      <c r="F31" s="143"/>
      <c r="G31" s="52"/>
      <c r="H31" s="52"/>
      <c r="I31" s="52"/>
      <c r="J31" s="52"/>
      <c r="K31" s="52"/>
      <c r="L31" s="52"/>
      <c r="M31" s="52"/>
      <c r="N31" s="52"/>
      <c r="O31" s="52"/>
      <c r="P31" s="52"/>
      <c r="Q31" s="52"/>
      <c r="R31" s="52"/>
      <c r="S31" s="52"/>
      <c r="T31" s="52"/>
      <c r="U31" s="52"/>
      <c r="V31" s="52"/>
      <c r="W31" s="52"/>
      <c r="X31" s="52"/>
      <c r="Y31" s="52"/>
      <c r="Z31" s="168"/>
      <c r="AA31" s="168"/>
      <c r="AB31" s="168"/>
      <c r="AC31" s="168"/>
      <c r="AD31" s="168"/>
      <c r="AE31" s="168"/>
      <c r="AF31" s="168"/>
      <c r="AG31" s="168"/>
      <c r="AH31" s="168"/>
      <c r="AI31" s="168"/>
      <c r="AJ31" s="168"/>
      <c r="AK31" s="168"/>
    </row>
    <row r="32" spans="1:37" ht="15.75" x14ac:dyDescent="0.25">
      <c r="A32" s="147">
        <v>2</v>
      </c>
      <c r="B32" s="233">
        <v>95</v>
      </c>
      <c r="C32" s="234">
        <v>21</v>
      </c>
      <c r="D32" s="231">
        <v>50</v>
      </c>
      <c r="E32" s="143"/>
      <c r="F32" s="143"/>
      <c r="G32" s="52"/>
      <c r="H32" s="52"/>
      <c r="I32" s="52"/>
      <c r="J32" s="52"/>
      <c r="K32" s="52"/>
      <c r="L32" s="52"/>
      <c r="M32" s="52"/>
      <c r="N32" s="52"/>
      <c r="O32" s="52"/>
      <c r="P32" s="52"/>
      <c r="Q32" s="52"/>
      <c r="R32" s="52"/>
      <c r="S32" s="52"/>
      <c r="T32" s="52"/>
      <c r="U32" s="52"/>
      <c r="V32" s="52"/>
      <c r="W32" s="52"/>
      <c r="X32" s="52"/>
      <c r="Y32" s="52"/>
      <c r="Z32" s="168"/>
      <c r="AA32" s="168"/>
      <c r="AB32" s="168"/>
      <c r="AC32" s="168"/>
      <c r="AD32" s="168"/>
      <c r="AE32" s="168"/>
      <c r="AF32" s="168"/>
      <c r="AG32" s="168"/>
      <c r="AH32" s="168"/>
      <c r="AI32" s="168"/>
      <c r="AJ32" s="168"/>
      <c r="AK32" s="168"/>
    </row>
    <row r="33" spans="1:37" ht="16.5" thickBot="1" x14ac:dyDescent="0.3">
      <c r="A33" s="148">
        <v>3</v>
      </c>
      <c r="B33" s="235">
        <v>90</v>
      </c>
      <c r="C33" s="236">
        <v>25</v>
      </c>
      <c r="D33" s="232">
        <v>60</v>
      </c>
      <c r="E33" s="143"/>
      <c r="F33" s="143"/>
      <c r="G33" s="52"/>
      <c r="H33" s="52"/>
      <c r="I33" s="52"/>
      <c r="J33" s="52"/>
      <c r="K33" s="52"/>
      <c r="L33" s="52"/>
      <c r="M33" s="52"/>
      <c r="N33" s="52"/>
      <c r="O33" s="52"/>
      <c r="P33" s="52"/>
      <c r="Q33" s="52"/>
      <c r="R33" s="52"/>
      <c r="S33" s="52"/>
      <c r="T33" s="52"/>
      <c r="U33" s="52"/>
      <c r="V33" s="52"/>
      <c r="W33" s="52"/>
      <c r="X33" s="52"/>
      <c r="Y33" s="52"/>
      <c r="Z33" s="168"/>
      <c r="AA33" s="168"/>
      <c r="AB33" s="168"/>
      <c r="AC33" s="168"/>
      <c r="AD33" s="168"/>
      <c r="AE33" s="168"/>
      <c r="AF33" s="168"/>
      <c r="AG33" s="168"/>
      <c r="AH33" s="168"/>
      <c r="AI33" s="168"/>
      <c r="AJ33" s="168"/>
      <c r="AK33" s="168"/>
    </row>
    <row r="34" spans="1:37" ht="16.5" thickBot="1" x14ac:dyDescent="0.3">
      <c r="A34" s="143"/>
      <c r="B34" s="143"/>
      <c r="C34" s="143" t="s">
        <v>0</v>
      </c>
      <c r="D34" s="143"/>
      <c r="E34" s="143"/>
      <c r="F34" s="143"/>
      <c r="G34" s="52"/>
      <c r="H34" s="52"/>
      <c r="I34" s="52"/>
      <c r="J34" s="52"/>
      <c r="K34" s="52"/>
      <c r="L34" s="52"/>
      <c r="M34" s="52"/>
      <c r="N34" s="52"/>
      <c r="O34" s="52"/>
      <c r="P34" s="52"/>
      <c r="Q34" s="52"/>
      <c r="R34" s="52"/>
      <c r="S34" s="52"/>
      <c r="T34" s="52"/>
      <c r="U34" s="52"/>
      <c r="V34" s="52"/>
      <c r="W34" s="52"/>
      <c r="X34" s="52"/>
      <c r="Y34" s="52"/>
      <c r="Z34" s="168"/>
      <c r="AA34" s="168"/>
      <c r="AB34" s="168"/>
      <c r="AC34" s="168"/>
      <c r="AD34" s="168"/>
      <c r="AE34" s="168"/>
      <c r="AF34" s="168"/>
      <c r="AG34" s="168"/>
      <c r="AH34" s="168"/>
      <c r="AI34" s="168"/>
      <c r="AJ34" s="168"/>
      <c r="AK34" s="168"/>
    </row>
    <row r="35" spans="1:37" ht="15.75" x14ac:dyDescent="0.25">
      <c r="A35" s="149" t="s">
        <v>130</v>
      </c>
      <c r="B35" s="150"/>
      <c r="C35" s="151"/>
      <c r="D35" s="143"/>
      <c r="E35" s="143"/>
      <c r="F35" s="143"/>
      <c r="G35" s="52"/>
      <c r="H35" s="52"/>
      <c r="I35" s="52"/>
      <c r="J35" s="52"/>
      <c r="K35" s="52"/>
      <c r="L35" s="52"/>
      <c r="M35" s="52"/>
      <c r="N35" s="52"/>
      <c r="O35" s="52"/>
      <c r="P35" s="52"/>
      <c r="Q35" s="52"/>
      <c r="R35" s="52"/>
      <c r="S35" s="52"/>
      <c r="T35" s="52"/>
      <c r="U35" s="52"/>
      <c r="V35" s="52"/>
      <c r="W35" s="52"/>
      <c r="X35" s="52"/>
      <c r="Y35" s="52"/>
      <c r="Z35" s="168"/>
      <c r="AA35" s="168"/>
      <c r="AB35" s="168"/>
      <c r="AC35" s="168"/>
      <c r="AD35" s="168"/>
      <c r="AE35" s="168"/>
      <c r="AF35" s="168"/>
      <c r="AG35" s="168"/>
      <c r="AH35" s="168"/>
      <c r="AI35" s="168"/>
      <c r="AJ35" s="168"/>
      <c r="AK35" s="168"/>
    </row>
    <row r="36" spans="1:37" ht="15.75" x14ac:dyDescent="0.25">
      <c r="A36" s="147" t="s">
        <v>212</v>
      </c>
      <c r="B36" s="152" t="s">
        <v>69</v>
      </c>
      <c r="C36" s="153" t="s">
        <v>70</v>
      </c>
      <c r="D36" s="143"/>
      <c r="E36" s="143"/>
      <c r="F36" s="143"/>
      <c r="G36" s="52"/>
      <c r="H36" s="52"/>
      <c r="I36" s="52"/>
      <c r="J36" s="52"/>
      <c r="K36" s="52"/>
      <c r="L36" s="52"/>
      <c r="M36" s="52"/>
      <c r="N36" s="52"/>
      <c r="O36" s="52"/>
      <c r="P36" s="52"/>
      <c r="Q36" s="52"/>
      <c r="R36" s="52"/>
      <c r="S36" s="52"/>
      <c r="T36" s="52"/>
      <c r="U36" s="52"/>
      <c r="V36" s="52"/>
      <c r="W36" s="52"/>
      <c r="X36" s="52"/>
      <c r="Y36" s="52"/>
      <c r="Z36" s="168"/>
      <c r="AA36" s="168"/>
      <c r="AB36" s="168"/>
      <c r="AC36" s="168"/>
      <c r="AD36" s="168"/>
      <c r="AE36" s="168"/>
      <c r="AF36" s="168"/>
      <c r="AG36" s="168"/>
      <c r="AH36" s="168"/>
      <c r="AI36" s="168"/>
      <c r="AJ36" s="168"/>
      <c r="AK36" s="168"/>
    </row>
    <row r="37" spans="1:37" ht="15.75" x14ac:dyDescent="0.25">
      <c r="A37" s="147">
        <v>1</v>
      </c>
      <c r="B37" s="125">
        <f>IF(OR($D$31&lt;10,$D$31&gt;80,$C$31&lt;0,$C$31&gt;30),"Not valid",'BKP5.1sc1'!AA16)</f>
        <v>95.465447718476725</v>
      </c>
      <c r="C37" s="126">
        <f>IF(OR($D$31&lt;10,$D$31&gt;80,$C$31&lt;0,$C$31&gt;30),"Not valid",'BKP5.1sc1'!AA56)</f>
        <v>77.159363415026334</v>
      </c>
      <c r="D37" s="143"/>
      <c r="E37" s="143"/>
      <c r="F37" s="143"/>
      <c r="G37" s="52"/>
      <c r="H37" s="52"/>
      <c r="I37" s="52"/>
      <c r="J37" s="52"/>
      <c r="K37" s="52"/>
      <c r="L37" s="52"/>
      <c r="M37" s="52"/>
      <c r="N37" s="52"/>
      <c r="O37" s="52"/>
      <c r="P37" s="52"/>
      <c r="Q37" s="52"/>
      <c r="R37" s="52"/>
      <c r="S37" s="52"/>
      <c r="T37" s="52"/>
      <c r="U37" s="52"/>
      <c r="V37" s="52"/>
      <c r="W37" s="52"/>
      <c r="X37" s="52"/>
      <c r="Y37" s="52"/>
      <c r="Z37" s="168"/>
      <c r="AA37" s="168"/>
      <c r="AB37" s="168"/>
      <c r="AC37" s="168"/>
      <c r="AD37" s="168"/>
      <c r="AE37" s="168"/>
      <c r="AF37" s="168"/>
      <c r="AG37" s="168"/>
      <c r="AH37" s="168"/>
      <c r="AI37" s="168"/>
      <c r="AJ37" s="168"/>
      <c r="AK37" s="168"/>
    </row>
    <row r="38" spans="1:37" ht="15.75" x14ac:dyDescent="0.25">
      <c r="A38" s="147">
        <v>2</v>
      </c>
      <c r="B38" s="125">
        <f>IF(OR($D$32&lt;10,$D$32&gt;80,$C$32&lt;0,$C$32&gt;30),"Not valid",'BKP5.1sc2'!AA16)</f>
        <v>80.547329197131006</v>
      </c>
      <c r="C38" s="126">
        <f>IF(OR($D$32&lt;10,$D$32&gt;80,$C$32&lt;0,$C$32&gt;30),"Not valid",'BKP5.1sc2'!AA56)</f>
        <v>50.709216963606714</v>
      </c>
      <c r="D38" s="143"/>
      <c r="E38" s="143"/>
      <c r="F38" s="143"/>
      <c r="G38" s="52"/>
      <c r="H38" s="52"/>
      <c r="I38" s="52"/>
      <c r="J38" s="52"/>
      <c r="K38" s="52"/>
      <c r="L38" s="52"/>
      <c r="M38" s="52"/>
      <c r="N38" s="52"/>
      <c r="O38" s="52"/>
      <c r="P38" s="52"/>
      <c r="Q38" s="52"/>
      <c r="R38" s="52"/>
      <c r="S38" s="52"/>
      <c r="T38" s="52"/>
      <c r="U38" s="52"/>
      <c r="V38" s="52"/>
      <c r="W38" s="52"/>
      <c r="X38" s="52"/>
      <c r="Y38" s="52"/>
      <c r="Z38" s="168"/>
      <c r="AA38" s="168"/>
      <c r="AB38" s="168"/>
      <c r="AC38" s="168"/>
      <c r="AD38" s="168"/>
      <c r="AE38" s="168"/>
      <c r="AF38" s="168"/>
      <c r="AG38" s="168"/>
      <c r="AH38" s="168"/>
      <c r="AI38" s="168"/>
      <c r="AJ38" s="168"/>
      <c r="AK38" s="168"/>
    </row>
    <row r="39" spans="1:37" ht="15.75" customHeight="1" thickBot="1" x14ac:dyDescent="0.3">
      <c r="A39" s="148">
        <v>3</v>
      </c>
      <c r="B39" s="127">
        <f>IF(OR($D$33&lt;10,$D$33&gt;80,$C$33&lt;0,$C$33&gt;30),"Not valid",'BKP5.1sc3'!AA16)</f>
        <v>63.219643259337438</v>
      </c>
      <c r="C39" s="128">
        <f>IF(OR($D$33&lt;10,$D$33&gt;80,$C$33&lt;0,$C$33&gt;30),"Not valid",'BKP5.1sc3'!AA56)</f>
        <v>38.909383217180014</v>
      </c>
      <c r="D39" s="143"/>
      <c r="E39" s="143"/>
      <c r="F39" s="143"/>
      <c r="G39" s="52"/>
      <c r="H39" s="52"/>
      <c r="I39" s="52"/>
      <c r="J39" s="52"/>
      <c r="K39" s="52"/>
      <c r="L39" s="52"/>
      <c r="M39" s="52"/>
      <c r="N39" s="52"/>
      <c r="O39" s="52"/>
      <c r="P39" s="52"/>
      <c r="Q39" s="52"/>
      <c r="R39" s="52"/>
      <c r="S39" s="52"/>
      <c r="T39" s="52"/>
      <c r="U39" s="52"/>
      <c r="V39" s="52"/>
      <c r="W39" s="52"/>
      <c r="X39" s="52"/>
      <c r="Y39" s="52"/>
      <c r="Z39" s="168"/>
      <c r="AA39" s="168"/>
      <c r="AB39" s="168"/>
      <c r="AC39" s="168"/>
      <c r="AD39" s="168"/>
      <c r="AE39" s="168"/>
      <c r="AF39" s="168"/>
      <c r="AG39" s="168"/>
      <c r="AH39" s="168"/>
      <c r="AI39" s="168"/>
      <c r="AJ39" s="168"/>
      <c r="AK39" s="168"/>
    </row>
    <row r="40" spans="1:37" ht="16.5" thickBot="1" x14ac:dyDescent="0.3">
      <c r="A40" s="143"/>
      <c r="B40" s="143"/>
      <c r="C40" s="143"/>
      <c r="D40" s="143"/>
      <c r="E40" s="143"/>
      <c r="F40" s="143"/>
      <c r="G40" s="52"/>
      <c r="H40" s="52"/>
      <c r="I40" s="52"/>
      <c r="J40" s="52"/>
      <c r="K40" s="52"/>
      <c r="L40" s="52"/>
      <c r="M40" s="52"/>
      <c r="N40" s="52"/>
      <c r="O40" s="52"/>
      <c r="P40" s="52"/>
      <c r="Q40" s="52"/>
      <c r="R40" s="52"/>
      <c r="S40" s="52"/>
      <c r="T40" s="52"/>
      <c r="U40" s="52"/>
      <c r="V40" s="52"/>
      <c r="W40" s="52"/>
      <c r="X40" s="52"/>
      <c r="Y40" s="52"/>
      <c r="Z40" s="168"/>
      <c r="AA40" s="168"/>
      <c r="AB40" s="168"/>
      <c r="AC40" s="168"/>
      <c r="AD40" s="168"/>
      <c r="AE40" s="168"/>
      <c r="AF40" s="168"/>
      <c r="AG40" s="168"/>
      <c r="AH40" s="168"/>
      <c r="AI40" s="168"/>
      <c r="AJ40" s="168"/>
      <c r="AK40" s="168"/>
    </row>
    <row r="41" spans="1:37" ht="15.75" x14ac:dyDescent="0.25">
      <c r="A41" s="149" t="s">
        <v>131</v>
      </c>
      <c r="B41" s="150"/>
      <c r="C41" s="151"/>
      <c r="D41" s="143"/>
      <c r="E41" s="143"/>
      <c r="F41" s="143"/>
      <c r="G41" s="52"/>
      <c r="H41" s="52"/>
      <c r="I41" s="52"/>
      <c r="J41" s="52"/>
      <c r="K41" s="52"/>
      <c r="L41" s="52"/>
      <c r="M41" s="52"/>
      <c r="N41" s="52"/>
      <c r="O41" s="52"/>
      <c r="P41" s="52"/>
      <c r="Q41" s="52"/>
      <c r="R41" s="52"/>
      <c r="S41" s="52"/>
      <c r="T41" s="52"/>
      <c r="U41" s="52"/>
      <c r="V41" s="52"/>
      <c r="W41" s="52"/>
      <c r="X41" s="52"/>
      <c r="Y41" s="52"/>
      <c r="Z41" s="168"/>
      <c r="AA41" s="168"/>
      <c r="AB41" s="168"/>
      <c r="AC41" s="168"/>
      <c r="AD41" s="168"/>
      <c r="AE41" s="168"/>
      <c r="AF41" s="168"/>
      <c r="AG41" s="168"/>
      <c r="AH41" s="168"/>
      <c r="AI41" s="168"/>
      <c r="AJ41" s="168"/>
      <c r="AK41" s="168"/>
    </row>
    <row r="42" spans="1:37" ht="15.75" x14ac:dyDescent="0.25">
      <c r="A42" s="147" t="s">
        <v>212</v>
      </c>
      <c r="B42" s="152" t="s">
        <v>69</v>
      </c>
      <c r="C42" s="153" t="s">
        <v>70</v>
      </c>
      <c r="D42" s="143"/>
      <c r="E42" s="143"/>
      <c r="F42" s="143"/>
      <c r="G42" s="52"/>
      <c r="H42" s="52"/>
      <c r="I42" s="52"/>
      <c r="J42" s="52"/>
      <c r="K42" s="52"/>
      <c r="L42" s="52"/>
      <c r="M42" s="52"/>
      <c r="N42" s="52"/>
      <c r="O42" s="52"/>
      <c r="P42" s="52"/>
      <c r="Q42" s="52"/>
      <c r="R42" s="52"/>
      <c r="S42" s="52"/>
      <c r="T42" s="52"/>
      <c r="U42" s="52"/>
      <c r="V42" s="52"/>
      <c r="W42" s="52"/>
      <c r="X42" s="52"/>
      <c r="Y42" s="52"/>
      <c r="Z42" s="168"/>
      <c r="AA42" s="168"/>
      <c r="AB42" s="168"/>
      <c r="AC42" s="168"/>
      <c r="AD42" s="168"/>
      <c r="AE42" s="168"/>
      <c r="AF42" s="168"/>
      <c r="AG42" s="168"/>
      <c r="AH42" s="168"/>
      <c r="AI42" s="168"/>
      <c r="AJ42" s="168"/>
      <c r="AK42" s="168"/>
    </row>
    <row r="43" spans="1:37" ht="15.75" x14ac:dyDescent="0.25">
      <c r="A43" s="147">
        <v>1</v>
      </c>
      <c r="B43" s="125">
        <f>'Feb25'!V22</f>
        <v>98.206223185416434</v>
      </c>
      <c r="C43" s="126">
        <f>'Feb25'!AE22</f>
        <v>88.821081901828762</v>
      </c>
      <c r="D43" s="143"/>
      <c r="E43" s="143"/>
      <c r="F43" s="143"/>
      <c r="G43" s="52"/>
      <c r="H43" s="52"/>
      <c r="I43" s="52"/>
      <c r="J43" s="52"/>
      <c r="K43" s="52"/>
      <c r="L43" s="52"/>
      <c r="M43" s="52"/>
      <c r="N43" s="52"/>
      <c r="O43" s="52"/>
      <c r="P43" s="52"/>
      <c r="Q43" s="52"/>
      <c r="R43" s="52"/>
      <c r="S43" s="52"/>
      <c r="T43" s="52"/>
      <c r="U43" s="52"/>
      <c r="V43" s="52"/>
      <c r="W43" s="52"/>
      <c r="X43" s="52"/>
      <c r="Y43" s="52"/>
      <c r="Z43" s="168"/>
      <c r="AA43" s="168"/>
      <c r="AB43" s="168"/>
      <c r="AC43" s="168"/>
      <c r="AD43" s="168"/>
      <c r="AE43" s="168"/>
      <c r="AF43" s="168"/>
      <c r="AG43" s="168"/>
      <c r="AH43" s="168"/>
      <c r="AI43" s="168"/>
      <c r="AJ43" s="168"/>
      <c r="AK43" s="168"/>
    </row>
    <row r="44" spans="1:37" ht="15.75" x14ac:dyDescent="0.25">
      <c r="A44" s="147">
        <v>2</v>
      </c>
      <c r="B44" s="125">
        <f>'Feb25'!Y22</f>
        <v>90.879717324168695</v>
      </c>
      <c r="C44" s="126">
        <f>'Feb25'!AH22</f>
        <v>63.292143987061728</v>
      </c>
      <c r="D44" s="143"/>
      <c r="E44" s="143"/>
      <c r="F44" s="143"/>
      <c r="G44" s="52"/>
      <c r="H44" s="52"/>
      <c r="I44" s="52"/>
      <c r="J44" s="52"/>
      <c r="K44" s="52"/>
      <c r="L44" s="52"/>
      <c r="M44" s="52"/>
      <c r="N44" s="52"/>
      <c r="O44" s="52"/>
      <c r="P44" s="52"/>
      <c r="Q44" s="52"/>
      <c r="R44" s="52"/>
      <c r="S44" s="52"/>
      <c r="T44" s="52"/>
      <c r="U44" s="52"/>
      <c r="V44" s="52"/>
      <c r="W44" s="52"/>
      <c r="X44" s="52"/>
      <c r="Y44" s="52"/>
      <c r="Z44" s="168"/>
      <c r="AA44" s="168"/>
      <c r="AB44" s="168"/>
      <c r="AC44" s="168"/>
      <c r="AD44" s="168"/>
      <c r="AE44" s="168"/>
      <c r="AF44" s="168"/>
      <c r="AG44" s="168"/>
      <c r="AH44" s="168"/>
      <c r="AI44" s="168"/>
      <c r="AJ44" s="168"/>
      <c r="AK44" s="168"/>
    </row>
    <row r="45" spans="1:37" ht="16.5" thickBot="1" x14ac:dyDescent="0.3">
      <c r="A45" s="148">
        <v>3</v>
      </c>
      <c r="B45" s="127">
        <f>'Feb25'!AB22</f>
        <v>78.029289437140605</v>
      </c>
      <c r="C45" s="128">
        <f>'Feb25'!AK22</f>
        <v>40.707417056850488</v>
      </c>
      <c r="D45" s="143"/>
      <c r="E45" s="143"/>
      <c r="F45" s="143"/>
      <c r="G45" s="52"/>
      <c r="H45" s="52"/>
      <c r="I45" s="52"/>
      <c r="J45" s="52"/>
      <c r="K45" s="52"/>
      <c r="L45" s="52"/>
      <c r="M45" s="52"/>
      <c r="N45" s="52"/>
      <c r="O45" s="52"/>
      <c r="P45" s="52"/>
      <c r="Q45" s="52"/>
      <c r="R45" s="52"/>
      <c r="S45" s="52"/>
      <c r="T45" s="52"/>
      <c r="U45" s="52"/>
      <c r="V45" s="52"/>
      <c r="W45" s="52"/>
      <c r="X45" s="52"/>
      <c r="Y45" s="52"/>
      <c r="Z45" s="168"/>
      <c r="AA45" s="168"/>
      <c r="AB45" s="168"/>
      <c r="AC45" s="168"/>
      <c r="AD45" s="168"/>
      <c r="AE45" s="168"/>
      <c r="AF45" s="168"/>
      <c r="AG45" s="168"/>
      <c r="AH45" s="168"/>
      <c r="AI45" s="168"/>
      <c r="AJ45" s="168"/>
      <c r="AK45" s="168"/>
    </row>
    <row r="46" spans="1:37" ht="10.5" customHeight="1" x14ac:dyDescent="0.25">
      <c r="A46" s="152"/>
      <c r="B46" s="201"/>
      <c r="C46" s="201"/>
      <c r="D46" s="143"/>
      <c r="E46" s="143"/>
      <c r="F46" s="143"/>
      <c r="G46" s="52"/>
      <c r="H46" s="52"/>
      <c r="I46" s="52"/>
      <c r="J46" s="52"/>
      <c r="K46" s="52"/>
      <c r="L46" s="52"/>
      <c r="M46" s="52"/>
      <c r="N46" s="52"/>
      <c r="O46" s="52"/>
      <c r="P46" s="52"/>
      <c r="Q46" s="52"/>
      <c r="R46" s="52"/>
      <c r="S46" s="52"/>
      <c r="T46" s="52"/>
      <c r="U46" s="52"/>
      <c r="V46" s="52"/>
      <c r="W46" s="52"/>
      <c r="X46" s="52"/>
      <c r="Y46" s="52"/>
      <c r="Z46" s="168"/>
      <c r="AA46" s="168"/>
      <c r="AB46" s="168"/>
      <c r="AC46" s="168"/>
      <c r="AD46" s="168"/>
      <c r="AE46" s="168"/>
      <c r="AF46" s="168"/>
      <c r="AG46" s="168"/>
      <c r="AH46" s="168"/>
      <c r="AI46" s="168"/>
      <c r="AJ46" s="168"/>
      <c r="AK46" s="168"/>
    </row>
    <row r="47" spans="1:37" ht="15.75" x14ac:dyDescent="0.25">
      <c r="A47" s="167"/>
      <c r="B47" s="167"/>
      <c r="C47" s="167"/>
      <c r="D47" s="167"/>
      <c r="E47" s="167"/>
      <c r="F47" s="167"/>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E47" s="168"/>
      <c r="AF47" s="168"/>
      <c r="AG47" s="168"/>
      <c r="AH47" s="168"/>
      <c r="AI47" s="168"/>
      <c r="AJ47" s="168"/>
      <c r="AK47" s="168"/>
    </row>
    <row r="48" spans="1:37" ht="16.5" thickBot="1" x14ac:dyDescent="0.3">
      <c r="A48" s="154" t="s">
        <v>96</v>
      </c>
      <c r="B48" s="155"/>
      <c r="C48" s="155"/>
      <c r="D48" s="155"/>
      <c r="E48" s="155"/>
      <c r="F48" s="155"/>
      <c r="G48" s="5"/>
      <c r="H48" s="5"/>
      <c r="I48" s="5"/>
      <c r="J48" s="5"/>
      <c r="K48" s="5"/>
      <c r="L48" s="5"/>
      <c r="M48" s="5"/>
      <c r="N48" s="5"/>
      <c r="O48" s="5"/>
      <c r="P48" s="5"/>
      <c r="Q48" s="5"/>
      <c r="R48" s="5"/>
      <c r="S48" s="5"/>
      <c r="T48" s="5"/>
      <c r="U48" s="5"/>
      <c r="V48" s="5"/>
      <c r="W48" s="5"/>
      <c r="X48" s="5"/>
      <c r="Y48" s="5"/>
      <c r="Z48" s="168"/>
      <c r="AA48" s="168"/>
      <c r="AB48" s="168"/>
      <c r="AC48" s="168"/>
      <c r="AD48" s="168"/>
      <c r="AE48" s="168"/>
      <c r="AF48" s="168"/>
      <c r="AG48" s="168"/>
      <c r="AH48" s="168"/>
      <c r="AI48" s="168"/>
      <c r="AJ48" s="168"/>
      <c r="AK48" s="168"/>
    </row>
    <row r="49" spans="1:37" ht="18.75" x14ac:dyDescent="0.25">
      <c r="A49" s="156" t="s">
        <v>212</v>
      </c>
      <c r="B49" s="157" t="s">
        <v>121</v>
      </c>
      <c r="C49" s="157" t="s">
        <v>73</v>
      </c>
      <c r="D49" s="158" t="s">
        <v>15</v>
      </c>
      <c r="E49" s="155"/>
      <c r="F49" s="155"/>
      <c r="G49" s="5"/>
      <c r="H49" s="5"/>
      <c r="I49" s="5"/>
      <c r="J49" s="5"/>
      <c r="K49" s="5"/>
      <c r="L49" s="5"/>
      <c r="M49" s="5"/>
      <c r="N49" s="5"/>
      <c r="O49" s="5"/>
      <c r="P49" s="5"/>
      <c r="Q49" s="5"/>
      <c r="R49" s="5"/>
      <c r="S49" s="5"/>
      <c r="T49" s="5"/>
      <c r="U49" s="5"/>
      <c r="V49" s="5"/>
      <c r="W49" s="5"/>
      <c r="X49" s="5"/>
      <c r="Y49" s="5"/>
      <c r="Z49" s="168"/>
      <c r="AA49" s="168"/>
      <c r="AB49" s="168"/>
      <c r="AC49" s="168"/>
      <c r="AD49" s="168"/>
      <c r="AE49" s="168"/>
      <c r="AF49" s="168"/>
      <c r="AG49" s="168"/>
      <c r="AH49" s="168"/>
      <c r="AI49" s="168"/>
      <c r="AJ49" s="168"/>
      <c r="AK49" s="168"/>
    </row>
    <row r="50" spans="1:37" ht="15.75" x14ac:dyDescent="0.25">
      <c r="A50" s="159">
        <v>1</v>
      </c>
      <c r="B50" s="233">
        <v>100</v>
      </c>
      <c r="C50" s="234">
        <v>15</v>
      </c>
      <c r="D50" s="231">
        <v>40</v>
      </c>
      <c r="E50" s="155"/>
      <c r="F50" s="155"/>
      <c r="G50" s="5"/>
      <c r="H50" s="5"/>
      <c r="I50" s="5"/>
      <c r="J50" s="5"/>
      <c r="K50" s="5"/>
      <c r="L50" s="5"/>
      <c r="M50" s="5"/>
      <c r="N50" s="5"/>
      <c r="O50" s="5"/>
      <c r="P50" s="5"/>
      <c r="Q50" s="5"/>
      <c r="R50" s="5"/>
      <c r="S50" s="5"/>
      <c r="T50" s="5"/>
      <c r="U50" s="5"/>
      <c r="V50" s="5"/>
      <c r="W50" s="5"/>
      <c r="X50" s="5"/>
      <c r="Y50" s="5"/>
      <c r="Z50" s="168"/>
      <c r="AA50" s="168"/>
      <c r="AB50" s="168"/>
      <c r="AC50" s="168"/>
      <c r="AD50" s="168"/>
      <c r="AE50" s="168"/>
      <c r="AF50" s="168"/>
      <c r="AG50" s="168"/>
      <c r="AH50" s="168"/>
      <c r="AI50" s="168"/>
      <c r="AJ50" s="168"/>
      <c r="AK50" s="168"/>
    </row>
    <row r="51" spans="1:37" ht="15.75" x14ac:dyDescent="0.25">
      <c r="A51" s="159">
        <v>2</v>
      </c>
      <c r="B51" s="233">
        <v>95</v>
      </c>
      <c r="C51" s="234">
        <v>21</v>
      </c>
      <c r="D51" s="231">
        <v>50</v>
      </c>
      <c r="E51" s="155"/>
      <c r="F51" s="155"/>
      <c r="G51" s="5"/>
      <c r="H51" s="5"/>
      <c r="I51" s="5"/>
      <c r="J51" s="5"/>
      <c r="K51" s="5"/>
      <c r="L51" s="5"/>
      <c r="M51" s="5"/>
      <c r="N51" s="5"/>
      <c r="O51" s="5"/>
      <c r="P51" s="5"/>
      <c r="Q51" s="5"/>
      <c r="R51" s="5"/>
      <c r="S51" s="5"/>
      <c r="T51" s="5"/>
      <c r="U51" s="5"/>
      <c r="V51" s="5"/>
      <c r="W51" s="5"/>
      <c r="X51" s="5"/>
      <c r="Y51" s="5"/>
      <c r="Z51" s="168"/>
      <c r="AA51" s="168"/>
      <c r="AB51" s="168"/>
      <c r="AC51" s="168"/>
      <c r="AD51" s="168"/>
      <c r="AE51" s="168"/>
      <c r="AF51" s="168"/>
      <c r="AG51" s="168"/>
      <c r="AH51" s="168"/>
      <c r="AI51" s="168"/>
      <c r="AJ51" s="168"/>
      <c r="AK51" s="168"/>
    </row>
    <row r="52" spans="1:37" ht="16.5" thickBot="1" x14ac:dyDescent="0.3">
      <c r="A52" s="160">
        <v>3</v>
      </c>
      <c r="B52" s="235">
        <v>90</v>
      </c>
      <c r="C52" s="236">
        <v>25</v>
      </c>
      <c r="D52" s="232">
        <v>60</v>
      </c>
      <c r="E52" s="155"/>
      <c r="F52" s="155"/>
      <c r="G52" s="5"/>
      <c r="H52" s="5"/>
      <c r="I52" s="5"/>
      <c r="J52" s="5"/>
      <c r="K52" s="5"/>
      <c r="L52" s="5"/>
      <c r="M52" s="5"/>
      <c r="N52" s="5"/>
      <c r="O52" s="5"/>
      <c r="P52" s="5"/>
      <c r="Q52" s="5"/>
      <c r="R52" s="5"/>
      <c r="S52" s="5"/>
      <c r="T52" s="5"/>
      <c r="U52" s="5"/>
      <c r="V52" s="5"/>
      <c r="W52" s="5"/>
      <c r="X52" s="5"/>
      <c r="Y52" s="5"/>
      <c r="Z52" s="168"/>
      <c r="AA52" s="168"/>
      <c r="AB52" s="168"/>
      <c r="AC52" s="168"/>
      <c r="AD52" s="168"/>
      <c r="AE52" s="168"/>
      <c r="AF52" s="168"/>
      <c r="AG52" s="168"/>
      <c r="AH52" s="168"/>
      <c r="AI52" s="168"/>
      <c r="AJ52" s="168"/>
      <c r="AK52" s="168"/>
    </row>
    <row r="53" spans="1:37" ht="16.5" thickBot="1" x14ac:dyDescent="0.3">
      <c r="A53" s="155"/>
      <c r="B53" s="155"/>
      <c r="C53" s="155"/>
      <c r="D53" s="155"/>
      <c r="E53" s="155"/>
      <c r="F53" s="155"/>
      <c r="G53" s="5"/>
      <c r="H53" s="5"/>
      <c r="I53" s="5"/>
      <c r="J53" s="5"/>
      <c r="K53" s="5"/>
      <c r="L53" s="5"/>
      <c r="M53" s="5"/>
      <c r="N53" s="5"/>
      <c r="O53" s="5"/>
      <c r="P53" s="5"/>
      <c r="Q53" s="5"/>
      <c r="R53" s="5"/>
      <c r="S53" s="5"/>
      <c r="T53" s="5"/>
      <c r="U53" s="5"/>
      <c r="V53" s="5"/>
      <c r="W53" s="5"/>
      <c r="X53" s="5"/>
      <c r="Y53" s="5"/>
      <c r="Z53" s="168"/>
      <c r="AA53" s="168"/>
      <c r="AB53" s="168"/>
      <c r="AC53" s="168"/>
      <c r="AD53" s="168"/>
      <c r="AE53" s="168"/>
      <c r="AF53" s="168"/>
      <c r="AG53" s="168"/>
      <c r="AH53" s="168"/>
      <c r="AI53" s="168"/>
      <c r="AJ53" s="168"/>
      <c r="AK53" s="168"/>
    </row>
    <row r="54" spans="1:37" ht="15.75" x14ac:dyDescent="0.25">
      <c r="A54" s="161" t="s">
        <v>130</v>
      </c>
      <c r="B54" s="162"/>
      <c r="C54" s="163"/>
      <c r="D54" s="155"/>
      <c r="E54" s="155"/>
      <c r="F54" s="155"/>
      <c r="G54" s="5"/>
      <c r="H54" s="5"/>
      <c r="I54" s="5"/>
      <c r="J54" s="5"/>
      <c r="K54" s="5"/>
      <c r="L54" s="5"/>
      <c r="M54" s="5"/>
      <c r="N54" s="5"/>
      <c r="O54" s="5"/>
      <c r="P54" s="5"/>
      <c r="Q54" s="5"/>
      <c r="R54" s="5"/>
      <c r="S54" s="5"/>
      <c r="T54" s="5"/>
      <c r="U54" s="5"/>
      <c r="V54" s="5"/>
      <c r="W54" s="5"/>
      <c r="X54" s="5"/>
      <c r="Y54" s="5"/>
      <c r="Z54" s="168"/>
      <c r="AA54" s="168"/>
      <c r="AB54" s="168"/>
      <c r="AC54" s="168"/>
      <c r="AD54" s="168"/>
      <c r="AE54" s="168"/>
      <c r="AF54" s="168"/>
      <c r="AG54" s="168"/>
      <c r="AH54" s="168"/>
      <c r="AI54" s="168"/>
      <c r="AJ54" s="168"/>
      <c r="AK54" s="168"/>
    </row>
    <row r="55" spans="1:37" ht="15.75" x14ac:dyDescent="0.25">
      <c r="A55" s="159" t="s">
        <v>212</v>
      </c>
      <c r="B55" s="164" t="s">
        <v>69</v>
      </c>
      <c r="C55" s="165" t="s">
        <v>70</v>
      </c>
      <c r="D55" s="155"/>
      <c r="E55" s="155"/>
      <c r="F55" s="155"/>
      <c r="G55" s="5"/>
      <c r="H55" s="5"/>
      <c r="I55" s="5"/>
      <c r="J55" s="5"/>
      <c r="K55" s="5"/>
      <c r="L55" s="5"/>
      <c r="M55" s="5"/>
      <c r="N55" s="5"/>
      <c r="O55" s="5"/>
      <c r="P55" s="5"/>
      <c r="Q55" s="5"/>
      <c r="R55" s="5"/>
      <c r="S55" s="5"/>
      <c r="T55" s="5"/>
      <c r="U55" s="5"/>
      <c r="V55" s="5"/>
      <c r="W55" s="5"/>
      <c r="X55" s="5"/>
      <c r="Y55" s="5"/>
      <c r="Z55" s="168"/>
      <c r="AA55" s="168"/>
      <c r="AB55" s="168"/>
      <c r="AC55" s="168"/>
      <c r="AD55" s="168"/>
      <c r="AE55" s="168"/>
      <c r="AF55" s="168"/>
      <c r="AG55" s="168"/>
      <c r="AH55" s="168"/>
      <c r="AI55" s="168"/>
      <c r="AJ55" s="168"/>
      <c r="AK55" s="168"/>
    </row>
    <row r="56" spans="1:37" ht="15.75" x14ac:dyDescent="0.25">
      <c r="A56" s="159">
        <v>1</v>
      </c>
      <c r="B56" s="125">
        <f>IF(OR($D$50&lt;10,$D$50&gt;80,$C$50&lt;0,$C$50&gt;30),"Not valid",'BKP9.6sc1'!AA16)</f>
        <v>98.904503045860977</v>
      </c>
      <c r="C56" s="126">
        <f>IF(OR($D$50&lt;10,$D$50&gt;80,$C$50&lt;0,$C$50&gt;30),"Not valid",'BKP9.6sc1'!AA56)</f>
        <v>94.889907478454617</v>
      </c>
      <c r="D56" s="155"/>
      <c r="E56" s="155"/>
      <c r="F56" s="155"/>
      <c r="G56" s="5"/>
      <c r="H56" s="5"/>
      <c r="I56" s="5"/>
      <c r="J56" s="5"/>
      <c r="K56" s="5"/>
      <c r="L56" s="5"/>
      <c r="M56" s="5"/>
      <c r="N56" s="5"/>
      <c r="O56" s="5"/>
      <c r="P56" s="5"/>
      <c r="Q56" s="5"/>
      <c r="R56" s="5"/>
      <c r="S56" s="5"/>
      <c r="T56" s="5"/>
      <c r="U56" s="5"/>
      <c r="V56" s="5"/>
      <c r="W56" s="5"/>
      <c r="X56" s="5"/>
      <c r="Y56" s="5"/>
      <c r="Z56" s="168"/>
      <c r="AA56" s="168"/>
      <c r="AB56" s="168"/>
      <c r="AC56" s="168"/>
      <c r="AD56" s="168"/>
      <c r="AE56" s="168"/>
      <c r="AF56" s="168"/>
      <c r="AG56" s="168"/>
      <c r="AH56" s="168"/>
      <c r="AI56" s="168"/>
      <c r="AJ56" s="168"/>
      <c r="AK56" s="168"/>
    </row>
    <row r="57" spans="1:37" ht="15.75" x14ac:dyDescent="0.25">
      <c r="A57" s="159">
        <v>2</v>
      </c>
      <c r="B57" s="125">
        <f>IF(OR($D$51&lt;10,$D$51&gt;80,$C$51&lt;0,$C$51&gt;30),"Not valid",'BKP9.6sc2'!AA16)</f>
        <v>91.922940312358705</v>
      </c>
      <c r="C57" s="126">
        <f>IF(OR($D$51&lt;10,$D$51&gt;80,$C$51&lt;0,$C$51&gt;30),"Not valid",'BKP9.6sc2'!AA56)</f>
        <v>81.91148190856272</v>
      </c>
      <c r="D57" s="155"/>
      <c r="E57" s="155"/>
      <c r="F57" s="155"/>
      <c r="G57" s="5"/>
      <c r="H57" s="5"/>
      <c r="I57" s="5"/>
      <c r="J57" s="5"/>
      <c r="K57" s="5"/>
      <c r="L57" s="5"/>
      <c r="M57" s="5"/>
      <c r="N57" s="5"/>
      <c r="O57" s="5"/>
      <c r="P57" s="5"/>
      <c r="Q57" s="5"/>
      <c r="R57" s="5"/>
      <c r="S57" s="5"/>
      <c r="T57" s="5"/>
      <c r="U57" s="5"/>
      <c r="V57" s="5"/>
      <c r="W57" s="5"/>
      <c r="X57" s="5"/>
      <c r="Y57" s="5"/>
      <c r="Z57" s="168"/>
      <c r="AA57" s="168"/>
      <c r="AB57" s="168"/>
      <c r="AC57" s="168"/>
      <c r="AD57" s="168"/>
      <c r="AE57" s="168"/>
      <c r="AF57" s="168"/>
      <c r="AG57" s="168"/>
      <c r="AH57" s="168"/>
      <c r="AI57" s="168"/>
      <c r="AJ57" s="168"/>
      <c r="AK57" s="168"/>
    </row>
    <row r="58" spans="1:37" ht="16.5" thickBot="1" x14ac:dyDescent="0.3">
      <c r="A58" s="160">
        <v>3</v>
      </c>
      <c r="B58" s="127">
        <f>IF(OR($D$52&lt;10,$D$52&gt;80,$C$52&lt;0,$C$52&gt;30),"Not valid",'BKP9.6sc3'!AA16)</f>
        <v>84.071528794538736</v>
      </c>
      <c r="C58" s="128">
        <f>IF(OR($D$52&lt;10,$D$52&gt;80,$C$52&lt;0,$C$52&gt;30),"Not valid",'BKP9.6sc3'!AA56)</f>
        <v>65.765937185048898</v>
      </c>
      <c r="D58" s="155"/>
      <c r="E58" s="155"/>
      <c r="F58" s="155"/>
      <c r="G58" s="5"/>
      <c r="H58" s="5"/>
      <c r="I58" s="5"/>
      <c r="J58" s="5"/>
      <c r="K58" s="5"/>
      <c r="L58" s="5"/>
      <c r="M58" s="5"/>
      <c r="N58" s="5"/>
      <c r="O58" s="5"/>
      <c r="P58" s="5"/>
      <c r="Q58" s="5"/>
      <c r="R58" s="5"/>
      <c r="S58" s="5"/>
      <c r="T58" s="5"/>
      <c r="U58" s="5"/>
      <c r="V58" s="5"/>
      <c r="W58" s="5"/>
      <c r="X58" s="5"/>
      <c r="Y58" s="5"/>
      <c r="Z58" s="168"/>
      <c r="AA58" s="168"/>
      <c r="AB58" s="168"/>
      <c r="AC58" s="168"/>
      <c r="AD58" s="168"/>
      <c r="AE58" s="168"/>
      <c r="AF58" s="168"/>
      <c r="AG58" s="168"/>
      <c r="AH58" s="168"/>
      <c r="AI58" s="168"/>
      <c r="AJ58" s="168"/>
      <c r="AK58" s="168"/>
    </row>
    <row r="59" spans="1:37" ht="16.5" thickBot="1" x14ac:dyDescent="0.3">
      <c r="A59" s="155"/>
      <c r="B59" s="155"/>
      <c r="C59" s="155"/>
      <c r="D59" s="155"/>
      <c r="E59" s="155"/>
      <c r="F59" s="155"/>
      <c r="G59" s="5"/>
      <c r="H59" s="5"/>
      <c r="I59" s="5"/>
      <c r="J59" s="5"/>
      <c r="K59" s="5"/>
      <c r="L59" s="5"/>
      <c r="M59" s="5"/>
      <c r="N59" s="5"/>
      <c r="O59" s="5"/>
      <c r="P59" s="5"/>
      <c r="Q59" s="5"/>
      <c r="R59" s="5"/>
      <c r="S59" s="5"/>
      <c r="T59" s="5"/>
      <c r="U59" s="5"/>
      <c r="V59" s="5"/>
      <c r="W59" s="5"/>
      <c r="X59" s="5"/>
      <c r="Y59" s="5"/>
      <c r="Z59" s="168"/>
      <c r="AA59" s="168"/>
      <c r="AB59" s="168"/>
      <c r="AC59" s="168"/>
      <c r="AD59" s="168"/>
      <c r="AE59" s="168"/>
      <c r="AF59" s="168"/>
      <c r="AG59" s="168"/>
      <c r="AH59" s="168"/>
      <c r="AI59" s="168"/>
      <c r="AJ59" s="168"/>
      <c r="AK59" s="168"/>
    </row>
    <row r="60" spans="1:37" ht="15.75" x14ac:dyDescent="0.25">
      <c r="A60" s="161" t="s">
        <v>131</v>
      </c>
      <c r="B60" s="162"/>
      <c r="C60" s="163"/>
      <c r="D60" s="155"/>
      <c r="E60" s="155"/>
      <c r="F60" s="155"/>
      <c r="G60" s="5"/>
      <c r="H60" s="5"/>
      <c r="I60" s="5"/>
      <c r="J60" s="5"/>
      <c r="K60" s="5"/>
      <c r="L60" s="5"/>
      <c r="M60" s="5"/>
      <c r="N60" s="5"/>
      <c r="O60" s="5"/>
      <c r="P60" s="5"/>
      <c r="Q60" s="5"/>
      <c r="R60" s="5"/>
      <c r="S60" s="5"/>
      <c r="T60" s="5"/>
      <c r="U60" s="5"/>
      <c r="V60" s="5"/>
      <c r="W60" s="5"/>
      <c r="X60" s="5"/>
      <c r="Y60" s="5"/>
      <c r="Z60" s="168"/>
      <c r="AA60" s="168"/>
      <c r="AB60" s="168"/>
      <c r="AC60" s="168"/>
      <c r="AD60" s="168"/>
      <c r="AE60" s="168"/>
      <c r="AF60" s="168"/>
      <c r="AG60" s="168"/>
      <c r="AH60" s="168"/>
      <c r="AI60" s="168"/>
      <c r="AJ60" s="168"/>
      <c r="AK60" s="168"/>
    </row>
    <row r="61" spans="1:37" ht="15.75" x14ac:dyDescent="0.25">
      <c r="A61" s="159" t="s">
        <v>212</v>
      </c>
      <c r="B61" s="164" t="s">
        <v>69</v>
      </c>
      <c r="C61" s="165" t="s">
        <v>70</v>
      </c>
      <c r="D61" s="155"/>
      <c r="E61" s="155"/>
      <c r="F61" s="155"/>
      <c r="G61" s="5"/>
      <c r="H61" s="5"/>
      <c r="I61" s="5"/>
      <c r="J61" s="5"/>
      <c r="K61" s="5"/>
      <c r="L61" s="5"/>
      <c r="M61" s="5"/>
      <c r="N61" s="5"/>
      <c r="O61" s="5"/>
      <c r="P61" s="5"/>
      <c r="Q61" s="5"/>
      <c r="R61" s="5"/>
      <c r="S61" s="5"/>
      <c r="T61" s="5"/>
      <c r="U61" s="5"/>
      <c r="V61" s="5"/>
      <c r="W61" s="5"/>
      <c r="X61" s="5"/>
      <c r="Y61" s="5"/>
      <c r="Z61" s="168"/>
      <c r="AA61" s="168"/>
      <c r="AB61" s="168"/>
      <c r="AC61" s="168"/>
      <c r="AD61" s="168"/>
      <c r="AE61" s="168"/>
      <c r="AF61" s="168"/>
      <c r="AG61" s="168"/>
      <c r="AH61" s="168"/>
      <c r="AI61" s="168"/>
      <c r="AJ61" s="168"/>
      <c r="AK61" s="168"/>
    </row>
    <row r="62" spans="1:37" ht="15.75" x14ac:dyDescent="0.25">
      <c r="A62" s="159">
        <v>1</v>
      </c>
      <c r="B62" s="125">
        <f>'Feb25'!AO22</f>
        <v>99.845282296887021</v>
      </c>
      <c r="C62" s="126">
        <f>'Feb25'!AX22</f>
        <v>99.247764819999418</v>
      </c>
      <c r="D62" s="155"/>
      <c r="E62" s="155"/>
      <c r="F62" s="155"/>
      <c r="G62" s="5"/>
      <c r="H62" s="5"/>
      <c r="I62" s="5"/>
      <c r="J62" s="5"/>
      <c r="K62" s="5"/>
      <c r="L62" s="5"/>
      <c r="M62" s="5"/>
      <c r="N62" s="5"/>
      <c r="O62" s="5"/>
      <c r="P62" s="5"/>
      <c r="Q62" s="5"/>
      <c r="R62" s="5"/>
      <c r="S62" s="5"/>
      <c r="T62" s="5"/>
      <c r="U62" s="5"/>
      <c r="V62" s="5"/>
      <c r="W62" s="5"/>
      <c r="X62" s="5"/>
      <c r="Y62" s="5"/>
      <c r="Z62" s="168"/>
      <c r="AA62" s="168"/>
      <c r="AB62" s="168"/>
      <c r="AC62" s="168"/>
      <c r="AD62" s="168"/>
      <c r="AE62" s="168"/>
      <c r="AF62" s="168"/>
      <c r="AG62" s="168"/>
      <c r="AH62" s="168"/>
      <c r="AI62" s="168"/>
      <c r="AJ62" s="168"/>
      <c r="AK62" s="168"/>
    </row>
    <row r="63" spans="1:37" ht="15.75" x14ac:dyDescent="0.25">
      <c r="A63" s="159">
        <v>2</v>
      </c>
      <c r="B63" s="125">
        <f>'Feb25'!AR22</f>
        <v>98.772633445114053</v>
      </c>
      <c r="C63" s="126">
        <f>'Feb25'!BA22</f>
        <v>96.915369804206208</v>
      </c>
      <c r="D63" s="155"/>
      <c r="E63" s="155"/>
      <c r="F63" s="155"/>
      <c r="G63" s="5"/>
      <c r="H63" s="5"/>
      <c r="I63" s="5"/>
      <c r="J63" s="5"/>
      <c r="K63" s="5"/>
      <c r="L63" s="5"/>
      <c r="M63" s="5"/>
      <c r="N63" s="5"/>
      <c r="O63" s="5"/>
      <c r="P63" s="5"/>
      <c r="Q63" s="5"/>
      <c r="R63" s="5"/>
      <c r="S63" s="5"/>
      <c r="T63" s="5"/>
      <c r="U63" s="5"/>
      <c r="V63" s="5"/>
      <c r="W63" s="5"/>
      <c r="X63" s="5"/>
      <c r="Y63" s="5"/>
      <c r="Z63" s="168"/>
      <c r="AA63" s="168"/>
      <c r="AB63" s="168"/>
      <c r="AC63" s="168"/>
      <c r="AD63" s="168"/>
      <c r="AE63" s="168"/>
      <c r="AF63" s="168"/>
      <c r="AG63" s="168"/>
      <c r="AH63" s="168"/>
      <c r="AI63" s="168"/>
      <c r="AJ63" s="168"/>
      <c r="AK63" s="168"/>
    </row>
    <row r="64" spans="1:37" ht="16.5" thickBot="1" x14ac:dyDescent="0.3">
      <c r="A64" s="160">
        <v>3</v>
      </c>
      <c r="B64" s="127">
        <f>'Feb25'!AU22</f>
        <v>97.353511263305876</v>
      </c>
      <c r="C64" s="128">
        <f>'Feb25'!BD22</f>
        <v>92.728862958576769</v>
      </c>
      <c r="D64" s="155"/>
      <c r="E64" s="155"/>
      <c r="F64" s="155"/>
      <c r="G64" s="5"/>
      <c r="H64" s="5"/>
      <c r="I64" s="5"/>
      <c r="J64" s="5"/>
      <c r="K64" s="5"/>
      <c r="L64" s="5"/>
      <c r="M64" s="5"/>
      <c r="N64" s="5"/>
      <c r="O64" s="5"/>
      <c r="P64" s="5"/>
      <c r="Q64" s="5"/>
      <c r="R64" s="5"/>
      <c r="S64" s="5"/>
      <c r="T64" s="5"/>
      <c r="U64" s="5"/>
      <c r="V64" s="5"/>
      <c r="W64" s="5"/>
      <c r="X64" s="5"/>
      <c r="Y64" s="5"/>
      <c r="Z64" s="168"/>
      <c r="AA64" s="168"/>
      <c r="AB64" s="168"/>
      <c r="AC64" s="168"/>
      <c r="AD64" s="168"/>
      <c r="AE64" s="168"/>
      <c r="AF64" s="168"/>
      <c r="AG64" s="168"/>
      <c r="AH64" s="168"/>
      <c r="AI64" s="168"/>
      <c r="AJ64" s="168"/>
      <c r="AK64" s="168"/>
    </row>
    <row r="65" spans="1:37" ht="11.25" customHeight="1" x14ac:dyDescent="0.25">
      <c r="A65" s="5"/>
      <c r="B65" s="5"/>
      <c r="C65" s="5"/>
      <c r="D65" s="5"/>
      <c r="E65" s="5"/>
      <c r="F65" s="5"/>
      <c r="G65" s="5"/>
      <c r="H65" s="5"/>
      <c r="I65" s="5"/>
      <c r="J65" s="5"/>
      <c r="K65" s="5"/>
      <c r="L65" s="5"/>
      <c r="M65" s="5"/>
      <c r="N65" s="5"/>
      <c r="O65" s="5"/>
      <c r="P65" s="5"/>
      <c r="Q65" s="5"/>
      <c r="R65" s="5"/>
      <c r="S65" s="5"/>
      <c r="T65" s="5"/>
      <c r="U65" s="5"/>
      <c r="V65" s="5"/>
      <c r="W65" s="5"/>
      <c r="X65" s="5"/>
      <c r="Y65" s="5"/>
      <c r="Z65" s="168"/>
      <c r="AA65" s="168"/>
      <c r="AB65" s="168"/>
      <c r="AC65" s="168"/>
      <c r="AD65" s="168"/>
      <c r="AE65" s="168"/>
      <c r="AF65" s="168"/>
      <c r="AG65" s="168"/>
      <c r="AH65" s="168"/>
      <c r="AI65" s="168"/>
      <c r="AJ65" s="168"/>
      <c r="AK65" s="168"/>
    </row>
    <row r="66" spans="1:37" x14ac:dyDescent="0.25">
      <c r="A66" s="168"/>
      <c r="B66" s="168"/>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c r="AK66" s="168"/>
    </row>
    <row r="67" spans="1:37" x14ac:dyDescent="0.25">
      <c r="A67" s="168"/>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c r="AK67" s="168"/>
    </row>
    <row r="68" spans="1:37" x14ac:dyDescent="0.25">
      <c r="A68" s="168"/>
      <c r="B68" s="168"/>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row>
    <row r="69" spans="1:37" x14ac:dyDescent="0.25">
      <c r="A69" s="168"/>
      <c r="B69" s="168"/>
      <c r="C69" s="168"/>
      <c r="D69" s="168"/>
      <c r="E69" s="168"/>
      <c r="F69" s="168"/>
      <c r="G69" s="168"/>
      <c r="H69" s="168"/>
      <c r="I69" s="168"/>
      <c r="J69" s="168"/>
      <c r="K69" s="168"/>
      <c r="L69" s="168"/>
      <c r="M69" s="168"/>
      <c r="N69" s="168"/>
      <c r="O69" s="168"/>
      <c r="P69" s="168"/>
      <c r="Q69" s="168"/>
      <c r="R69" s="168"/>
      <c r="S69" s="168"/>
      <c r="T69" s="168"/>
      <c r="U69" s="168"/>
      <c r="V69" s="168"/>
      <c r="W69" s="168"/>
      <c r="X69" s="168"/>
      <c r="Y69" s="168"/>
      <c r="Z69" s="168"/>
      <c r="AA69" s="168"/>
      <c r="AB69" s="168"/>
      <c r="AC69" s="168"/>
      <c r="AD69" s="168"/>
      <c r="AE69" s="168"/>
      <c r="AF69" s="168"/>
      <c r="AG69" s="168"/>
      <c r="AH69" s="168"/>
      <c r="AI69" s="168"/>
      <c r="AJ69" s="168"/>
      <c r="AK69" s="168"/>
    </row>
    <row r="70" spans="1:37" x14ac:dyDescent="0.25">
      <c r="A70" s="168"/>
      <c r="B70" s="168"/>
      <c r="C70" s="168"/>
      <c r="D70" s="168"/>
      <c r="E70" s="168"/>
      <c r="F70" s="168"/>
      <c r="G70" s="168"/>
      <c r="H70" s="168"/>
      <c r="I70" s="168"/>
      <c r="J70" s="168"/>
      <c r="K70" s="168"/>
      <c r="L70" s="168"/>
      <c r="M70" s="168"/>
      <c r="N70" s="168"/>
      <c r="O70" s="168"/>
      <c r="P70" s="168"/>
      <c r="Q70" s="168"/>
      <c r="R70" s="168"/>
      <c r="S70" s="168"/>
      <c r="T70" s="168"/>
      <c r="U70" s="168"/>
      <c r="V70" s="168"/>
      <c r="W70" s="168"/>
      <c r="X70" s="168"/>
      <c r="Y70" s="168"/>
      <c r="Z70" s="168"/>
      <c r="AA70" s="168"/>
      <c r="AB70" s="168"/>
      <c r="AC70" s="168"/>
      <c r="AD70" s="168"/>
      <c r="AE70" s="168"/>
      <c r="AF70" s="168"/>
      <c r="AG70" s="168"/>
      <c r="AH70" s="168"/>
      <c r="AI70" s="168"/>
      <c r="AJ70" s="168"/>
      <c r="AK70" s="168"/>
    </row>
    <row r="71" spans="1:37" x14ac:dyDescent="0.25">
      <c r="A71" s="168"/>
      <c r="B71" s="168"/>
      <c r="C71" s="168"/>
      <c r="D71" s="168"/>
      <c r="E71" s="168"/>
      <c r="F71" s="168"/>
      <c r="G71" s="168"/>
      <c r="H71" s="168"/>
      <c r="I71" s="168"/>
      <c r="J71" s="168"/>
      <c r="K71" s="168"/>
      <c r="L71" s="16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68"/>
      <c r="AJ71" s="168"/>
      <c r="AK71" s="168"/>
    </row>
    <row r="72" spans="1:37" x14ac:dyDescent="0.25">
      <c r="A72" s="168"/>
      <c r="B72" s="168"/>
      <c r="C72" s="168"/>
      <c r="D72" s="168"/>
      <c r="E72" s="168"/>
      <c r="F72" s="168"/>
      <c r="G72" s="168"/>
      <c r="H72" s="168"/>
      <c r="I72" s="168"/>
      <c r="J72" s="168"/>
      <c r="K72" s="168"/>
      <c r="L72" s="168"/>
      <c r="M72" s="168"/>
      <c r="N72" s="168"/>
      <c r="O72" s="168"/>
      <c r="P72" s="168"/>
      <c r="Q72" s="168"/>
      <c r="R72" s="168"/>
      <c r="S72" s="168"/>
      <c r="T72" s="168"/>
      <c r="U72" s="168"/>
      <c r="V72" s="168"/>
      <c r="W72" s="168"/>
      <c r="X72" s="168"/>
      <c r="Y72" s="168"/>
      <c r="Z72" s="168"/>
      <c r="AA72" s="168"/>
      <c r="AB72" s="168"/>
      <c r="AC72" s="168"/>
      <c r="AD72" s="168"/>
      <c r="AE72" s="168"/>
      <c r="AF72" s="168"/>
      <c r="AG72" s="168"/>
      <c r="AH72" s="168"/>
      <c r="AI72" s="168"/>
      <c r="AJ72" s="168"/>
      <c r="AK72" s="168"/>
    </row>
    <row r="73" spans="1:37" x14ac:dyDescent="0.25">
      <c r="A73" s="168"/>
      <c r="B73" s="168"/>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8"/>
      <c r="AA73" s="168"/>
      <c r="AB73" s="168"/>
      <c r="AC73" s="168"/>
      <c r="AD73" s="168"/>
      <c r="AE73" s="168"/>
      <c r="AF73" s="168"/>
      <c r="AG73" s="168"/>
      <c r="AH73" s="168"/>
      <c r="AI73" s="168"/>
      <c r="AJ73" s="168"/>
      <c r="AK73" s="168"/>
    </row>
    <row r="74" spans="1:37" x14ac:dyDescent="0.25">
      <c r="A74" s="168"/>
      <c r="B74" s="168"/>
      <c r="C74" s="168"/>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c r="AK74" s="168"/>
    </row>
    <row r="75" spans="1:37" x14ac:dyDescent="0.25">
      <c r="A75" s="168"/>
      <c r="B75" s="168"/>
      <c r="C75" s="168"/>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68"/>
    </row>
    <row r="76" spans="1:37" x14ac:dyDescent="0.25">
      <c r="A76" s="168"/>
      <c r="B76" s="168"/>
      <c r="C76" s="168"/>
      <c r="D76" s="168"/>
      <c r="E76" s="168"/>
      <c r="F76" s="168"/>
      <c r="G76" s="168"/>
      <c r="H76" s="168"/>
      <c r="I76" s="168"/>
      <c r="J76" s="168"/>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AI76" s="168"/>
      <c r="AJ76" s="168"/>
      <c r="AK76" s="168"/>
    </row>
    <row r="77" spans="1:37" x14ac:dyDescent="0.25">
      <c r="A77" s="168"/>
      <c r="B77" s="168"/>
      <c r="C77" s="168"/>
      <c r="D77" s="168"/>
      <c r="E77" s="168"/>
      <c r="F77" s="168"/>
      <c r="G77" s="168"/>
      <c r="H77" s="168"/>
      <c r="I77" s="168"/>
      <c r="J77" s="168"/>
      <c r="K77" s="168"/>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row>
    <row r="78" spans="1:37" x14ac:dyDescent="0.25">
      <c r="A78" s="168"/>
      <c r="B78" s="168"/>
      <c r="C78" s="168"/>
      <c r="D78" s="168"/>
      <c r="E78" s="168"/>
      <c r="F78" s="168"/>
      <c r="G78" s="168"/>
      <c r="H78" s="168"/>
      <c r="I78" s="168"/>
      <c r="J78" s="168"/>
      <c r="K78" s="168"/>
      <c r="L78" s="168"/>
      <c r="M78" s="168"/>
      <c r="N78" s="168"/>
      <c r="O78" s="168"/>
      <c r="P78" s="168"/>
      <c r="Q78" s="168"/>
      <c r="R78" s="168"/>
      <c r="S78" s="168"/>
      <c r="T78" s="168"/>
      <c r="U78" s="168"/>
      <c r="V78" s="168"/>
      <c r="W78" s="168"/>
      <c r="X78" s="168"/>
      <c r="Y78" s="168"/>
      <c r="Z78" s="168"/>
      <c r="AA78" s="168"/>
      <c r="AB78" s="168"/>
      <c r="AC78" s="168"/>
      <c r="AD78" s="168"/>
      <c r="AE78" s="168"/>
      <c r="AF78" s="168"/>
      <c r="AG78" s="168"/>
      <c r="AH78" s="168"/>
      <c r="AI78" s="168"/>
      <c r="AJ78" s="168"/>
      <c r="AK78" s="168"/>
    </row>
    <row r="79" spans="1:37" x14ac:dyDescent="0.25">
      <c r="A79" s="168"/>
      <c r="B79" s="168"/>
      <c r="C79" s="168"/>
      <c r="D79" s="168"/>
      <c r="E79" s="168"/>
      <c r="F79" s="168"/>
      <c r="G79" s="168"/>
      <c r="H79" s="168"/>
      <c r="I79" s="168"/>
      <c r="J79" s="168"/>
      <c r="K79" s="168"/>
      <c r="L79" s="168"/>
      <c r="M79" s="168"/>
      <c r="N79" s="168"/>
      <c r="O79" s="168"/>
      <c r="P79" s="168"/>
      <c r="Q79" s="168"/>
      <c r="R79" s="168"/>
      <c r="S79" s="168"/>
      <c r="T79" s="168"/>
      <c r="U79" s="168"/>
      <c r="V79" s="168"/>
      <c r="W79" s="168"/>
      <c r="X79" s="168"/>
      <c r="Y79" s="168"/>
      <c r="Z79" s="168"/>
      <c r="AA79" s="168"/>
      <c r="AB79" s="168"/>
      <c r="AC79" s="168"/>
      <c r="AD79" s="168"/>
      <c r="AE79" s="168"/>
      <c r="AF79" s="168"/>
      <c r="AG79" s="168"/>
      <c r="AH79" s="168"/>
      <c r="AI79" s="168"/>
      <c r="AJ79" s="168"/>
      <c r="AK79" s="168"/>
    </row>
    <row r="80" spans="1:37" x14ac:dyDescent="0.25">
      <c r="A80" s="168"/>
      <c r="B80" s="168"/>
      <c r="C80" s="168"/>
      <c r="D80" s="168"/>
      <c r="E80" s="168"/>
      <c r="F80" s="168"/>
      <c r="G80" s="168"/>
      <c r="H80" s="168"/>
      <c r="I80" s="168"/>
      <c r="J80" s="168"/>
      <c r="K80" s="168"/>
      <c r="L80" s="168"/>
      <c r="M80" s="168"/>
      <c r="N80" s="168"/>
      <c r="O80" s="168"/>
      <c r="P80" s="168"/>
      <c r="Q80" s="168"/>
      <c r="R80" s="168"/>
      <c r="S80" s="168"/>
      <c r="T80" s="168"/>
      <c r="U80" s="168"/>
      <c r="V80" s="168"/>
      <c r="W80" s="168"/>
      <c r="X80" s="168"/>
      <c r="Y80" s="168"/>
      <c r="Z80" s="168"/>
      <c r="AA80" s="168"/>
      <c r="AB80" s="168"/>
      <c r="AC80" s="168"/>
      <c r="AD80" s="168"/>
      <c r="AE80" s="168"/>
      <c r="AF80" s="168"/>
      <c r="AG80" s="168"/>
      <c r="AH80" s="168"/>
      <c r="AI80" s="168"/>
      <c r="AJ80" s="168"/>
      <c r="AK80" s="168"/>
    </row>
    <row r="81" spans="1:37" x14ac:dyDescent="0.25">
      <c r="A81" s="168"/>
      <c r="B81" s="168"/>
      <c r="C81" s="168"/>
      <c r="D81" s="168"/>
      <c r="E81" s="168"/>
      <c r="F81" s="168"/>
      <c r="G81" s="168"/>
      <c r="H81" s="168"/>
      <c r="I81" s="168"/>
      <c r="J81" s="168"/>
      <c r="K81" s="168"/>
      <c r="L81" s="168"/>
      <c r="M81" s="168"/>
      <c r="N81" s="168"/>
      <c r="O81" s="168"/>
      <c r="P81" s="168"/>
      <c r="Q81" s="168"/>
      <c r="R81" s="168"/>
      <c r="S81" s="168"/>
      <c r="T81" s="168"/>
      <c r="U81" s="168"/>
      <c r="V81" s="168"/>
      <c r="W81" s="168"/>
      <c r="X81" s="168"/>
      <c r="Y81" s="168"/>
      <c r="Z81" s="168"/>
      <c r="AA81" s="168"/>
      <c r="AB81" s="168"/>
      <c r="AC81" s="168"/>
      <c r="AD81" s="168"/>
      <c r="AE81" s="168"/>
      <c r="AF81" s="168"/>
      <c r="AG81" s="168"/>
      <c r="AH81" s="168"/>
      <c r="AI81" s="168"/>
      <c r="AJ81" s="168"/>
      <c r="AK81" s="168"/>
    </row>
    <row r="82" spans="1:37" x14ac:dyDescent="0.25">
      <c r="A82" s="168"/>
      <c r="B82" s="168"/>
      <c r="C82" s="168"/>
      <c r="D82" s="168"/>
      <c r="E82" s="168"/>
      <c r="F82" s="168"/>
      <c r="G82" s="168"/>
      <c r="H82" s="168"/>
      <c r="I82" s="168"/>
      <c r="J82" s="168"/>
      <c r="K82" s="168"/>
      <c r="L82" s="168"/>
      <c r="M82" s="168"/>
      <c r="N82" s="168"/>
      <c r="O82" s="168"/>
      <c r="P82" s="168"/>
      <c r="Q82" s="168"/>
      <c r="R82" s="168"/>
      <c r="S82" s="168"/>
      <c r="T82" s="168"/>
      <c r="U82" s="168"/>
      <c r="V82" s="168"/>
      <c r="W82" s="168"/>
      <c r="X82" s="168"/>
      <c r="Y82" s="168"/>
      <c r="Z82" s="168"/>
      <c r="AA82" s="168"/>
      <c r="AB82" s="168"/>
      <c r="AC82" s="168"/>
      <c r="AD82" s="168"/>
      <c r="AE82" s="168"/>
      <c r="AF82" s="168"/>
      <c r="AG82" s="168"/>
      <c r="AH82" s="168"/>
      <c r="AI82" s="168"/>
      <c r="AJ82" s="168"/>
      <c r="AK82" s="168"/>
    </row>
    <row r="83" spans="1:37" x14ac:dyDescent="0.25">
      <c r="A83" s="168"/>
      <c r="B83" s="168"/>
      <c r="C83" s="168"/>
      <c r="D83" s="168"/>
      <c r="E83" s="168"/>
      <c r="F83" s="168"/>
      <c r="G83" s="168"/>
      <c r="H83" s="168"/>
      <c r="I83" s="168"/>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168"/>
    </row>
    <row r="84" spans="1:37" x14ac:dyDescent="0.25">
      <c r="A84" s="168"/>
      <c r="B84" s="168"/>
      <c r="C84" s="168"/>
      <c r="D84" s="168"/>
      <c r="E84" s="168"/>
      <c r="F84" s="168"/>
      <c r="G84" s="168"/>
      <c r="H84" s="168"/>
      <c r="I84" s="168"/>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168"/>
      <c r="AJ84" s="168"/>
      <c r="AK84" s="168"/>
    </row>
    <row r="85" spans="1:37" x14ac:dyDescent="0.25">
      <c r="A85" s="168"/>
      <c r="B85" s="168"/>
      <c r="C85" s="168"/>
      <c r="D85" s="168"/>
      <c r="E85" s="168"/>
      <c r="F85" s="168"/>
      <c r="G85" s="168"/>
      <c r="H85" s="168"/>
      <c r="I85" s="168"/>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8"/>
    </row>
    <row r="86" spans="1:37" x14ac:dyDescent="0.25">
      <c r="A86" s="168"/>
      <c r="B86" s="168"/>
      <c r="C86" s="168"/>
      <c r="D86" s="168"/>
      <c r="E86" s="168"/>
      <c r="F86" s="168"/>
      <c r="G86" s="168"/>
      <c r="H86" s="168"/>
      <c r="I86" s="168"/>
      <c r="J86" s="168"/>
      <c r="K86" s="168"/>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8"/>
    </row>
    <row r="87" spans="1:37" x14ac:dyDescent="0.25">
      <c r="A87" s="168"/>
      <c r="B87" s="168"/>
      <c r="C87" s="168"/>
      <c r="D87" s="168"/>
      <c r="E87" s="168"/>
      <c r="F87" s="168"/>
      <c r="G87" s="168"/>
      <c r="H87" s="168"/>
      <c r="I87" s="168"/>
      <c r="J87" s="168"/>
      <c r="K87" s="168"/>
      <c r="L87" s="168"/>
      <c r="M87" s="168"/>
      <c r="N87" s="168"/>
      <c r="O87" s="168"/>
      <c r="P87" s="168"/>
      <c r="Q87" s="168"/>
      <c r="R87" s="168"/>
      <c r="S87" s="168"/>
      <c r="T87" s="168"/>
      <c r="U87" s="168"/>
      <c r="V87" s="168"/>
      <c r="W87" s="168"/>
      <c r="X87" s="168"/>
      <c r="Y87" s="168"/>
      <c r="Z87" s="168"/>
      <c r="AA87" s="168"/>
      <c r="AB87" s="168"/>
      <c r="AC87" s="168"/>
      <c r="AD87" s="168"/>
      <c r="AE87" s="168"/>
      <c r="AF87" s="168"/>
      <c r="AG87" s="168"/>
      <c r="AH87" s="168"/>
      <c r="AI87" s="168"/>
      <c r="AJ87" s="168"/>
      <c r="AK87" s="168"/>
    </row>
    <row r="88" spans="1:37" x14ac:dyDescent="0.25">
      <c r="A88" s="168"/>
      <c r="B88" s="168"/>
      <c r="C88" s="168"/>
      <c r="D88" s="168"/>
      <c r="E88" s="168"/>
      <c r="F88" s="168"/>
      <c r="G88" s="168"/>
      <c r="H88" s="168"/>
      <c r="I88" s="168"/>
      <c r="J88" s="168"/>
      <c r="K88" s="168"/>
      <c r="L88" s="168"/>
      <c r="M88" s="168"/>
      <c r="N88" s="168"/>
      <c r="O88" s="168"/>
      <c r="P88" s="168"/>
      <c r="Q88" s="168"/>
      <c r="R88" s="168"/>
      <c r="S88" s="168"/>
      <c r="T88" s="168"/>
      <c r="U88" s="168"/>
      <c r="V88" s="168"/>
      <c r="W88" s="168"/>
      <c r="X88" s="168"/>
      <c r="Y88" s="168"/>
      <c r="Z88" s="168"/>
      <c r="AA88" s="168"/>
      <c r="AB88" s="168"/>
      <c r="AC88" s="168"/>
      <c r="AD88" s="168"/>
      <c r="AE88" s="168"/>
      <c r="AF88" s="168"/>
      <c r="AG88" s="168"/>
      <c r="AH88" s="168"/>
      <c r="AI88" s="168"/>
      <c r="AJ88" s="168"/>
      <c r="AK88" s="168"/>
    </row>
    <row r="89" spans="1:37" x14ac:dyDescent="0.25">
      <c r="A89" s="168"/>
      <c r="B89" s="168"/>
      <c r="C89" s="168"/>
      <c r="D89" s="168"/>
      <c r="E89" s="168"/>
      <c r="F89" s="168"/>
      <c r="G89" s="168"/>
      <c r="H89" s="168"/>
      <c r="I89" s="168"/>
      <c r="J89" s="168"/>
      <c r="K89" s="168"/>
      <c r="L89" s="168"/>
      <c r="M89" s="168"/>
      <c r="N89" s="168"/>
      <c r="O89" s="168"/>
      <c r="P89" s="168"/>
      <c r="Q89" s="168"/>
      <c r="R89" s="168"/>
      <c r="S89" s="168"/>
      <c r="T89" s="168"/>
      <c r="U89" s="168"/>
      <c r="V89" s="168"/>
      <c r="W89" s="168"/>
      <c r="X89" s="168"/>
      <c r="Y89" s="168"/>
      <c r="Z89" s="168"/>
      <c r="AA89" s="168"/>
      <c r="AB89" s="168"/>
      <c r="AC89" s="168"/>
      <c r="AD89" s="168"/>
      <c r="AE89" s="168"/>
      <c r="AF89" s="168"/>
      <c r="AG89" s="168"/>
      <c r="AH89" s="168"/>
      <c r="AI89" s="168"/>
      <c r="AJ89" s="168"/>
      <c r="AK89" s="168"/>
    </row>
    <row r="90" spans="1:37" x14ac:dyDescent="0.25">
      <c r="A90" s="168"/>
      <c r="B90" s="168"/>
      <c r="C90" s="168"/>
      <c r="D90" s="168"/>
      <c r="E90" s="168"/>
      <c r="F90" s="168"/>
      <c r="G90" s="168"/>
      <c r="H90" s="168"/>
      <c r="I90" s="168"/>
      <c r="J90" s="168"/>
      <c r="K90" s="168"/>
      <c r="L90" s="168"/>
      <c r="M90" s="168"/>
      <c r="N90" s="168"/>
      <c r="O90" s="168"/>
      <c r="P90" s="168"/>
      <c r="Q90" s="168"/>
      <c r="R90" s="168"/>
      <c r="S90" s="168"/>
      <c r="T90" s="168"/>
      <c r="U90" s="168"/>
      <c r="V90" s="168"/>
      <c r="W90" s="168"/>
      <c r="X90" s="168"/>
      <c r="Y90" s="168"/>
      <c r="Z90" s="168"/>
      <c r="AA90" s="168"/>
      <c r="AB90" s="168"/>
      <c r="AC90" s="168"/>
      <c r="AD90" s="168"/>
      <c r="AE90" s="168"/>
      <c r="AF90" s="168"/>
      <c r="AG90" s="168"/>
      <c r="AH90" s="168"/>
      <c r="AI90" s="168"/>
      <c r="AJ90" s="168"/>
      <c r="AK90" s="168"/>
    </row>
    <row r="91" spans="1:37" x14ac:dyDescent="0.25">
      <c r="A91" s="168"/>
      <c r="B91" s="168"/>
      <c r="C91" s="168"/>
      <c r="D91" s="168"/>
      <c r="E91" s="168"/>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168"/>
      <c r="AJ91" s="168"/>
      <c r="AK91" s="168"/>
    </row>
    <row r="92" spans="1:37" x14ac:dyDescent="0.25">
      <c r="A92" s="168"/>
      <c r="B92" s="168"/>
      <c r="C92" s="168"/>
      <c r="D92" s="168"/>
      <c r="E92" s="168"/>
      <c r="F92" s="168"/>
      <c r="G92" s="168"/>
      <c r="H92" s="168"/>
      <c r="I92" s="168"/>
      <c r="J92" s="168"/>
      <c r="K92" s="168"/>
      <c r="L92" s="168"/>
      <c r="M92" s="168"/>
      <c r="N92" s="168"/>
      <c r="O92" s="168"/>
      <c r="P92" s="168"/>
      <c r="Q92" s="168"/>
      <c r="R92" s="168"/>
      <c r="S92" s="168"/>
      <c r="T92" s="168"/>
      <c r="U92" s="168"/>
      <c r="V92" s="168"/>
      <c r="W92" s="168"/>
      <c r="X92" s="168"/>
      <c r="Y92" s="168"/>
      <c r="Z92" s="168"/>
      <c r="AA92" s="168"/>
      <c r="AB92" s="168"/>
      <c r="AC92" s="168"/>
      <c r="AD92" s="168"/>
      <c r="AE92" s="168"/>
      <c r="AF92" s="168"/>
      <c r="AG92" s="168"/>
      <c r="AH92" s="168"/>
      <c r="AI92" s="168"/>
      <c r="AJ92" s="168"/>
      <c r="AK92" s="168"/>
    </row>
    <row r="93" spans="1:37" x14ac:dyDescent="0.25">
      <c r="A93" s="168"/>
      <c r="B93" s="168"/>
      <c r="C93" s="168"/>
      <c r="D93" s="168"/>
      <c r="E93" s="168"/>
      <c r="F93" s="168"/>
      <c r="G93" s="168"/>
      <c r="H93" s="168"/>
      <c r="I93" s="168"/>
      <c r="J93" s="168"/>
      <c r="K93" s="168"/>
      <c r="L93" s="168"/>
      <c r="M93" s="168"/>
      <c r="N93" s="168"/>
      <c r="O93" s="168"/>
      <c r="P93" s="168"/>
      <c r="Q93" s="168"/>
      <c r="R93" s="168"/>
      <c r="S93" s="168"/>
      <c r="T93" s="168"/>
      <c r="U93" s="168"/>
      <c r="V93" s="168"/>
      <c r="W93" s="168"/>
      <c r="X93" s="168"/>
      <c r="Y93" s="168"/>
      <c r="Z93" s="168"/>
      <c r="AA93" s="168"/>
      <c r="AB93" s="168"/>
      <c r="AC93" s="168"/>
      <c r="AD93" s="168"/>
      <c r="AE93" s="168"/>
      <c r="AF93" s="168"/>
      <c r="AG93" s="168"/>
      <c r="AH93" s="168"/>
      <c r="AI93" s="168"/>
      <c r="AJ93" s="168"/>
      <c r="AK93" s="168"/>
    </row>
    <row r="94" spans="1:37" x14ac:dyDescent="0.25">
      <c r="A94" s="168"/>
      <c r="B94" s="168"/>
      <c r="C94" s="168"/>
      <c r="D94" s="168"/>
      <c r="E94" s="168"/>
      <c r="F94" s="168"/>
      <c r="G94" s="168"/>
      <c r="H94" s="168"/>
      <c r="I94" s="168"/>
      <c r="J94" s="168"/>
      <c r="K94" s="168"/>
      <c r="L94" s="168"/>
      <c r="M94" s="168"/>
      <c r="N94" s="168"/>
      <c r="O94" s="168"/>
      <c r="P94" s="168"/>
      <c r="Q94" s="168"/>
      <c r="R94" s="168"/>
      <c r="S94" s="168"/>
      <c r="T94" s="168"/>
      <c r="U94" s="168"/>
      <c r="V94" s="168"/>
      <c r="W94" s="168"/>
      <c r="X94" s="168"/>
      <c r="Y94" s="168"/>
      <c r="Z94" s="168"/>
      <c r="AA94" s="168"/>
      <c r="AB94" s="168"/>
      <c r="AC94" s="168"/>
      <c r="AD94" s="168"/>
      <c r="AE94" s="168"/>
      <c r="AF94" s="168"/>
      <c r="AG94" s="168"/>
      <c r="AH94" s="168"/>
      <c r="AI94" s="168"/>
      <c r="AJ94" s="168"/>
      <c r="AK94" s="168"/>
    </row>
    <row r="95" spans="1:37" x14ac:dyDescent="0.25">
      <c r="A95" s="168"/>
      <c r="B95" s="168"/>
      <c r="C95" s="168"/>
      <c r="D95" s="168"/>
      <c r="E95" s="168"/>
      <c r="F95" s="168"/>
      <c r="G95" s="168"/>
      <c r="H95" s="168"/>
      <c r="I95" s="168"/>
      <c r="J95" s="168"/>
      <c r="K95" s="168"/>
      <c r="L95" s="168"/>
      <c r="M95" s="168"/>
      <c r="N95" s="168"/>
      <c r="O95" s="168"/>
      <c r="P95" s="168"/>
      <c r="Q95" s="168"/>
      <c r="R95" s="168"/>
      <c r="S95" s="168"/>
      <c r="T95" s="168"/>
      <c r="U95" s="168"/>
      <c r="V95" s="168"/>
      <c r="W95" s="168"/>
      <c r="X95" s="168"/>
      <c r="Y95" s="168"/>
      <c r="Z95" s="168"/>
      <c r="AA95" s="168"/>
      <c r="AB95" s="168"/>
      <c r="AC95" s="168"/>
      <c r="AD95" s="168"/>
      <c r="AE95" s="168"/>
      <c r="AF95" s="168"/>
      <c r="AG95" s="168"/>
      <c r="AH95" s="168"/>
      <c r="AI95" s="168"/>
      <c r="AJ95" s="168"/>
      <c r="AK95" s="168"/>
    </row>
    <row r="96" spans="1:37" x14ac:dyDescent="0.25">
      <c r="A96" s="168"/>
      <c r="B96" s="168"/>
      <c r="C96" s="168"/>
      <c r="D96" s="168"/>
      <c r="E96" s="168"/>
      <c r="F96" s="168"/>
      <c r="G96" s="168"/>
      <c r="H96" s="168"/>
      <c r="I96" s="168"/>
      <c r="J96" s="168"/>
      <c r="K96" s="168"/>
      <c r="L96" s="168"/>
      <c r="M96" s="168"/>
      <c r="N96" s="168"/>
      <c r="O96" s="168"/>
      <c r="P96" s="168"/>
      <c r="Q96" s="168"/>
      <c r="R96" s="168"/>
      <c r="S96" s="168"/>
      <c r="T96" s="168"/>
      <c r="U96" s="168"/>
      <c r="V96" s="168"/>
      <c r="W96" s="168"/>
      <c r="X96" s="168"/>
      <c r="Y96" s="168"/>
      <c r="Z96" s="168"/>
      <c r="AA96" s="168"/>
      <c r="AB96" s="168"/>
      <c r="AC96" s="168"/>
      <c r="AD96" s="168"/>
      <c r="AE96" s="168"/>
      <c r="AF96" s="168"/>
      <c r="AG96" s="168"/>
      <c r="AH96" s="168"/>
      <c r="AI96" s="168"/>
      <c r="AJ96" s="168"/>
      <c r="AK96" s="168"/>
    </row>
    <row r="97" spans="1:37" x14ac:dyDescent="0.25">
      <c r="A97" s="168"/>
      <c r="B97" s="168"/>
      <c r="C97" s="168"/>
      <c r="D97" s="168"/>
      <c r="E97" s="168"/>
      <c r="F97" s="168"/>
      <c r="G97" s="168"/>
      <c r="H97" s="168"/>
      <c r="I97" s="168"/>
      <c r="J97" s="168"/>
      <c r="K97" s="168"/>
      <c r="L97" s="168"/>
      <c r="M97" s="168"/>
      <c r="N97" s="168"/>
      <c r="O97" s="168"/>
      <c r="P97" s="168"/>
      <c r="Q97" s="168"/>
      <c r="R97" s="168"/>
      <c r="S97" s="168"/>
      <c r="T97" s="168"/>
      <c r="U97" s="168"/>
      <c r="V97" s="168"/>
      <c r="W97" s="168"/>
      <c r="X97" s="168"/>
      <c r="Y97" s="168"/>
      <c r="Z97" s="168"/>
      <c r="AA97" s="168"/>
      <c r="AB97" s="168"/>
      <c r="AC97" s="168"/>
      <c r="AD97" s="168"/>
      <c r="AE97" s="168"/>
      <c r="AF97" s="168"/>
      <c r="AG97" s="168"/>
      <c r="AH97" s="168"/>
      <c r="AI97" s="168"/>
      <c r="AJ97" s="168"/>
      <c r="AK97" s="168"/>
    </row>
    <row r="98" spans="1:37" x14ac:dyDescent="0.25">
      <c r="A98" s="168"/>
      <c r="B98" s="168"/>
      <c r="C98" s="168"/>
      <c r="D98" s="168"/>
      <c r="E98" s="168"/>
      <c r="F98" s="168"/>
      <c r="G98" s="168"/>
      <c r="H98" s="168"/>
      <c r="I98" s="168"/>
      <c r="J98" s="168"/>
      <c r="K98" s="168"/>
      <c r="L98" s="168"/>
      <c r="M98" s="168"/>
      <c r="N98" s="168"/>
      <c r="O98" s="168"/>
      <c r="P98" s="168"/>
      <c r="Q98" s="168"/>
      <c r="R98" s="168"/>
      <c r="S98" s="168"/>
      <c r="T98" s="168"/>
      <c r="U98" s="168"/>
      <c r="V98" s="168"/>
      <c r="W98" s="168"/>
      <c r="X98" s="168"/>
      <c r="Y98" s="168"/>
      <c r="Z98" s="168"/>
      <c r="AA98" s="168"/>
      <c r="AB98" s="168"/>
      <c r="AC98" s="168"/>
      <c r="AD98" s="168"/>
      <c r="AE98" s="168"/>
      <c r="AF98" s="168"/>
      <c r="AG98" s="168"/>
      <c r="AH98" s="168"/>
      <c r="AI98" s="168"/>
      <c r="AJ98" s="168"/>
      <c r="AK98" s="168"/>
    </row>
    <row r="99" spans="1:37" x14ac:dyDescent="0.25">
      <c r="A99" s="168"/>
      <c r="B99" s="168"/>
      <c r="C99" s="168"/>
      <c r="D99" s="168"/>
      <c r="E99" s="168"/>
      <c r="F99" s="168"/>
      <c r="G99" s="168"/>
      <c r="H99" s="168"/>
      <c r="I99" s="168"/>
      <c r="J99" s="168"/>
      <c r="K99" s="168"/>
      <c r="L99" s="168"/>
      <c r="M99" s="168"/>
      <c r="N99" s="168"/>
      <c r="O99" s="168"/>
      <c r="P99" s="168"/>
      <c r="Q99" s="168"/>
      <c r="R99" s="168"/>
      <c r="S99" s="168"/>
      <c r="T99" s="168"/>
      <c r="U99" s="168"/>
      <c r="V99" s="168"/>
      <c r="W99" s="168"/>
      <c r="X99" s="168"/>
      <c r="Y99" s="168"/>
      <c r="Z99" s="168"/>
      <c r="AA99" s="168"/>
      <c r="AB99" s="168"/>
      <c r="AC99" s="168"/>
      <c r="AD99" s="168"/>
      <c r="AE99" s="168"/>
      <c r="AF99" s="168"/>
      <c r="AG99" s="168"/>
      <c r="AH99" s="168"/>
      <c r="AI99" s="168"/>
      <c r="AJ99" s="168"/>
      <c r="AK99" s="168"/>
    </row>
    <row r="100" spans="1:37" x14ac:dyDescent="0.25">
      <c r="A100" s="168"/>
      <c r="B100" s="168"/>
      <c r="C100" s="168"/>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168"/>
      <c r="AC100" s="168"/>
      <c r="AD100" s="168"/>
      <c r="AE100" s="168"/>
      <c r="AF100" s="168"/>
      <c r="AG100" s="168"/>
      <c r="AH100" s="168"/>
      <c r="AI100" s="168"/>
      <c r="AJ100" s="168"/>
      <c r="AK100" s="168"/>
    </row>
    <row r="101" spans="1:37" x14ac:dyDescent="0.25">
      <c r="A101" s="168"/>
      <c r="B101" s="168"/>
      <c r="C101" s="168"/>
      <c r="D101" s="168"/>
      <c r="E101" s="168"/>
      <c r="F101" s="168"/>
      <c r="G101" s="168"/>
      <c r="H101" s="168"/>
      <c r="I101" s="168"/>
      <c r="J101" s="168"/>
      <c r="K101" s="168"/>
      <c r="L101" s="168"/>
      <c r="M101" s="168"/>
      <c r="N101" s="168"/>
      <c r="O101" s="168"/>
      <c r="P101" s="168"/>
      <c r="Q101" s="168"/>
      <c r="R101" s="168"/>
      <c r="S101" s="168"/>
      <c r="T101" s="168"/>
      <c r="U101" s="168"/>
      <c r="V101" s="168"/>
      <c r="W101" s="168"/>
      <c r="X101" s="168"/>
      <c r="Y101" s="168"/>
      <c r="Z101" s="168"/>
      <c r="AA101" s="168"/>
      <c r="AB101" s="168"/>
      <c r="AC101" s="168"/>
      <c r="AD101" s="168"/>
      <c r="AE101" s="168"/>
      <c r="AF101" s="168"/>
      <c r="AG101" s="168"/>
      <c r="AH101" s="168"/>
      <c r="AI101" s="168"/>
      <c r="AJ101" s="168"/>
      <c r="AK101" s="168"/>
    </row>
    <row r="102" spans="1:37" x14ac:dyDescent="0.25">
      <c r="A102" s="168"/>
      <c r="B102" s="168"/>
      <c r="C102" s="168"/>
      <c r="D102" s="168"/>
      <c r="E102" s="168"/>
      <c r="F102" s="168"/>
      <c r="G102" s="168"/>
      <c r="H102" s="168"/>
      <c r="I102" s="168"/>
      <c r="J102" s="168"/>
      <c r="K102" s="168"/>
      <c r="L102" s="168"/>
      <c r="M102" s="168"/>
      <c r="N102" s="168"/>
      <c r="O102" s="168"/>
      <c r="P102" s="168"/>
      <c r="Q102" s="168"/>
      <c r="R102" s="168"/>
      <c r="S102" s="168"/>
      <c r="T102" s="168"/>
      <c r="U102" s="168"/>
      <c r="V102" s="168"/>
      <c r="W102" s="168"/>
      <c r="X102" s="168"/>
      <c r="Y102" s="168"/>
      <c r="Z102" s="168"/>
      <c r="AA102" s="168"/>
      <c r="AB102" s="168"/>
      <c r="AC102" s="168"/>
      <c r="AD102" s="168"/>
      <c r="AE102" s="168"/>
      <c r="AF102" s="168"/>
      <c r="AG102" s="168"/>
      <c r="AH102" s="168"/>
      <c r="AI102" s="168"/>
      <c r="AJ102" s="168"/>
      <c r="AK102" s="168"/>
    </row>
    <row r="103" spans="1:37" x14ac:dyDescent="0.25">
      <c r="A103" s="168"/>
      <c r="B103" s="168"/>
      <c r="C103" s="168"/>
      <c r="D103" s="168"/>
      <c r="E103" s="168"/>
      <c r="F103" s="168"/>
      <c r="G103" s="168"/>
      <c r="H103" s="168"/>
      <c r="I103" s="168"/>
      <c r="J103" s="168"/>
      <c r="K103" s="168"/>
      <c r="L103" s="168"/>
      <c r="M103" s="168"/>
      <c r="N103" s="168"/>
      <c r="O103" s="168"/>
      <c r="P103" s="168"/>
      <c r="Q103" s="168"/>
      <c r="R103" s="168"/>
      <c r="S103" s="168"/>
      <c r="T103" s="168"/>
      <c r="U103" s="168"/>
      <c r="V103" s="168"/>
      <c r="W103" s="168"/>
      <c r="X103" s="168"/>
      <c r="Y103" s="168"/>
      <c r="Z103" s="168"/>
      <c r="AA103" s="168"/>
      <c r="AB103" s="168"/>
      <c r="AC103" s="168"/>
      <c r="AD103" s="168"/>
      <c r="AE103" s="168"/>
      <c r="AF103" s="168"/>
      <c r="AG103" s="168"/>
      <c r="AH103" s="168"/>
      <c r="AI103" s="168"/>
      <c r="AJ103" s="168"/>
      <c r="AK103" s="168"/>
    </row>
    <row r="104" spans="1:37" x14ac:dyDescent="0.25">
      <c r="A104" s="168"/>
      <c r="B104" s="168"/>
      <c r="C104" s="168"/>
      <c r="D104" s="168"/>
      <c r="E104" s="168"/>
      <c r="F104" s="168"/>
      <c r="G104" s="168"/>
      <c r="H104" s="168"/>
      <c r="I104" s="168"/>
      <c r="J104" s="168"/>
      <c r="K104" s="168"/>
      <c r="L104" s="168"/>
      <c r="M104" s="168"/>
      <c r="N104" s="168"/>
      <c r="O104" s="168"/>
      <c r="P104" s="168"/>
      <c r="Q104" s="168"/>
      <c r="R104" s="168"/>
      <c r="S104" s="168"/>
      <c r="T104" s="168"/>
      <c r="U104" s="168"/>
      <c r="V104" s="168"/>
      <c r="W104" s="168"/>
      <c r="X104" s="168"/>
      <c r="Y104" s="168"/>
      <c r="Z104" s="168"/>
      <c r="AA104" s="168"/>
      <c r="AB104" s="168"/>
      <c r="AC104" s="168"/>
      <c r="AD104" s="168"/>
      <c r="AE104" s="168"/>
      <c r="AF104" s="168"/>
      <c r="AG104" s="168"/>
      <c r="AH104" s="168"/>
      <c r="AI104" s="168"/>
      <c r="AJ104" s="168"/>
      <c r="AK104" s="168"/>
    </row>
    <row r="105" spans="1:37" x14ac:dyDescent="0.25">
      <c r="A105" s="168"/>
      <c r="B105" s="168"/>
      <c r="C105" s="168"/>
      <c r="D105" s="168"/>
      <c r="E105" s="168"/>
      <c r="F105" s="168"/>
      <c r="G105" s="168"/>
      <c r="H105" s="168"/>
      <c r="I105" s="168"/>
      <c r="J105" s="168"/>
      <c r="K105" s="168"/>
      <c r="L105" s="168"/>
      <c r="M105" s="168"/>
      <c r="N105" s="168"/>
      <c r="O105" s="168"/>
      <c r="P105" s="168"/>
      <c r="Q105" s="168"/>
      <c r="R105" s="168"/>
      <c r="S105" s="168"/>
      <c r="T105" s="168"/>
      <c r="U105" s="168"/>
      <c r="V105" s="168"/>
      <c r="W105" s="168"/>
      <c r="X105" s="168"/>
      <c r="Y105" s="168"/>
      <c r="Z105" s="168"/>
      <c r="AA105" s="168"/>
      <c r="AB105" s="168"/>
      <c r="AC105" s="168"/>
      <c r="AD105" s="168"/>
      <c r="AE105" s="168"/>
      <c r="AF105" s="168"/>
      <c r="AG105" s="168"/>
      <c r="AH105" s="168"/>
      <c r="AI105" s="168"/>
      <c r="AJ105" s="168"/>
      <c r="AK105" s="168"/>
    </row>
    <row r="106" spans="1:37" x14ac:dyDescent="0.25">
      <c r="A106" s="168"/>
      <c r="B106" s="168"/>
      <c r="C106" s="168"/>
      <c r="D106" s="168"/>
      <c r="E106" s="168"/>
      <c r="F106" s="168"/>
      <c r="G106" s="168"/>
      <c r="H106" s="168"/>
      <c r="I106" s="168"/>
      <c r="J106" s="168"/>
      <c r="K106" s="168"/>
      <c r="L106" s="168"/>
      <c r="M106" s="168"/>
      <c r="N106" s="168"/>
      <c r="O106" s="168"/>
      <c r="P106" s="168"/>
      <c r="Q106" s="168"/>
      <c r="R106" s="168"/>
      <c r="S106" s="168"/>
      <c r="T106" s="168"/>
      <c r="U106" s="168"/>
      <c r="V106" s="168"/>
      <c r="W106" s="168"/>
      <c r="X106" s="168"/>
      <c r="Y106" s="168"/>
      <c r="Z106" s="168"/>
      <c r="AA106" s="168"/>
      <c r="AB106" s="168"/>
      <c r="AC106" s="168"/>
      <c r="AD106" s="168"/>
      <c r="AE106" s="168"/>
      <c r="AF106" s="168"/>
      <c r="AG106" s="168"/>
      <c r="AH106" s="168"/>
      <c r="AI106" s="168"/>
      <c r="AJ106" s="168"/>
      <c r="AK106" s="168"/>
    </row>
    <row r="107" spans="1:37" x14ac:dyDescent="0.25">
      <c r="A107" s="168"/>
      <c r="B107" s="168"/>
      <c r="C107" s="168"/>
      <c r="D107" s="168"/>
      <c r="E107" s="168"/>
      <c r="F107" s="168"/>
      <c r="G107" s="168"/>
      <c r="H107" s="168"/>
      <c r="I107" s="168"/>
      <c r="J107" s="168"/>
      <c r="K107" s="168"/>
      <c r="L107" s="168"/>
      <c r="M107" s="168"/>
      <c r="N107" s="168"/>
      <c r="O107" s="168"/>
      <c r="P107" s="168"/>
      <c r="Q107" s="168"/>
      <c r="R107" s="168"/>
      <c r="S107" s="168"/>
      <c r="T107" s="168"/>
      <c r="U107" s="168"/>
      <c r="V107" s="168"/>
      <c r="W107" s="168"/>
      <c r="X107" s="168"/>
      <c r="Y107" s="168"/>
      <c r="Z107" s="168"/>
      <c r="AA107" s="168"/>
      <c r="AB107" s="168"/>
      <c r="AC107" s="168"/>
      <c r="AD107" s="168"/>
      <c r="AE107" s="168"/>
      <c r="AF107" s="168"/>
      <c r="AG107" s="168"/>
      <c r="AH107" s="168"/>
      <c r="AI107" s="168"/>
      <c r="AJ107" s="168"/>
      <c r="AK107" s="168"/>
    </row>
    <row r="108" spans="1:37" x14ac:dyDescent="0.25">
      <c r="A108" s="168"/>
      <c r="B108" s="168"/>
      <c r="C108" s="168"/>
      <c r="D108" s="168"/>
      <c r="E108" s="168"/>
      <c r="F108" s="168"/>
      <c r="G108" s="168"/>
      <c r="H108" s="168"/>
      <c r="I108" s="168"/>
      <c r="J108" s="168"/>
      <c r="K108" s="168"/>
      <c r="L108" s="168"/>
      <c r="M108" s="168"/>
      <c r="N108" s="168"/>
      <c r="O108" s="168"/>
      <c r="P108" s="168"/>
      <c r="Q108" s="168"/>
      <c r="R108" s="168"/>
      <c r="S108" s="168"/>
      <c r="T108" s="168"/>
      <c r="U108" s="168"/>
      <c r="V108" s="168"/>
      <c r="W108" s="168"/>
      <c r="X108" s="168"/>
      <c r="Y108" s="168"/>
      <c r="Z108" s="168"/>
      <c r="AA108" s="168"/>
      <c r="AB108" s="168"/>
      <c r="AC108" s="168"/>
      <c r="AD108" s="168"/>
      <c r="AE108" s="168"/>
      <c r="AF108" s="168"/>
      <c r="AG108" s="168"/>
      <c r="AH108" s="168"/>
      <c r="AI108" s="168"/>
      <c r="AJ108" s="168"/>
      <c r="AK108" s="168"/>
    </row>
    <row r="109" spans="1:37" x14ac:dyDescent="0.25">
      <c r="A109" s="168"/>
      <c r="B109" s="168"/>
      <c r="C109" s="168"/>
      <c r="D109" s="168"/>
      <c r="E109" s="168"/>
      <c r="F109" s="168"/>
      <c r="G109" s="168"/>
      <c r="H109" s="168"/>
      <c r="I109" s="168"/>
      <c r="J109" s="168"/>
      <c r="K109" s="168"/>
      <c r="L109" s="168"/>
      <c r="M109" s="168"/>
      <c r="N109" s="168"/>
      <c r="O109" s="168"/>
      <c r="P109" s="168"/>
      <c r="Q109" s="168"/>
      <c r="R109" s="168"/>
      <c r="S109" s="168"/>
      <c r="T109" s="168"/>
      <c r="U109" s="168"/>
      <c r="V109" s="168"/>
      <c r="W109" s="168"/>
      <c r="X109" s="168"/>
      <c r="Y109" s="168"/>
      <c r="Z109" s="168"/>
      <c r="AA109" s="168"/>
      <c r="AB109" s="168"/>
      <c r="AC109" s="168"/>
      <c r="AD109" s="168"/>
      <c r="AE109" s="168"/>
      <c r="AF109" s="168"/>
      <c r="AG109" s="168"/>
      <c r="AH109" s="168"/>
      <c r="AI109" s="168"/>
      <c r="AJ109" s="168"/>
      <c r="AK109" s="168"/>
    </row>
    <row r="110" spans="1:37" x14ac:dyDescent="0.25">
      <c r="A110" s="168"/>
      <c r="B110" s="168"/>
      <c r="C110" s="168"/>
      <c r="D110" s="168"/>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68"/>
      <c r="AB110" s="168"/>
      <c r="AC110" s="168"/>
      <c r="AD110" s="168"/>
      <c r="AE110" s="168"/>
      <c r="AF110" s="168"/>
      <c r="AG110" s="168"/>
      <c r="AH110" s="168"/>
      <c r="AI110" s="168"/>
      <c r="AJ110" s="168"/>
      <c r="AK110" s="168"/>
    </row>
    <row r="111" spans="1:37" x14ac:dyDescent="0.25">
      <c r="A111" s="168"/>
      <c r="B111" s="168"/>
      <c r="C111" s="168"/>
      <c r="D111" s="168"/>
      <c r="E111" s="168"/>
      <c r="F111" s="168"/>
      <c r="G111" s="168"/>
      <c r="H111" s="168"/>
      <c r="I111" s="168"/>
      <c r="J111" s="168"/>
      <c r="K111" s="168"/>
      <c r="L111" s="168"/>
      <c r="M111" s="168"/>
      <c r="N111" s="168"/>
      <c r="O111" s="168"/>
      <c r="P111" s="168"/>
      <c r="Q111" s="168"/>
      <c r="R111" s="168"/>
      <c r="S111" s="168"/>
      <c r="T111" s="168"/>
      <c r="U111" s="168"/>
      <c r="V111" s="168"/>
      <c r="W111" s="168"/>
      <c r="X111" s="168"/>
      <c r="Y111" s="168"/>
      <c r="Z111" s="168"/>
      <c r="AA111" s="168"/>
      <c r="AB111" s="168"/>
      <c r="AC111" s="168"/>
      <c r="AD111" s="168"/>
      <c r="AE111" s="168"/>
      <c r="AF111" s="168"/>
      <c r="AG111" s="168"/>
      <c r="AH111" s="168"/>
      <c r="AI111" s="168"/>
      <c r="AJ111" s="168"/>
      <c r="AK111" s="168"/>
    </row>
    <row r="112" spans="1:37" x14ac:dyDescent="0.25">
      <c r="A112" s="168"/>
      <c r="B112" s="168"/>
      <c r="C112" s="168"/>
      <c r="D112" s="168"/>
      <c r="E112" s="168"/>
      <c r="F112" s="168"/>
      <c r="G112" s="168"/>
      <c r="H112" s="168"/>
      <c r="I112" s="168"/>
      <c r="J112" s="168"/>
      <c r="K112" s="168"/>
      <c r="L112" s="168"/>
      <c r="M112" s="168"/>
      <c r="N112" s="168"/>
      <c r="O112" s="168"/>
      <c r="P112" s="168"/>
      <c r="Q112" s="168"/>
      <c r="R112" s="168"/>
      <c r="S112" s="168"/>
      <c r="T112" s="168"/>
      <c r="U112" s="168"/>
      <c r="V112" s="168"/>
      <c r="W112" s="168"/>
      <c r="X112" s="168"/>
      <c r="Y112" s="168"/>
      <c r="Z112" s="168"/>
      <c r="AA112" s="168"/>
      <c r="AB112" s="168"/>
      <c r="AC112" s="168"/>
      <c r="AD112" s="168"/>
      <c r="AE112" s="168"/>
      <c r="AF112" s="168"/>
      <c r="AG112" s="168"/>
      <c r="AH112" s="168"/>
      <c r="AI112" s="168"/>
      <c r="AJ112" s="168"/>
      <c r="AK112" s="168"/>
    </row>
    <row r="113" spans="1:37" x14ac:dyDescent="0.25">
      <c r="A113" s="168"/>
      <c r="B113" s="168"/>
      <c r="C113" s="168"/>
      <c r="D113" s="168"/>
      <c r="E113" s="168"/>
      <c r="F113" s="168"/>
      <c r="G113" s="168"/>
      <c r="H113" s="168"/>
      <c r="I113" s="168"/>
      <c r="J113" s="168"/>
      <c r="K113" s="168"/>
      <c r="L113" s="168"/>
      <c r="M113" s="168"/>
      <c r="N113" s="168"/>
      <c r="O113" s="168"/>
      <c r="P113" s="168"/>
      <c r="Q113" s="168"/>
      <c r="R113" s="168"/>
      <c r="S113" s="168"/>
      <c r="T113" s="168"/>
      <c r="U113" s="168"/>
      <c r="V113" s="168"/>
      <c r="W113" s="168"/>
      <c r="X113" s="168"/>
      <c r="Y113" s="168"/>
      <c r="Z113" s="168"/>
      <c r="AA113" s="168"/>
      <c r="AB113" s="168"/>
      <c r="AC113" s="168"/>
      <c r="AD113" s="168"/>
      <c r="AE113" s="168"/>
      <c r="AF113" s="168"/>
      <c r="AG113" s="168"/>
      <c r="AH113" s="168"/>
      <c r="AI113" s="168"/>
      <c r="AJ113" s="168"/>
      <c r="AK113" s="168"/>
    </row>
    <row r="114" spans="1:37" x14ac:dyDescent="0.25">
      <c r="A114" s="168"/>
      <c r="B114" s="168"/>
      <c r="C114" s="168"/>
      <c r="D114" s="168"/>
      <c r="E114" s="168"/>
      <c r="F114" s="168"/>
      <c r="G114" s="168"/>
      <c r="H114" s="168"/>
      <c r="I114" s="168"/>
      <c r="J114" s="168"/>
      <c r="K114" s="168"/>
      <c r="L114" s="168"/>
      <c r="M114" s="168"/>
      <c r="N114" s="168"/>
      <c r="O114" s="168"/>
      <c r="P114" s="168"/>
      <c r="Q114" s="168"/>
      <c r="R114" s="168"/>
      <c r="S114" s="168"/>
      <c r="T114" s="168"/>
      <c r="U114" s="168"/>
      <c r="V114" s="168"/>
      <c r="W114" s="168"/>
      <c r="X114" s="168"/>
      <c r="Y114" s="168"/>
      <c r="Z114" s="168"/>
      <c r="AA114" s="168"/>
      <c r="AB114" s="168"/>
      <c r="AC114" s="168"/>
      <c r="AD114" s="168"/>
      <c r="AE114" s="168"/>
      <c r="AF114" s="168"/>
      <c r="AG114" s="168"/>
      <c r="AH114" s="168"/>
      <c r="AI114" s="168"/>
      <c r="AJ114" s="168"/>
      <c r="AK114" s="168"/>
    </row>
    <row r="115" spans="1:37" x14ac:dyDescent="0.25">
      <c r="A115" s="168"/>
      <c r="B115" s="168"/>
      <c r="C115" s="168"/>
      <c r="D115" s="168"/>
      <c r="E115" s="168"/>
      <c r="F115" s="168"/>
      <c r="G115" s="168"/>
      <c r="H115" s="168"/>
      <c r="I115" s="168"/>
      <c r="J115" s="168"/>
      <c r="K115" s="168"/>
      <c r="L115" s="168"/>
      <c r="M115" s="168"/>
      <c r="N115" s="168"/>
      <c r="O115" s="168"/>
      <c r="P115" s="168"/>
      <c r="Q115" s="168"/>
      <c r="R115" s="168"/>
      <c r="S115" s="168"/>
      <c r="T115" s="168"/>
      <c r="U115" s="168"/>
      <c r="V115" s="168"/>
      <c r="W115" s="168"/>
      <c r="X115" s="168"/>
      <c r="Y115" s="168"/>
      <c r="Z115" s="168"/>
      <c r="AA115" s="168"/>
      <c r="AB115" s="168"/>
      <c r="AC115" s="168"/>
      <c r="AD115" s="168"/>
      <c r="AE115" s="168"/>
      <c r="AF115" s="168"/>
      <c r="AG115" s="168"/>
      <c r="AH115" s="168"/>
      <c r="AI115" s="168"/>
      <c r="AJ115" s="168"/>
      <c r="AK115" s="168"/>
    </row>
    <row r="116" spans="1:37" x14ac:dyDescent="0.25">
      <c r="A116" s="168"/>
      <c r="B116" s="168"/>
      <c r="C116" s="168"/>
      <c r="D116" s="168"/>
      <c r="E116" s="168"/>
      <c r="F116" s="168"/>
      <c r="G116" s="168"/>
      <c r="H116" s="168"/>
      <c r="I116" s="168"/>
      <c r="J116" s="168"/>
      <c r="K116" s="168"/>
      <c r="L116" s="168"/>
      <c r="M116" s="168"/>
      <c r="N116" s="168"/>
      <c r="O116" s="168"/>
      <c r="P116" s="168"/>
      <c r="Q116" s="168"/>
      <c r="R116" s="168"/>
      <c r="S116" s="168"/>
      <c r="T116" s="168"/>
      <c r="U116" s="168"/>
      <c r="V116" s="168"/>
      <c r="W116" s="168"/>
      <c r="X116" s="168"/>
      <c r="Y116" s="168"/>
      <c r="Z116" s="168"/>
      <c r="AA116" s="168"/>
      <c r="AB116" s="168"/>
      <c r="AC116" s="168"/>
      <c r="AD116" s="168"/>
      <c r="AE116" s="168"/>
      <c r="AF116" s="168"/>
      <c r="AG116" s="168"/>
      <c r="AH116" s="168"/>
      <c r="AI116" s="168"/>
      <c r="AJ116" s="168"/>
      <c r="AK116" s="168"/>
    </row>
    <row r="117" spans="1:37" x14ac:dyDescent="0.25">
      <c r="A117" s="168"/>
      <c r="B117" s="168"/>
      <c r="C117" s="168"/>
      <c r="D117" s="168"/>
      <c r="E117" s="168"/>
      <c r="F117" s="168"/>
      <c r="G117" s="168"/>
      <c r="H117" s="168"/>
      <c r="I117" s="168"/>
      <c r="J117" s="168"/>
      <c r="K117" s="168"/>
      <c r="L117" s="168"/>
      <c r="M117" s="168"/>
      <c r="N117" s="168"/>
      <c r="O117" s="168"/>
      <c r="P117" s="168"/>
      <c r="Q117" s="168"/>
      <c r="R117" s="168"/>
      <c r="S117" s="168"/>
      <c r="T117" s="168"/>
      <c r="U117" s="168"/>
      <c r="V117" s="168"/>
      <c r="W117" s="168"/>
      <c r="X117" s="168"/>
      <c r="Y117" s="168"/>
      <c r="Z117" s="168"/>
      <c r="AA117" s="168"/>
      <c r="AB117" s="168"/>
      <c r="AC117" s="168"/>
      <c r="AD117" s="168"/>
      <c r="AE117" s="168"/>
      <c r="AF117" s="168"/>
      <c r="AG117" s="168"/>
      <c r="AH117" s="168"/>
      <c r="AI117" s="168"/>
      <c r="AJ117" s="168"/>
      <c r="AK117" s="168"/>
    </row>
    <row r="118" spans="1:37" x14ac:dyDescent="0.25">
      <c r="A118" s="168"/>
      <c r="B118" s="168"/>
      <c r="C118" s="168"/>
      <c r="D118" s="168"/>
      <c r="E118" s="168"/>
      <c r="F118" s="168"/>
      <c r="G118" s="168"/>
      <c r="H118" s="168"/>
      <c r="I118" s="168"/>
      <c r="J118" s="168"/>
      <c r="K118" s="168"/>
      <c r="L118" s="168"/>
      <c r="M118" s="168"/>
      <c r="N118" s="168"/>
      <c r="O118" s="168"/>
      <c r="P118" s="168"/>
      <c r="Q118" s="168"/>
      <c r="R118" s="168"/>
      <c r="S118" s="168"/>
      <c r="T118" s="168"/>
      <c r="U118" s="168"/>
      <c r="V118" s="168"/>
      <c r="W118" s="168"/>
      <c r="X118" s="168"/>
      <c r="Y118" s="168"/>
      <c r="Z118" s="168"/>
      <c r="AA118" s="168"/>
      <c r="AB118" s="168"/>
      <c r="AC118" s="168"/>
      <c r="AD118" s="168"/>
      <c r="AE118" s="168"/>
      <c r="AF118" s="168"/>
      <c r="AG118" s="168"/>
      <c r="AH118" s="168"/>
      <c r="AI118" s="168"/>
      <c r="AJ118" s="168"/>
      <c r="AK118" s="168"/>
    </row>
    <row r="119" spans="1:37" x14ac:dyDescent="0.25">
      <c r="A119" s="168"/>
      <c r="B119" s="168"/>
      <c r="C119" s="168"/>
      <c r="D119" s="168"/>
      <c r="E119" s="168"/>
      <c r="F119" s="168"/>
      <c r="G119" s="168"/>
      <c r="H119" s="168"/>
      <c r="I119" s="168"/>
      <c r="J119" s="168"/>
      <c r="K119" s="168"/>
      <c r="L119" s="168"/>
      <c r="M119" s="168"/>
      <c r="N119" s="168"/>
      <c r="O119" s="168"/>
      <c r="P119" s="168"/>
      <c r="Q119" s="168"/>
      <c r="R119" s="168"/>
      <c r="S119" s="168"/>
      <c r="T119" s="168"/>
      <c r="U119" s="168"/>
      <c r="V119" s="168"/>
      <c r="W119" s="168"/>
      <c r="X119" s="168"/>
      <c r="Y119" s="168"/>
      <c r="Z119" s="168"/>
      <c r="AA119" s="168"/>
      <c r="AB119" s="168"/>
      <c r="AC119" s="168"/>
      <c r="AD119" s="168"/>
      <c r="AE119" s="168"/>
      <c r="AF119" s="168"/>
      <c r="AG119" s="168"/>
      <c r="AH119" s="168"/>
      <c r="AI119" s="168"/>
      <c r="AJ119" s="168"/>
      <c r="AK119" s="168"/>
    </row>
    <row r="120" spans="1:37" x14ac:dyDescent="0.25">
      <c r="A120" s="168"/>
      <c r="B120" s="168"/>
      <c r="C120" s="168"/>
      <c r="D120" s="168"/>
      <c r="E120" s="168"/>
      <c r="F120" s="168"/>
      <c r="G120" s="168"/>
      <c r="H120" s="168"/>
      <c r="I120" s="168"/>
      <c r="J120" s="168"/>
      <c r="K120" s="168"/>
      <c r="L120" s="168"/>
      <c r="M120" s="168"/>
      <c r="N120" s="168"/>
      <c r="O120" s="168"/>
      <c r="P120" s="168"/>
      <c r="Q120" s="168"/>
      <c r="R120" s="168"/>
      <c r="S120" s="168"/>
      <c r="T120" s="168"/>
      <c r="U120" s="168"/>
      <c r="V120" s="168"/>
      <c r="W120" s="168"/>
      <c r="X120" s="168"/>
      <c r="Y120" s="168"/>
      <c r="Z120" s="168"/>
      <c r="AA120" s="168"/>
      <c r="AB120" s="168"/>
      <c r="AC120" s="168"/>
      <c r="AD120" s="168"/>
      <c r="AE120" s="168"/>
      <c r="AF120" s="168"/>
      <c r="AG120" s="168"/>
      <c r="AH120" s="168"/>
      <c r="AI120" s="168"/>
      <c r="AJ120" s="168"/>
      <c r="AK120" s="168"/>
    </row>
    <row r="121" spans="1:37" x14ac:dyDescent="0.25">
      <c r="A121" s="168"/>
      <c r="B121" s="168"/>
      <c r="C121" s="168"/>
      <c r="D121" s="168"/>
      <c r="E121" s="168"/>
      <c r="F121" s="168"/>
      <c r="G121" s="168"/>
      <c r="H121" s="168"/>
      <c r="I121" s="168"/>
      <c r="J121" s="168"/>
      <c r="K121" s="168"/>
      <c r="L121" s="168"/>
      <c r="M121" s="168"/>
      <c r="N121" s="168"/>
      <c r="O121" s="168"/>
      <c r="P121" s="168"/>
      <c r="Q121" s="168"/>
      <c r="R121" s="168"/>
      <c r="S121" s="168"/>
      <c r="T121" s="168"/>
      <c r="U121" s="168"/>
      <c r="V121" s="168"/>
      <c r="W121" s="168"/>
      <c r="X121" s="168"/>
      <c r="Y121" s="168"/>
      <c r="Z121" s="168"/>
      <c r="AA121" s="168"/>
      <c r="AB121" s="168"/>
      <c r="AC121" s="168"/>
      <c r="AD121" s="168"/>
      <c r="AE121" s="168"/>
      <c r="AF121" s="168"/>
      <c r="AG121" s="168"/>
      <c r="AH121" s="168"/>
      <c r="AI121" s="168"/>
      <c r="AJ121" s="168"/>
      <c r="AK121" s="168"/>
    </row>
    <row r="122" spans="1:37" x14ac:dyDescent="0.25">
      <c r="A122" s="168"/>
      <c r="B122" s="168"/>
      <c r="C122" s="168"/>
      <c r="D122" s="168"/>
      <c r="E122" s="168"/>
      <c r="F122" s="168"/>
      <c r="G122" s="168"/>
      <c r="H122" s="168"/>
      <c r="I122" s="168"/>
      <c r="J122" s="168"/>
      <c r="K122" s="168"/>
      <c r="L122" s="168"/>
      <c r="M122" s="168"/>
      <c r="N122" s="168"/>
      <c r="O122" s="168"/>
      <c r="P122" s="168"/>
      <c r="Q122" s="168"/>
      <c r="R122" s="168"/>
      <c r="S122" s="168"/>
      <c r="T122" s="168"/>
      <c r="U122" s="168"/>
      <c r="V122" s="168"/>
      <c r="W122" s="168"/>
      <c r="X122" s="168"/>
      <c r="Y122" s="168"/>
      <c r="Z122" s="168"/>
      <c r="AA122" s="168"/>
      <c r="AB122" s="168"/>
      <c r="AC122" s="168"/>
      <c r="AD122" s="168"/>
      <c r="AE122" s="168"/>
      <c r="AF122" s="168"/>
      <c r="AG122" s="168"/>
      <c r="AH122" s="168"/>
      <c r="AI122" s="168"/>
      <c r="AJ122" s="168"/>
      <c r="AK122" s="168"/>
    </row>
    <row r="123" spans="1:37" x14ac:dyDescent="0.25">
      <c r="A123" s="168"/>
      <c r="B123" s="168"/>
      <c r="C123" s="168"/>
      <c r="D123" s="168"/>
      <c r="E123" s="168"/>
      <c r="F123" s="168"/>
      <c r="G123" s="168"/>
      <c r="H123" s="168"/>
      <c r="I123" s="168"/>
      <c r="J123" s="168"/>
      <c r="K123" s="168"/>
      <c r="L123" s="168"/>
      <c r="M123" s="168"/>
      <c r="N123" s="168"/>
      <c r="O123" s="168"/>
      <c r="P123" s="168"/>
      <c r="Q123" s="168"/>
      <c r="R123" s="168"/>
      <c r="S123" s="168"/>
      <c r="T123" s="168"/>
      <c r="U123" s="168"/>
      <c r="V123" s="168"/>
      <c r="W123" s="168"/>
      <c r="X123" s="168"/>
      <c r="Y123" s="168"/>
      <c r="Z123" s="168"/>
      <c r="AA123" s="168"/>
      <c r="AB123" s="168"/>
      <c r="AC123" s="168"/>
      <c r="AD123" s="168"/>
      <c r="AE123" s="168"/>
      <c r="AF123" s="168"/>
      <c r="AG123" s="168"/>
      <c r="AH123" s="168"/>
      <c r="AI123" s="168"/>
      <c r="AJ123" s="168"/>
      <c r="AK123" s="168"/>
    </row>
    <row r="124" spans="1:37" x14ac:dyDescent="0.25">
      <c r="A124" s="168"/>
      <c r="B124" s="168"/>
      <c r="C124" s="168"/>
      <c r="D124" s="168"/>
      <c r="E124" s="168"/>
      <c r="F124" s="168"/>
      <c r="G124" s="168"/>
      <c r="H124" s="168"/>
      <c r="I124" s="168"/>
      <c r="J124" s="168"/>
      <c r="K124" s="168"/>
      <c r="L124" s="168"/>
      <c r="M124" s="168"/>
      <c r="N124" s="168"/>
      <c r="O124" s="168"/>
      <c r="P124" s="168"/>
      <c r="Q124" s="168"/>
      <c r="R124" s="168"/>
      <c r="S124" s="168"/>
      <c r="T124" s="168"/>
      <c r="U124" s="168"/>
      <c r="V124" s="168"/>
      <c r="W124" s="168"/>
      <c r="X124" s="168"/>
      <c r="Y124" s="168"/>
      <c r="Z124" s="168"/>
      <c r="AA124" s="168"/>
      <c r="AB124" s="168"/>
      <c r="AC124" s="168"/>
      <c r="AD124" s="168"/>
      <c r="AE124" s="168"/>
      <c r="AF124" s="168"/>
      <c r="AG124" s="168"/>
      <c r="AH124" s="168"/>
      <c r="AI124" s="168"/>
      <c r="AJ124" s="168"/>
      <c r="AK124" s="168"/>
    </row>
    <row r="125" spans="1:37" x14ac:dyDescent="0.25">
      <c r="A125" s="168"/>
      <c r="B125" s="168"/>
      <c r="C125" s="168"/>
      <c r="D125" s="168"/>
      <c r="E125" s="168"/>
      <c r="F125" s="168"/>
      <c r="G125" s="168"/>
      <c r="H125" s="168"/>
      <c r="I125" s="168"/>
      <c r="J125" s="168"/>
      <c r="K125" s="168"/>
      <c r="L125" s="168"/>
      <c r="M125" s="168"/>
      <c r="N125" s="168"/>
      <c r="O125" s="168"/>
      <c r="P125" s="168"/>
      <c r="Q125" s="168"/>
      <c r="R125" s="168"/>
      <c r="S125" s="168"/>
      <c r="T125" s="168"/>
      <c r="U125" s="168"/>
      <c r="V125" s="168"/>
      <c r="W125" s="168"/>
      <c r="X125" s="168"/>
      <c r="Y125" s="168"/>
      <c r="Z125" s="168"/>
      <c r="AA125" s="168"/>
      <c r="AB125" s="168"/>
      <c r="AC125" s="168"/>
      <c r="AD125" s="168"/>
      <c r="AE125" s="168"/>
      <c r="AF125" s="168"/>
      <c r="AG125" s="168"/>
      <c r="AH125" s="168"/>
      <c r="AI125" s="168"/>
      <c r="AJ125" s="168"/>
      <c r="AK125" s="168"/>
    </row>
    <row r="126" spans="1:37" x14ac:dyDescent="0.25">
      <c r="A126" s="168"/>
      <c r="B126" s="168"/>
      <c r="C126" s="168"/>
      <c r="D126" s="168"/>
      <c r="E126" s="168"/>
      <c r="F126" s="168"/>
      <c r="G126" s="168"/>
      <c r="H126" s="168"/>
      <c r="I126" s="168"/>
      <c r="J126" s="168"/>
      <c r="K126" s="168"/>
      <c r="L126" s="168"/>
      <c r="M126" s="168"/>
      <c r="N126" s="168"/>
      <c r="O126" s="168"/>
      <c r="P126" s="168"/>
      <c r="Q126" s="168"/>
      <c r="R126" s="168"/>
      <c r="S126" s="168"/>
      <c r="T126" s="168"/>
      <c r="U126" s="168"/>
      <c r="V126" s="168"/>
      <c r="W126" s="168"/>
      <c r="X126" s="168"/>
      <c r="Y126" s="168"/>
      <c r="Z126" s="168"/>
      <c r="AA126" s="168"/>
      <c r="AB126" s="168"/>
      <c r="AC126" s="168"/>
      <c r="AD126" s="168"/>
      <c r="AE126" s="168"/>
      <c r="AF126" s="168"/>
      <c r="AG126" s="168"/>
      <c r="AH126" s="168"/>
      <c r="AI126" s="168"/>
      <c r="AJ126" s="168"/>
      <c r="AK126" s="168"/>
    </row>
    <row r="127" spans="1:37" x14ac:dyDescent="0.25">
      <c r="A127" s="168"/>
      <c r="B127" s="168"/>
      <c r="C127" s="168"/>
      <c r="D127" s="168"/>
      <c r="E127" s="168"/>
      <c r="F127" s="168"/>
      <c r="G127" s="168"/>
      <c r="H127" s="168"/>
      <c r="I127" s="168"/>
      <c r="J127" s="168"/>
      <c r="K127" s="168"/>
      <c r="L127" s="168"/>
      <c r="M127" s="168"/>
      <c r="N127" s="168"/>
      <c r="O127" s="168"/>
      <c r="P127" s="168"/>
      <c r="Q127" s="168"/>
      <c r="R127" s="168"/>
      <c r="S127" s="168"/>
      <c r="T127" s="168"/>
      <c r="U127" s="168"/>
      <c r="V127" s="168"/>
      <c r="W127" s="168"/>
      <c r="X127" s="168"/>
      <c r="Y127" s="168"/>
      <c r="Z127" s="168"/>
      <c r="AA127" s="168"/>
      <c r="AB127" s="168"/>
      <c r="AC127" s="168"/>
      <c r="AD127" s="168"/>
      <c r="AE127" s="168"/>
      <c r="AF127" s="168"/>
      <c r="AG127" s="168"/>
      <c r="AH127" s="168"/>
      <c r="AI127" s="168"/>
      <c r="AJ127" s="168"/>
      <c r="AK127" s="168"/>
    </row>
    <row r="128" spans="1:37" x14ac:dyDescent="0.25">
      <c r="A128" s="168"/>
      <c r="B128" s="168"/>
      <c r="C128" s="168"/>
      <c r="D128" s="168"/>
      <c r="E128" s="168"/>
      <c r="F128" s="168"/>
      <c r="G128" s="168"/>
      <c r="H128" s="168"/>
      <c r="I128" s="168"/>
      <c r="J128" s="168"/>
      <c r="K128" s="168"/>
      <c r="L128" s="168"/>
      <c r="M128" s="168"/>
      <c r="N128" s="168"/>
      <c r="O128" s="168"/>
      <c r="P128" s="168"/>
      <c r="Q128" s="168"/>
      <c r="R128" s="168"/>
      <c r="S128" s="168"/>
      <c r="T128" s="168"/>
      <c r="U128" s="168"/>
      <c r="V128" s="168"/>
      <c r="W128" s="168"/>
      <c r="X128" s="168"/>
      <c r="Y128" s="168"/>
      <c r="Z128" s="168"/>
      <c r="AA128" s="168"/>
      <c r="AB128" s="168"/>
      <c r="AC128" s="168"/>
      <c r="AD128" s="168"/>
      <c r="AE128" s="168"/>
      <c r="AF128" s="168"/>
      <c r="AG128" s="168"/>
      <c r="AH128" s="168"/>
      <c r="AI128" s="168"/>
      <c r="AJ128" s="168"/>
      <c r="AK128" s="168"/>
    </row>
    <row r="129" spans="1:37" x14ac:dyDescent="0.25">
      <c r="A129" s="168"/>
      <c r="B129" s="168"/>
      <c r="C129" s="168"/>
      <c r="D129" s="168"/>
      <c r="E129" s="168"/>
      <c r="F129" s="168"/>
      <c r="G129" s="168"/>
      <c r="H129" s="168"/>
      <c r="I129" s="168"/>
      <c r="J129" s="168"/>
      <c r="K129" s="168"/>
      <c r="L129" s="168"/>
      <c r="M129" s="168"/>
      <c r="N129" s="168"/>
      <c r="O129" s="168"/>
      <c r="P129" s="168"/>
      <c r="Q129" s="168"/>
      <c r="R129" s="168"/>
      <c r="S129" s="168"/>
      <c r="T129" s="168"/>
      <c r="U129" s="168"/>
      <c r="V129" s="168"/>
      <c r="W129" s="168"/>
      <c r="X129" s="168"/>
      <c r="Y129" s="168"/>
      <c r="Z129" s="168"/>
      <c r="AA129" s="168"/>
      <c r="AB129" s="168"/>
      <c r="AC129" s="168"/>
      <c r="AD129" s="168"/>
      <c r="AE129" s="168"/>
      <c r="AF129" s="168"/>
      <c r="AG129" s="168"/>
      <c r="AH129" s="168"/>
      <c r="AI129" s="168"/>
      <c r="AJ129" s="168"/>
      <c r="AK129" s="168"/>
    </row>
    <row r="130" spans="1:37" x14ac:dyDescent="0.25">
      <c r="A130" s="168"/>
      <c r="B130" s="168"/>
      <c r="C130" s="168"/>
      <c r="D130" s="168"/>
      <c r="E130" s="168"/>
      <c r="F130" s="168"/>
      <c r="G130" s="168"/>
      <c r="H130" s="168"/>
      <c r="I130" s="168"/>
      <c r="J130" s="168"/>
      <c r="K130" s="168"/>
      <c r="L130" s="168"/>
      <c r="M130" s="168"/>
      <c r="N130" s="168"/>
      <c r="O130" s="168"/>
      <c r="P130" s="168"/>
      <c r="Q130" s="168"/>
      <c r="R130" s="168"/>
      <c r="S130" s="168"/>
      <c r="T130" s="168"/>
      <c r="U130" s="168"/>
      <c r="V130" s="168"/>
      <c r="W130" s="168"/>
      <c r="X130" s="168"/>
      <c r="Y130" s="168"/>
      <c r="Z130" s="168"/>
      <c r="AA130" s="168"/>
      <c r="AB130" s="168"/>
      <c r="AC130" s="168"/>
      <c r="AD130" s="168"/>
      <c r="AE130" s="168"/>
      <c r="AF130" s="168"/>
      <c r="AG130" s="168"/>
      <c r="AH130" s="168"/>
      <c r="AI130" s="168"/>
      <c r="AJ130" s="168"/>
      <c r="AK130" s="168"/>
    </row>
    <row r="131" spans="1:37" x14ac:dyDescent="0.25">
      <c r="A131" s="168"/>
      <c r="B131" s="168"/>
      <c r="C131" s="168"/>
      <c r="D131" s="168"/>
      <c r="E131" s="168"/>
      <c r="F131" s="168"/>
      <c r="G131" s="168"/>
      <c r="H131" s="168"/>
      <c r="I131" s="168"/>
      <c r="J131" s="168"/>
      <c r="K131" s="168"/>
      <c r="L131" s="168"/>
      <c r="M131" s="168"/>
      <c r="N131" s="168"/>
      <c r="O131" s="168"/>
      <c r="P131" s="168"/>
      <c r="Q131" s="168"/>
      <c r="R131" s="168"/>
      <c r="S131" s="168"/>
      <c r="T131" s="168"/>
      <c r="U131" s="168"/>
      <c r="V131" s="168"/>
      <c r="W131" s="168"/>
      <c r="X131" s="168"/>
      <c r="Y131" s="168"/>
      <c r="Z131" s="168"/>
      <c r="AA131" s="168"/>
      <c r="AB131" s="168"/>
      <c r="AC131" s="168"/>
      <c r="AD131" s="168"/>
      <c r="AE131" s="168"/>
      <c r="AF131" s="168"/>
      <c r="AG131" s="168"/>
      <c r="AH131" s="168"/>
      <c r="AI131" s="168"/>
      <c r="AJ131" s="168"/>
      <c r="AK131" s="168"/>
    </row>
    <row r="132" spans="1:37" x14ac:dyDescent="0.25">
      <c r="A132" s="168"/>
      <c r="B132" s="168"/>
      <c r="C132" s="168"/>
      <c r="D132" s="168"/>
      <c r="E132" s="168"/>
      <c r="F132" s="168"/>
      <c r="G132" s="168"/>
      <c r="H132" s="168"/>
      <c r="I132" s="168"/>
      <c r="J132" s="168"/>
      <c r="K132" s="168"/>
      <c r="L132" s="168"/>
      <c r="M132" s="168"/>
      <c r="N132" s="168"/>
      <c r="O132" s="168"/>
      <c r="P132" s="168"/>
      <c r="Q132" s="168"/>
      <c r="R132" s="168"/>
      <c r="S132" s="168"/>
      <c r="T132" s="168"/>
      <c r="U132" s="168"/>
      <c r="V132" s="168"/>
      <c r="W132" s="168"/>
      <c r="X132" s="168"/>
      <c r="Y132" s="168"/>
      <c r="Z132" s="168"/>
      <c r="AA132" s="168"/>
      <c r="AB132" s="168"/>
      <c r="AC132" s="168"/>
      <c r="AD132" s="168"/>
      <c r="AE132" s="168"/>
      <c r="AF132" s="168"/>
      <c r="AG132" s="168"/>
      <c r="AH132" s="168"/>
      <c r="AI132" s="168"/>
      <c r="AJ132" s="168"/>
      <c r="AK132" s="168"/>
    </row>
    <row r="133" spans="1:37" x14ac:dyDescent="0.25">
      <c r="A133" s="168"/>
      <c r="B133" s="168"/>
      <c r="C133" s="168"/>
      <c r="D133" s="168"/>
      <c r="E133" s="168"/>
      <c r="F133" s="168"/>
      <c r="G133" s="168"/>
      <c r="H133" s="168"/>
      <c r="I133" s="168"/>
      <c r="J133" s="168"/>
      <c r="K133" s="168"/>
      <c r="L133" s="168"/>
      <c r="M133" s="168"/>
      <c r="N133" s="168"/>
      <c r="O133" s="168"/>
      <c r="P133" s="168"/>
      <c r="Q133" s="168"/>
      <c r="R133" s="168"/>
      <c r="S133" s="168"/>
      <c r="T133" s="168"/>
      <c r="U133" s="168"/>
      <c r="V133" s="168"/>
      <c r="W133" s="168"/>
      <c r="X133" s="168"/>
      <c r="Y133" s="168"/>
      <c r="Z133" s="168"/>
      <c r="AA133" s="168"/>
      <c r="AB133" s="168"/>
      <c r="AC133" s="168"/>
      <c r="AD133" s="168"/>
      <c r="AE133" s="168"/>
      <c r="AF133" s="168"/>
      <c r="AG133" s="168"/>
      <c r="AH133" s="168"/>
      <c r="AI133" s="168"/>
      <c r="AJ133" s="168"/>
      <c r="AK133" s="168"/>
    </row>
    <row r="134" spans="1:37" x14ac:dyDescent="0.25">
      <c r="A134" s="168"/>
      <c r="B134" s="168"/>
      <c r="C134" s="168"/>
      <c r="D134" s="168"/>
      <c r="E134" s="168"/>
      <c r="F134" s="168"/>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168"/>
      <c r="AK134" s="168"/>
    </row>
    <row r="135" spans="1:37" x14ac:dyDescent="0.25">
      <c r="A135" s="168"/>
      <c r="B135" s="168"/>
      <c r="C135" s="168"/>
      <c r="D135" s="168"/>
      <c r="E135" s="168"/>
      <c r="F135" s="168"/>
      <c r="G135" s="168"/>
      <c r="H135" s="168"/>
      <c r="I135" s="168"/>
      <c r="J135" s="168"/>
      <c r="K135" s="168"/>
      <c r="L135" s="168"/>
      <c r="M135" s="168"/>
      <c r="N135" s="168"/>
      <c r="O135" s="168"/>
      <c r="P135" s="168"/>
      <c r="Q135" s="168"/>
      <c r="R135" s="168"/>
      <c r="S135" s="168"/>
      <c r="T135" s="168"/>
      <c r="U135" s="168"/>
      <c r="V135" s="168"/>
      <c r="W135" s="168"/>
      <c r="X135" s="168"/>
      <c r="Y135" s="168"/>
      <c r="Z135" s="168"/>
      <c r="AA135" s="168"/>
      <c r="AB135" s="168"/>
      <c r="AC135" s="168"/>
      <c r="AD135" s="168"/>
      <c r="AE135" s="168"/>
      <c r="AF135" s="168"/>
      <c r="AG135" s="168"/>
      <c r="AH135" s="168"/>
      <c r="AI135" s="168"/>
      <c r="AJ135" s="168"/>
      <c r="AK135" s="168"/>
    </row>
    <row r="136" spans="1:37" x14ac:dyDescent="0.25">
      <c r="A136" s="168"/>
      <c r="B136" s="168"/>
      <c r="C136" s="168"/>
      <c r="D136" s="168"/>
      <c r="E136" s="168"/>
      <c r="F136" s="168"/>
      <c r="G136" s="168"/>
      <c r="H136" s="168"/>
      <c r="I136" s="168"/>
      <c r="J136" s="168"/>
      <c r="K136" s="168"/>
      <c r="L136" s="168"/>
      <c r="M136" s="168"/>
      <c r="N136" s="168"/>
      <c r="O136" s="168"/>
      <c r="P136" s="168"/>
      <c r="Q136" s="168"/>
      <c r="R136" s="168"/>
      <c r="S136" s="168"/>
      <c r="T136" s="168"/>
      <c r="U136" s="168"/>
      <c r="V136" s="168"/>
      <c r="W136" s="168"/>
      <c r="X136" s="168"/>
      <c r="Y136" s="168"/>
      <c r="Z136" s="168"/>
      <c r="AA136" s="168"/>
      <c r="AB136" s="168"/>
      <c r="AC136" s="168"/>
      <c r="AD136" s="168"/>
      <c r="AE136" s="168"/>
      <c r="AF136" s="168"/>
      <c r="AG136" s="168"/>
      <c r="AH136" s="168"/>
      <c r="AI136" s="168"/>
      <c r="AJ136" s="168"/>
      <c r="AK136" s="168"/>
    </row>
    <row r="137" spans="1:37" x14ac:dyDescent="0.25">
      <c r="A137" s="168"/>
      <c r="B137" s="168"/>
      <c r="C137" s="168"/>
      <c r="D137" s="168"/>
      <c r="E137" s="168"/>
      <c r="F137" s="168"/>
      <c r="G137" s="168"/>
      <c r="H137" s="168"/>
      <c r="I137" s="168"/>
      <c r="J137" s="168"/>
      <c r="K137" s="168"/>
      <c r="L137" s="168"/>
      <c r="M137" s="168"/>
      <c r="N137" s="168"/>
      <c r="O137" s="168"/>
      <c r="P137" s="168"/>
      <c r="Q137" s="168"/>
      <c r="R137" s="168"/>
      <c r="S137" s="168"/>
      <c r="T137" s="168"/>
      <c r="U137" s="168"/>
      <c r="V137" s="168"/>
      <c r="W137" s="168"/>
      <c r="X137" s="168"/>
      <c r="Y137" s="168"/>
      <c r="Z137" s="168"/>
      <c r="AA137" s="168"/>
      <c r="AB137" s="168"/>
      <c r="AC137" s="168"/>
      <c r="AD137" s="168"/>
      <c r="AE137" s="168"/>
      <c r="AF137" s="168"/>
      <c r="AG137" s="168"/>
      <c r="AH137" s="168"/>
      <c r="AI137" s="168"/>
      <c r="AJ137" s="168"/>
      <c r="AK137" s="168"/>
    </row>
    <row r="138" spans="1:37" x14ac:dyDescent="0.25">
      <c r="A138" s="168"/>
      <c r="B138" s="168"/>
      <c r="C138" s="168"/>
      <c r="D138" s="168"/>
      <c r="E138" s="168"/>
      <c r="F138" s="168"/>
      <c r="G138" s="168"/>
      <c r="H138" s="168"/>
      <c r="I138" s="168"/>
      <c r="J138" s="168"/>
      <c r="K138" s="168"/>
      <c r="L138" s="168"/>
      <c r="M138" s="168"/>
      <c r="N138" s="168"/>
      <c r="O138" s="168"/>
      <c r="P138" s="168"/>
      <c r="Q138" s="168"/>
      <c r="R138" s="168"/>
      <c r="S138" s="168"/>
      <c r="T138" s="168"/>
      <c r="U138" s="168"/>
      <c r="V138" s="168"/>
      <c r="W138" s="168"/>
      <c r="X138" s="168"/>
      <c r="Y138" s="168"/>
      <c r="Z138" s="168"/>
      <c r="AA138" s="168"/>
      <c r="AB138" s="168"/>
      <c r="AC138" s="168"/>
      <c r="AD138" s="168"/>
      <c r="AE138" s="168"/>
      <c r="AF138" s="168"/>
      <c r="AG138" s="168"/>
      <c r="AH138" s="168"/>
      <c r="AI138" s="168"/>
      <c r="AJ138" s="168"/>
      <c r="AK138" s="168"/>
    </row>
    <row r="139" spans="1:37" x14ac:dyDescent="0.25">
      <c r="A139" s="168"/>
      <c r="B139" s="168"/>
      <c r="C139" s="168"/>
      <c r="D139" s="168"/>
      <c r="E139" s="168"/>
      <c r="F139" s="168"/>
      <c r="G139" s="168"/>
      <c r="H139" s="168"/>
      <c r="I139" s="168"/>
      <c r="J139" s="168"/>
      <c r="K139" s="168"/>
      <c r="L139" s="168"/>
      <c r="M139" s="168"/>
      <c r="N139" s="168"/>
      <c r="O139" s="168"/>
      <c r="P139" s="168"/>
      <c r="Q139" s="168"/>
      <c r="R139" s="168"/>
      <c r="S139" s="168"/>
      <c r="T139" s="168"/>
      <c r="U139" s="168"/>
      <c r="V139" s="168"/>
      <c r="W139" s="168"/>
      <c r="X139" s="168"/>
      <c r="Y139" s="168"/>
      <c r="Z139" s="168"/>
      <c r="AA139" s="168"/>
      <c r="AB139" s="168"/>
      <c r="AC139" s="168"/>
      <c r="AD139" s="168"/>
      <c r="AE139" s="168"/>
      <c r="AF139" s="168"/>
      <c r="AG139" s="168"/>
      <c r="AH139" s="168"/>
      <c r="AI139" s="168"/>
      <c r="AJ139" s="168"/>
      <c r="AK139" s="168"/>
    </row>
    <row r="140" spans="1:37" x14ac:dyDescent="0.25">
      <c r="A140" s="168"/>
      <c r="B140" s="168"/>
      <c r="C140" s="168"/>
      <c r="D140" s="168"/>
      <c r="E140" s="168"/>
      <c r="F140" s="168"/>
      <c r="G140" s="168"/>
      <c r="H140" s="168"/>
      <c r="I140" s="168"/>
      <c r="J140" s="168"/>
      <c r="K140" s="168"/>
      <c r="L140" s="168"/>
      <c r="M140" s="168"/>
      <c r="N140" s="168"/>
      <c r="O140" s="168"/>
      <c r="P140" s="168"/>
      <c r="Q140" s="168"/>
      <c r="R140" s="168"/>
      <c r="S140" s="168"/>
      <c r="T140" s="168"/>
      <c r="U140" s="168"/>
      <c r="V140" s="168"/>
      <c r="W140" s="168"/>
      <c r="X140" s="168"/>
      <c r="Y140" s="168"/>
      <c r="Z140" s="168"/>
      <c r="AA140" s="168"/>
      <c r="AB140" s="168"/>
      <c r="AC140" s="168"/>
      <c r="AD140" s="168"/>
      <c r="AE140" s="168"/>
      <c r="AF140" s="168"/>
      <c r="AG140" s="168"/>
      <c r="AH140" s="168"/>
      <c r="AI140" s="168"/>
      <c r="AJ140" s="168"/>
      <c r="AK140" s="168"/>
    </row>
    <row r="141" spans="1:37" x14ac:dyDescent="0.25">
      <c r="A141" s="168"/>
      <c r="B141" s="168"/>
      <c r="C141" s="168"/>
      <c r="D141" s="168"/>
      <c r="E141" s="168"/>
      <c r="F141" s="168"/>
      <c r="G141" s="168"/>
      <c r="H141" s="168"/>
      <c r="I141" s="168"/>
      <c r="J141" s="168"/>
      <c r="K141" s="168"/>
      <c r="L141" s="168"/>
      <c r="M141" s="168"/>
      <c r="N141" s="168"/>
      <c r="O141" s="168"/>
      <c r="P141" s="168"/>
      <c r="Q141" s="168"/>
      <c r="R141" s="168"/>
      <c r="S141" s="168"/>
      <c r="T141" s="168"/>
      <c r="U141" s="168"/>
      <c r="V141" s="168"/>
      <c r="W141" s="168"/>
      <c r="X141" s="168"/>
      <c r="Y141" s="168"/>
      <c r="Z141" s="168"/>
      <c r="AA141" s="168"/>
      <c r="AB141" s="168"/>
      <c r="AC141" s="168"/>
      <c r="AD141" s="168"/>
      <c r="AE141" s="168"/>
      <c r="AF141" s="168"/>
      <c r="AG141" s="168"/>
      <c r="AH141" s="168"/>
      <c r="AI141" s="168"/>
      <c r="AJ141" s="168"/>
      <c r="AK141" s="168"/>
    </row>
    <row r="142" spans="1:37" x14ac:dyDescent="0.25">
      <c r="A142" s="168"/>
      <c r="B142" s="168"/>
      <c r="C142" s="168"/>
      <c r="D142" s="168"/>
      <c r="E142" s="168"/>
      <c r="F142" s="168"/>
      <c r="G142" s="168"/>
      <c r="H142" s="168"/>
      <c r="I142" s="168"/>
      <c r="J142" s="168"/>
      <c r="K142" s="168"/>
      <c r="L142" s="168"/>
      <c r="M142" s="168"/>
      <c r="N142" s="168"/>
      <c r="O142" s="168"/>
      <c r="P142" s="168"/>
      <c r="Q142" s="168"/>
      <c r="R142" s="168"/>
      <c r="S142" s="168"/>
      <c r="T142" s="168"/>
      <c r="U142" s="168"/>
      <c r="V142" s="168"/>
      <c r="W142" s="168"/>
      <c r="X142" s="168"/>
      <c r="Y142" s="168"/>
      <c r="Z142" s="168"/>
      <c r="AA142" s="168"/>
      <c r="AB142" s="168"/>
      <c r="AC142" s="168"/>
      <c r="AD142" s="168"/>
      <c r="AE142" s="168"/>
      <c r="AF142" s="168"/>
      <c r="AG142" s="168"/>
      <c r="AH142" s="168"/>
      <c r="AI142" s="168"/>
      <c r="AJ142" s="168"/>
      <c r="AK142" s="168"/>
    </row>
    <row r="143" spans="1:37" x14ac:dyDescent="0.25">
      <c r="A143" s="168"/>
      <c r="B143" s="168"/>
      <c r="C143" s="168"/>
      <c r="D143" s="168"/>
      <c r="E143" s="168"/>
      <c r="F143" s="168"/>
      <c r="G143" s="168"/>
      <c r="H143" s="168"/>
      <c r="I143" s="168"/>
      <c r="J143" s="168"/>
      <c r="K143" s="168"/>
      <c r="L143" s="168"/>
      <c r="M143" s="168"/>
      <c r="N143" s="168"/>
      <c r="O143" s="168"/>
      <c r="P143" s="168"/>
      <c r="Q143" s="168"/>
      <c r="R143" s="168"/>
      <c r="S143" s="168"/>
      <c r="T143" s="168"/>
      <c r="U143" s="168"/>
      <c r="V143" s="168"/>
      <c r="W143" s="168"/>
      <c r="X143" s="168"/>
      <c r="Y143" s="168"/>
      <c r="Z143" s="168"/>
      <c r="AA143" s="168"/>
      <c r="AB143" s="168"/>
      <c r="AC143" s="168"/>
      <c r="AD143" s="168"/>
      <c r="AE143" s="168"/>
      <c r="AF143" s="168"/>
      <c r="AG143" s="168"/>
      <c r="AH143" s="168"/>
      <c r="AI143" s="168"/>
      <c r="AJ143" s="168"/>
      <c r="AK143" s="168"/>
    </row>
    <row r="144" spans="1:37" x14ac:dyDescent="0.25">
      <c r="A144" s="168"/>
      <c r="B144" s="168"/>
      <c r="C144" s="168"/>
      <c r="D144" s="168"/>
      <c r="E144" s="168"/>
      <c r="F144" s="168"/>
      <c r="G144" s="168"/>
      <c r="H144" s="168"/>
      <c r="I144" s="168"/>
      <c r="J144" s="168"/>
      <c r="K144" s="168"/>
      <c r="L144" s="168"/>
      <c r="M144" s="168"/>
      <c r="N144" s="168"/>
      <c r="O144" s="168"/>
      <c r="P144" s="168"/>
      <c r="Q144" s="168"/>
      <c r="R144" s="168"/>
      <c r="S144" s="168"/>
      <c r="T144" s="168"/>
      <c r="U144" s="168"/>
      <c r="V144" s="168"/>
      <c r="W144" s="168"/>
      <c r="X144" s="168"/>
      <c r="Y144" s="168"/>
      <c r="Z144" s="168"/>
      <c r="AA144" s="168"/>
      <c r="AB144" s="168"/>
      <c r="AC144" s="168"/>
      <c r="AD144" s="168"/>
      <c r="AE144" s="168"/>
      <c r="AF144" s="168"/>
      <c r="AG144" s="168"/>
      <c r="AH144" s="168"/>
      <c r="AI144" s="168"/>
      <c r="AJ144" s="168"/>
      <c r="AK144" s="168"/>
    </row>
    <row r="145" spans="1:37" x14ac:dyDescent="0.25">
      <c r="A145" s="168"/>
      <c r="B145" s="168"/>
      <c r="C145" s="168"/>
      <c r="D145" s="168"/>
      <c r="E145" s="168"/>
      <c r="F145" s="168"/>
      <c r="G145" s="168"/>
      <c r="H145" s="168"/>
      <c r="I145" s="168"/>
      <c r="J145" s="168"/>
      <c r="K145" s="168"/>
      <c r="L145" s="168"/>
      <c r="M145" s="168"/>
      <c r="N145" s="168"/>
      <c r="O145" s="168"/>
      <c r="P145" s="168"/>
      <c r="Q145" s="168"/>
      <c r="R145" s="168"/>
      <c r="S145" s="168"/>
      <c r="T145" s="168"/>
      <c r="U145" s="168"/>
      <c r="V145" s="168"/>
      <c r="W145" s="168"/>
      <c r="X145" s="168"/>
      <c r="Y145" s="168"/>
      <c r="Z145" s="168"/>
      <c r="AA145" s="168"/>
      <c r="AB145" s="168"/>
      <c r="AC145" s="168"/>
      <c r="AD145" s="168"/>
      <c r="AE145" s="168"/>
      <c r="AF145" s="168"/>
      <c r="AG145" s="168"/>
      <c r="AH145" s="168"/>
      <c r="AI145" s="168"/>
      <c r="AJ145" s="168"/>
      <c r="AK145" s="168"/>
    </row>
    <row r="146" spans="1:37" x14ac:dyDescent="0.25">
      <c r="A146" s="168"/>
      <c r="B146" s="168"/>
      <c r="C146" s="168"/>
      <c r="D146" s="168"/>
      <c r="E146" s="168"/>
      <c r="F146" s="168"/>
      <c r="G146" s="168"/>
      <c r="H146" s="168"/>
      <c r="I146" s="168"/>
      <c r="J146" s="168"/>
      <c r="K146" s="168"/>
      <c r="L146" s="168"/>
      <c r="M146" s="168"/>
      <c r="N146" s="168"/>
      <c r="O146" s="168"/>
      <c r="P146" s="168"/>
      <c r="Q146" s="168"/>
      <c r="R146" s="168"/>
      <c r="S146" s="168"/>
      <c r="T146" s="168"/>
      <c r="U146" s="168"/>
      <c r="V146" s="168"/>
      <c r="W146" s="168"/>
      <c r="X146" s="168"/>
      <c r="Y146" s="168"/>
      <c r="Z146" s="168"/>
      <c r="AA146" s="168"/>
      <c r="AB146" s="168"/>
      <c r="AC146" s="168"/>
      <c r="AD146" s="168"/>
      <c r="AE146" s="168"/>
      <c r="AF146" s="168"/>
      <c r="AG146" s="168"/>
      <c r="AH146" s="168"/>
      <c r="AI146" s="168"/>
      <c r="AJ146" s="168"/>
      <c r="AK146" s="168"/>
    </row>
    <row r="147" spans="1:37" x14ac:dyDescent="0.25">
      <c r="A147" s="168"/>
      <c r="B147" s="168"/>
      <c r="C147" s="168"/>
      <c r="D147" s="168"/>
      <c r="E147" s="168"/>
      <c r="F147" s="168"/>
      <c r="G147" s="168"/>
      <c r="H147" s="168"/>
      <c r="I147" s="168"/>
      <c r="J147" s="168"/>
      <c r="K147" s="168"/>
      <c r="L147" s="168"/>
      <c r="M147" s="168"/>
      <c r="N147" s="168"/>
      <c r="O147" s="168"/>
      <c r="P147" s="168"/>
      <c r="Q147" s="168"/>
      <c r="R147" s="168"/>
      <c r="S147" s="168"/>
      <c r="T147" s="168"/>
      <c r="U147" s="168"/>
      <c r="V147" s="168"/>
      <c r="W147" s="168"/>
      <c r="X147" s="168"/>
      <c r="Y147" s="168"/>
      <c r="Z147" s="168"/>
      <c r="AA147" s="168"/>
      <c r="AB147" s="168"/>
      <c r="AC147" s="168"/>
      <c r="AD147" s="168"/>
      <c r="AE147" s="168"/>
      <c r="AF147" s="168"/>
      <c r="AG147" s="168"/>
      <c r="AH147" s="168"/>
      <c r="AI147" s="168"/>
      <c r="AJ147" s="168"/>
      <c r="AK147" s="168"/>
    </row>
    <row r="148" spans="1:37" x14ac:dyDescent="0.25">
      <c r="A148" s="168"/>
      <c r="B148" s="168"/>
      <c r="C148" s="168"/>
      <c r="D148" s="168"/>
      <c r="E148" s="168"/>
      <c r="F148" s="168"/>
      <c r="G148" s="168"/>
      <c r="H148" s="168"/>
      <c r="I148" s="168"/>
      <c r="J148" s="168"/>
      <c r="K148" s="168"/>
      <c r="L148" s="168"/>
      <c r="M148" s="168"/>
      <c r="N148" s="168"/>
      <c r="O148" s="168"/>
      <c r="P148" s="168"/>
      <c r="Q148" s="168"/>
      <c r="R148" s="168"/>
      <c r="S148" s="168"/>
      <c r="T148" s="168"/>
      <c r="U148" s="168"/>
      <c r="V148" s="168"/>
      <c r="W148" s="168"/>
      <c r="X148" s="168"/>
      <c r="Y148" s="168"/>
      <c r="Z148" s="168"/>
      <c r="AA148" s="168"/>
      <c r="AB148" s="168"/>
      <c r="AC148" s="168"/>
      <c r="AD148" s="168"/>
      <c r="AE148" s="168"/>
      <c r="AF148" s="168"/>
      <c r="AG148" s="168"/>
      <c r="AH148" s="168"/>
      <c r="AI148" s="168"/>
      <c r="AJ148" s="168"/>
      <c r="AK148" s="168"/>
    </row>
    <row r="149" spans="1:37" x14ac:dyDescent="0.25">
      <c r="A149" s="168"/>
      <c r="B149" s="168"/>
      <c r="C149" s="168"/>
      <c r="D149" s="168"/>
      <c r="E149" s="168"/>
      <c r="F149" s="168"/>
      <c r="G149" s="168"/>
      <c r="H149" s="168"/>
      <c r="I149" s="168"/>
      <c r="J149" s="168"/>
      <c r="K149" s="168"/>
      <c r="L149" s="168"/>
      <c r="M149" s="168"/>
      <c r="N149" s="168"/>
      <c r="O149" s="168"/>
      <c r="P149" s="168"/>
      <c r="Q149" s="168"/>
      <c r="R149" s="168"/>
      <c r="S149" s="168"/>
      <c r="T149" s="168"/>
      <c r="U149" s="168"/>
      <c r="V149" s="168"/>
      <c r="W149" s="168"/>
      <c r="X149" s="168"/>
      <c r="Y149" s="168"/>
      <c r="Z149" s="168"/>
      <c r="AA149" s="168"/>
      <c r="AB149" s="168"/>
      <c r="AC149" s="168"/>
      <c r="AD149" s="168"/>
      <c r="AE149" s="168"/>
      <c r="AF149" s="168"/>
      <c r="AG149" s="168"/>
      <c r="AH149" s="168"/>
      <c r="AI149" s="168"/>
      <c r="AJ149" s="168"/>
      <c r="AK149" s="168"/>
    </row>
    <row r="150" spans="1:37" x14ac:dyDescent="0.25">
      <c r="A150" s="168"/>
      <c r="B150" s="168"/>
      <c r="C150" s="168"/>
      <c r="D150" s="168"/>
      <c r="E150" s="168"/>
      <c r="F150" s="168"/>
      <c r="G150" s="168"/>
      <c r="H150" s="168"/>
      <c r="I150" s="168"/>
      <c r="J150" s="168"/>
      <c r="K150" s="168"/>
      <c r="L150" s="168"/>
      <c r="M150" s="168"/>
      <c r="N150" s="168"/>
      <c r="O150" s="168"/>
      <c r="P150" s="168"/>
      <c r="Q150" s="168"/>
      <c r="R150" s="168"/>
      <c r="S150" s="168"/>
      <c r="T150" s="168"/>
      <c r="U150" s="168"/>
      <c r="V150" s="168"/>
      <c r="W150" s="168"/>
      <c r="X150" s="168"/>
      <c r="Y150" s="168"/>
      <c r="Z150" s="168"/>
      <c r="AA150" s="168"/>
      <c r="AB150" s="168"/>
      <c r="AC150" s="168"/>
      <c r="AD150" s="168"/>
      <c r="AE150" s="168"/>
      <c r="AF150" s="168"/>
      <c r="AG150" s="168"/>
      <c r="AH150" s="168"/>
      <c r="AI150" s="168"/>
      <c r="AJ150" s="168"/>
      <c r="AK150" s="168"/>
    </row>
    <row r="151" spans="1:37" x14ac:dyDescent="0.25">
      <c r="A151" s="168"/>
      <c r="B151" s="168"/>
      <c r="C151" s="168"/>
      <c r="D151" s="168"/>
      <c r="E151" s="168"/>
      <c r="F151" s="168"/>
      <c r="G151" s="168"/>
      <c r="H151" s="168"/>
      <c r="I151" s="168"/>
      <c r="J151" s="168"/>
      <c r="K151" s="168"/>
      <c r="L151" s="168"/>
      <c r="M151" s="168"/>
      <c r="N151" s="168"/>
      <c r="O151" s="168"/>
      <c r="P151" s="168"/>
      <c r="Q151" s="168"/>
      <c r="R151" s="168"/>
      <c r="S151" s="168"/>
      <c r="T151" s="168"/>
      <c r="U151" s="168"/>
      <c r="V151" s="168"/>
      <c r="W151" s="168"/>
      <c r="X151" s="168"/>
      <c r="Y151" s="168"/>
      <c r="Z151" s="168"/>
      <c r="AA151" s="168"/>
      <c r="AB151" s="168"/>
      <c r="AC151" s="168"/>
      <c r="AD151" s="168"/>
      <c r="AE151" s="168"/>
      <c r="AF151" s="168"/>
      <c r="AG151" s="168"/>
      <c r="AH151" s="168"/>
      <c r="AI151" s="168"/>
      <c r="AJ151" s="168"/>
      <c r="AK151" s="168"/>
    </row>
    <row r="152" spans="1:37" x14ac:dyDescent="0.25">
      <c r="A152" s="168"/>
      <c r="B152" s="168"/>
      <c r="C152" s="168"/>
      <c r="D152" s="168"/>
      <c r="E152" s="168"/>
      <c r="F152" s="168"/>
      <c r="G152" s="168"/>
      <c r="H152" s="168"/>
      <c r="I152" s="168"/>
      <c r="J152" s="168"/>
      <c r="K152" s="168"/>
      <c r="L152" s="168"/>
      <c r="M152" s="168"/>
      <c r="N152" s="168"/>
      <c r="O152" s="168"/>
      <c r="P152" s="168"/>
      <c r="Q152" s="168"/>
      <c r="R152" s="168"/>
      <c r="S152" s="168"/>
      <c r="T152" s="168"/>
      <c r="U152" s="168"/>
      <c r="V152" s="168"/>
      <c r="W152" s="168"/>
      <c r="X152" s="168"/>
      <c r="Y152" s="168"/>
      <c r="Z152" s="168"/>
      <c r="AA152" s="168"/>
      <c r="AB152" s="168"/>
      <c r="AC152" s="168"/>
      <c r="AD152" s="168"/>
      <c r="AE152" s="168"/>
      <c r="AF152" s="168"/>
      <c r="AG152" s="168"/>
      <c r="AH152" s="168"/>
      <c r="AI152" s="168"/>
      <c r="AJ152" s="168"/>
      <c r="AK152" s="168"/>
    </row>
    <row r="153" spans="1:37" x14ac:dyDescent="0.25">
      <c r="A153" s="168"/>
      <c r="B153" s="168"/>
      <c r="C153" s="168"/>
      <c r="D153" s="168"/>
      <c r="E153" s="168"/>
      <c r="F153" s="168"/>
      <c r="G153" s="168"/>
      <c r="H153" s="168"/>
      <c r="I153" s="168"/>
      <c r="J153" s="168"/>
      <c r="K153" s="168"/>
      <c r="L153" s="168"/>
      <c r="M153" s="168"/>
      <c r="N153" s="168"/>
      <c r="O153" s="168"/>
      <c r="P153" s="168"/>
      <c r="Q153" s="168"/>
      <c r="R153" s="168"/>
      <c r="S153" s="168"/>
      <c r="T153" s="168"/>
      <c r="U153" s="168"/>
      <c r="V153" s="168"/>
      <c r="W153" s="168"/>
      <c r="X153" s="168"/>
      <c r="Y153" s="168"/>
      <c r="Z153" s="168"/>
      <c r="AA153" s="168"/>
      <c r="AB153" s="168"/>
      <c r="AC153" s="168"/>
      <c r="AD153" s="168"/>
      <c r="AE153" s="168"/>
      <c r="AF153" s="168"/>
      <c r="AG153" s="168"/>
      <c r="AH153" s="168"/>
      <c r="AI153" s="168"/>
      <c r="AJ153" s="168"/>
      <c r="AK153" s="168"/>
    </row>
    <row r="154" spans="1:37" x14ac:dyDescent="0.25">
      <c r="A154" s="168"/>
      <c r="B154" s="168"/>
      <c r="C154" s="168"/>
      <c r="D154" s="168"/>
      <c r="E154" s="168"/>
      <c r="F154" s="168"/>
      <c r="G154" s="168"/>
      <c r="H154" s="168"/>
      <c r="I154" s="168"/>
      <c r="J154" s="168"/>
      <c r="K154" s="168"/>
      <c r="L154" s="168"/>
      <c r="M154" s="168"/>
      <c r="N154" s="168"/>
      <c r="O154" s="168"/>
      <c r="P154" s="168"/>
      <c r="Q154" s="168"/>
      <c r="R154" s="168"/>
      <c r="S154" s="168"/>
      <c r="T154" s="168"/>
      <c r="U154" s="168"/>
      <c r="V154" s="168"/>
      <c r="W154" s="168"/>
      <c r="X154" s="168"/>
      <c r="Y154" s="168"/>
      <c r="Z154" s="168"/>
      <c r="AA154" s="168"/>
      <c r="AB154" s="168"/>
      <c r="AC154" s="168"/>
      <c r="AD154" s="168"/>
      <c r="AE154" s="168"/>
      <c r="AF154" s="168"/>
      <c r="AG154" s="168"/>
      <c r="AH154" s="168"/>
      <c r="AI154" s="168"/>
      <c r="AJ154" s="168"/>
      <c r="AK154" s="168"/>
    </row>
    <row r="155" spans="1:37" x14ac:dyDescent="0.25">
      <c r="A155" s="168"/>
      <c r="B155" s="168"/>
      <c r="C155" s="168"/>
      <c r="D155" s="168"/>
      <c r="E155" s="168"/>
      <c r="F155" s="168"/>
      <c r="G155" s="168"/>
      <c r="H155" s="168"/>
      <c r="I155" s="168"/>
      <c r="J155" s="168"/>
      <c r="K155" s="168"/>
      <c r="L155" s="168"/>
      <c r="M155" s="168"/>
      <c r="N155" s="168"/>
      <c r="O155" s="168"/>
      <c r="P155" s="168"/>
      <c r="Q155" s="168"/>
      <c r="R155" s="168"/>
      <c r="S155" s="168"/>
      <c r="T155" s="168"/>
      <c r="U155" s="168"/>
      <c r="V155" s="168"/>
      <c r="W155" s="168"/>
      <c r="X155" s="168"/>
      <c r="Y155" s="168"/>
      <c r="Z155" s="168"/>
      <c r="AA155" s="168"/>
      <c r="AB155" s="168"/>
      <c r="AC155" s="168"/>
      <c r="AD155" s="168"/>
      <c r="AE155" s="168"/>
      <c r="AF155" s="168"/>
      <c r="AG155" s="168"/>
      <c r="AH155" s="168"/>
      <c r="AI155" s="168"/>
      <c r="AJ155" s="168"/>
      <c r="AK155" s="168"/>
    </row>
    <row r="156" spans="1:37" x14ac:dyDescent="0.25">
      <c r="A156" s="168"/>
      <c r="B156" s="168"/>
      <c r="C156" s="168"/>
      <c r="D156" s="168"/>
      <c r="E156" s="168"/>
      <c r="F156" s="168"/>
      <c r="G156" s="168"/>
      <c r="H156" s="168"/>
      <c r="I156" s="168"/>
      <c r="J156" s="168"/>
      <c r="K156" s="168"/>
      <c r="L156" s="168"/>
      <c r="M156" s="168"/>
      <c r="N156" s="168"/>
      <c r="O156" s="168"/>
      <c r="P156" s="168"/>
      <c r="Q156" s="168"/>
      <c r="R156" s="168"/>
      <c r="S156" s="168"/>
      <c r="T156" s="168"/>
      <c r="U156" s="168"/>
      <c r="V156" s="168"/>
      <c r="W156" s="168"/>
      <c r="X156" s="168"/>
      <c r="Y156" s="168"/>
      <c r="Z156" s="168"/>
      <c r="AA156" s="168"/>
      <c r="AB156" s="168"/>
      <c r="AC156" s="168"/>
      <c r="AD156" s="168"/>
      <c r="AE156" s="168"/>
      <c r="AF156" s="168"/>
      <c r="AG156" s="168"/>
      <c r="AH156" s="168"/>
      <c r="AI156" s="168"/>
      <c r="AJ156" s="168"/>
      <c r="AK156" s="168"/>
    </row>
    <row r="157" spans="1:37" x14ac:dyDescent="0.25">
      <c r="A157" s="168"/>
      <c r="B157" s="168"/>
      <c r="C157" s="168"/>
      <c r="D157" s="168"/>
      <c r="E157" s="168"/>
      <c r="F157" s="168"/>
      <c r="G157" s="168"/>
      <c r="H157" s="168"/>
      <c r="I157" s="168"/>
      <c r="J157" s="168"/>
      <c r="K157" s="168"/>
      <c r="L157" s="168"/>
      <c r="M157" s="168"/>
      <c r="N157" s="168"/>
      <c r="O157" s="168"/>
      <c r="P157" s="168"/>
      <c r="Q157" s="168"/>
      <c r="R157" s="168"/>
      <c r="S157" s="168"/>
      <c r="T157" s="168"/>
      <c r="U157" s="168"/>
      <c r="V157" s="168"/>
      <c r="W157" s="168"/>
      <c r="X157" s="168"/>
      <c r="Y157" s="168"/>
      <c r="Z157" s="168"/>
      <c r="AA157" s="168"/>
      <c r="AB157" s="168"/>
      <c r="AC157" s="168"/>
      <c r="AD157" s="168"/>
      <c r="AE157" s="168"/>
      <c r="AF157" s="168"/>
      <c r="AG157" s="168"/>
      <c r="AH157" s="168"/>
      <c r="AI157" s="168"/>
      <c r="AJ157" s="168"/>
      <c r="AK157" s="168"/>
    </row>
    <row r="158" spans="1:37" x14ac:dyDescent="0.25">
      <c r="A158" s="168"/>
      <c r="B158" s="168"/>
      <c r="C158" s="168"/>
      <c r="D158" s="168"/>
      <c r="E158" s="168"/>
      <c r="F158" s="168"/>
      <c r="G158" s="168"/>
      <c r="H158" s="168"/>
      <c r="I158" s="168"/>
      <c r="J158" s="168"/>
      <c r="K158" s="168"/>
      <c r="L158" s="168"/>
      <c r="M158" s="168"/>
      <c r="N158" s="168"/>
      <c r="O158" s="168"/>
      <c r="P158" s="168"/>
      <c r="Q158" s="168"/>
      <c r="R158" s="168"/>
      <c r="S158" s="168"/>
      <c r="T158" s="168"/>
      <c r="U158" s="168"/>
      <c r="V158" s="168"/>
      <c r="W158" s="168"/>
      <c r="X158" s="168"/>
      <c r="Y158" s="168"/>
      <c r="Z158" s="168"/>
      <c r="AA158" s="168"/>
      <c r="AB158" s="168"/>
      <c r="AC158" s="168"/>
      <c r="AD158" s="168"/>
      <c r="AE158" s="168"/>
      <c r="AF158" s="168"/>
      <c r="AG158" s="168"/>
      <c r="AH158" s="168"/>
      <c r="AI158" s="168"/>
      <c r="AJ158" s="168"/>
      <c r="AK158" s="168"/>
    </row>
    <row r="159" spans="1:37" x14ac:dyDescent="0.25">
      <c r="A159" s="168"/>
      <c r="B159" s="168"/>
      <c r="C159" s="168"/>
      <c r="D159" s="168"/>
      <c r="E159" s="168"/>
      <c r="F159" s="168"/>
      <c r="G159" s="168"/>
      <c r="H159" s="168"/>
      <c r="I159" s="168"/>
      <c r="J159" s="168"/>
      <c r="K159" s="168"/>
      <c r="L159" s="168"/>
      <c r="M159" s="168"/>
      <c r="N159" s="168"/>
      <c r="O159" s="168"/>
      <c r="P159" s="168"/>
      <c r="Q159" s="168"/>
      <c r="R159" s="168"/>
      <c r="S159" s="168"/>
      <c r="T159" s="168"/>
      <c r="U159" s="168"/>
      <c r="V159" s="168"/>
      <c r="W159" s="168"/>
      <c r="X159" s="168"/>
      <c r="Y159" s="168"/>
      <c r="Z159" s="168"/>
      <c r="AA159" s="168"/>
      <c r="AB159" s="168"/>
      <c r="AC159" s="168"/>
      <c r="AD159" s="168"/>
      <c r="AE159" s="168"/>
      <c r="AF159" s="168"/>
      <c r="AG159" s="168"/>
      <c r="AH159" s="168"/>
      <c r="AI159" s="168"/>
      <c r="AJ159" s="168"/>
      <c r="AK159" s="168"/>
    </row>
    <row r="160" spans="1:37" x14ac:dyDescent="0.25">
      <c r="A160" s="168"/>
      <c r="B160" s="168"/>
      <c r="C160" s="168"/>
      <c r="D160" s="168"/>
      <c r="E160" s="168"/>
      <c r="F160" s="168"/>
      <c r="G160" s="168"/>
      <c r="H160" s="168"/>
      <c r="I160" s="168"/>
      <c r="J160" s="168"/>
      <c r="K160" s="168"/>
      <c r="L160" s="168"/>
      <c r="M160" s="168"/>
      <c r="N160" s="168"/>
      <c r="O160" s="168"/>
      <c r="P160" s="168"/>
      <c r="Q160" s="168"/>
      <c r="R160" s="168"/>
      <c r="S160" s="168"/>
      <c r="T160" s="168"/>
      <c r="U160" s="168"/>
      <c r="V160" s="168"/>
      <c r="W160" s="168"/>
      <c r="X160" s="168"/>
      <c r="Y160" s="168"/>
      <c r="Z160" s="168"/>
      <c r="AA160" s="168"/>
      <c r="AB160" s="168"/>
      <c r="AC160" s="168"/>
      <c r="AD160" s="168"/>
      <c r="AE160" s="168"/>
      <c r="AF160" s="168"/>
      <c r="AG160" s="168"/>
      <c r="AH160" s="168"/>
      <c r="AI160" s="168"/>
      <c r="AJ160" s="168"/>
      <c r="AK160" s="168"/>
    </row>
    <row r="161" spans="1:37" x14ac:dyDescent="0.25">
      <c r="A161" s="168"/>
      <c r="B161" s="168"/>
      <c r="C161" s="168"/>
      <c r="D161" s="168"/>
      <c r="E161" s="168"/>
      <c r="F161" s="168"/>
      <c r="G161" s="168"/>
      <c r="H161" s="168"/>
      <c r="I161" s="168"/>
      <c r="J161" s="168"/>
      <c r="K161" s="168"/>
      <c r="L161" s="168"/>
      <c r="M161" s="168"/>
      <c r="N161" s="168"/>
      <c r="O161" s="168"/>
      <c r="P161" s="168"/>
      <c r="Q161" s="168"/>
      <c r="R161" s="168"/>
      <c r="S161" s="168"/>
      <c r="T161" s="168"/>
      <c r="U161" s="168"/>
      <c r="V161" s="168"/>
      <c r="W161" s="168"/>
      <c r="X161" s="168"/>
      <c r="Y161" s="168"/>
      <c r="Z161" s="168"/>
      <c r="AA161" s="168"/>
      <c r="AB161" s="168"/>
      <c r="AC161" s="168"/>
      <c r="AD161" s="168"/>
      <c r="AE161" s="168"/>
      <c r="AF161" s="168"/>
      <c r="AG161" s="168"/>
      <c r="AH161" s="168"/>
      <c r="AI161" s="168"/>
      <c r="AJ161" s="168"/>
      <c r="AK161" s="168"/>
    </row>
    <row r="162" spans="1:37" x14ac:dyDescent="0.25">
      <c r="A162" s="168"/>
      <c r="B162" s="168"/>
      <c r="C162" s="168"/>
      <c r="D162" s="168"/>
      <c r="E162" s="168"/>
      <c r="F162" s="168"/>
      <c r="G162" s="168"/>
      <c r="H162" s="168"/>
      <c r="I162" s="168"/>
      <c r="J162" s="168"/>
      <c r="K162" s="168"/>
      <c r="L162" s="168"/>
      <c r="M162" s="168"/>
      <c r="N162" s="168"/>
      <c r="O162" s="168"/>
      <c r="P162" s="168"/>
      <c r="Q162" s="168"/>
      <c r="R162" s="168"/>
      <c r="S162" s="168"/>
      <c r="T162" s="168"/>
      <c r="U162" s="168"/>
      <c r="V162" s="168"/>
      <c r="W162" s="168"/>
      <c r="X162" s="168"/>
      <c r="Y162" s="168"/>
      <c r="Z162" s="168"/>
      <c r="AA162" s="168"/>
      <c r="AB162" s="168"/>
      <c r="AC162" s="168"/>
      <c r="AD162" s="168"/>
      <c r="AE162" s="168"/>
      <c r="AF162" s="168"/>
      <c r="AG162" s="168"/>
      <c r="AH162" s="168"/>
      <c r="AI162" s="168"/>
      <c r="AJ162" s="168"/>
      <c r="AK162" s="168"/>
    </row>
    <row r="163" spans="1:37" x14ac:dyDescent="0.25">
      <c r="A163" s="168"/>
      <c r="B163" s="168"/>
      <c r="C163" s="168"/>
      <c r="D163" s="168"/>
      <c r="E163" s="168"/>
      <c r="F163" s="168"/>
      <c r="G163" s="168"/>
      <c r="H163" s="168"/>
      <c r="I163" s="168"/>
      <c r="J163" s="168"/>
      <c r="K163" s="168"/>
      <c r="L163" s="168"/>
      <c r="M163" s="168"/>
      <c r="N163" s="168"/>
      <c r="O163" s="168"/>
      <c r="P163" s="168"/>
      <c r="Q163" s="168"/>
      <c r="R163" s="168"/>
      <c r="S163" s="168"/>
      <c r="T163" s="168"/>
      <c r="U163" s="168"/>
      <c r="V163" s="168"/>
      <c r="W163" s="168"/>
      <c r="X163" s="168"/>
      <c r="Y163" s="168"/>
      <c r="Z163" s="168"/>
      <c r="AA163" s="168"/>
      <c r="AB163" s="168"/>
      <c r="AC163" s="168"/>
      <c r="AD163" s="168"/>
      <c r="AE163" s="168"/>
      <c r="AF163" s="168"/>
      <c r="AG163" s="168"/>
      <c r="AH163" s="168"/>
      <c r="AI163" s="168"/>
      <c r="AJ163" s="168"/>
      <c r="AK163" s="168"/>
    </row>
    <row r="164" spans="1:37" x14ac:dyDescent="0.25">
      <c r="A164" s="168"/>
      <c r="B164" s="168"/>
      <c r="C164" s="168"/>
      <c r="D164" s="168"/>
      <c r="E164" s="168"/>
      <c r="F164" s="168"/>
      <c r="G164" s="168"/>
      <c r="H164" s="168"/>
      <c r="I164" s="168"/>
      <c r="J164" s="168"/>
      <c r="K164" s="168"/>
      <c r="L164" s="168"/>
      <c r="M164" s="168"/>
      <c r="N164" s="168"/>
      <c r="O164" s="168"/>
      <c r="P164" s="168"/>
      <c r="Q164" s="168"/>
      <c r="R164" s="168"/>
      <c r="S164" s="168"/>
      <c r="T164" s="168"/>
      <c r="U164" s="168"/>
      <c r="V164" s="168"/>
      <c r="W164" s="168"/>
      <c r="X164" s="168"/>
      <c r="Y164" s="168"/>
      <c r="Z164" s="168"/>
      <c r="AA164" s="168"/>
      <c r="AB164" s="168"/>
      <c r="AC164" s="168"/>
      <c r="AD164" s="168"/>
      <c r="AE164" s="168"/>
      <c r="AF164" s="168"/>
      <c r="AG164" s="168"/>
      <c r="AH164" s="168"/>
      <c r="AI164" s="168"/>
      <c r="AJ164" s="168"/>
      <c r="AK164" s="168"/>
    </row>
    <row r="165" spans="1:37" x14ac:dyDescent="0.25">
      <c r="A165" s="168"/>
      <c r="B165" s="168"/>
      <c r="C165" s="168"/>
      <c r="D165" s="168"/>
      <c r="E165" s="168"/>
      <c r="F165" s="168"/>
      <c r="G165" s="168"/>
      <c r="H165" s="168"/>
      <c r="I165" s="168"/>
      <c r="J165" s="168"/>
      <c r="K165" s="168"/>
      <c r="L165" s="168"/>
      <c r="M165" s="168"/>
      <c r="N165" s="168"/>
      <c r="O165" s="168"/>
      <c r="P165" s="168"/>
      <c r="Q165" s="168"/>
      <c r="R165" s="168"/>
      <c r="S165" s="168"/>
      <c r="T165" s="168"/>
      <c r="U165" s="168"/>
      <c r="V165" s="168"/>
      <c r="W165" s="168"/>
      <c r="X165" s="168"/>
      <c r="Y165" s="168"/>
      <c r="Z165" s="168"/>
      <c r="AA165" s="168"/>
      <c r="AB165" s="168"/>
      <c r="AC165" s="168"/>
      <c r="AD165" s="168"/>
      <c r="AE165" s="168"/>
      <c r="AF165" s="168"/>
      <c r="AG165" s="168"/>
      <c r="AH165" s="168"/>
      <c r="AI165" s="168"/>
      <c r="AJ165" s="168"/>
      <c r="AK165" s="168"/>
    </row>
    <row r="166" spans="1:37" x14ac:dyDescent="0.25">
      <c r="A166" s="168"/>
      <c r="B166" s="168"/>
      <c r="C166" s="168"/>
      <c r="D166" s="168"/>
      <c r="E166" s="168"/>
      <c r="F166" s="168"/>
      <c r="G166" s="168"/>
      <c r="H166" s="168"/>
      <c r="I166" s="168"/>
      <c r="J166" s="168"/>
      <c r="K166" s="168"/>
      <c r="L166" s="168"/>
      <c r="M166" s="168"/>
      <c r="N166" s="168"/>
      <c r="O166" s="168"/>
      <c r="P166" s="168"/>
      <c r="Q166" s="168"/>
      <c r="R166" s="168"/>
      <c r="S166" s="168"/>
      <c r="T166" s="168"/>
      <c r="U166" s="168"/>
      <c r="V166" s="168"/>
      <c r="W166" s="168"/>
      <c r="X166" s="168"/>
      <c r="Y166" s="168"/>
      <c r="Z166" s="168"/>
      <c r="AA166" s="168"/>
      <c r="AB166" s="168"/>
      <c r="AC166" s="168"/>
      <c r="AD166" s="168"/>
      <c r="AE166" s="168"/>
      <c r="AF166" s="168"/>
      <c r="AG166" s="168"/>
      <c r="AH166" s="168"/>
      <c r="AI166" s="168"/>
      <c r="AJ166" s="168"/>
      <c r="AK166" s="168"/>
    </row>
    <row r="167" spans="1:37" x14ac:dyDescent="0.25">
      <c r="A167" s="168"/>
      <c r="B167" s="168"/>
      <c r="C167" s="168"/>
      <c r="D167" s="168"/>
      <c r="E167" s="168"/>
      <c r="F167" s="168"/>
      <c r="G167" s="168"/>
      <c r="H167" s="168"/>
      <c r="I167" s="168"/>
      <c r="J167" s="168"/>
      <c r="K167" s="168"/>
      <c r="L167" s="168"/>
      <c r="M167" s="168"/>
      <c r="N167" s="168"/>
      <c r="O167" s="168"/>
      <c r="P167" s="168"/>
      <c r="Q167" s="168"/>
      <c r="R167" s="168"/>
      <c r="S167" s="168"/>
      <c r="T167" s="168"/>
      <c r="U167" s="168"/>
      <c r="V167" s="168"/>
      <c r="W167" s="168"/>
      <c r="X167" s="168"/>
      <c r="Y167" s="168"/>
      <c r="Z167" s="168"/>
      <c r="AA167" s="168"/>
      <c r="AB167" s="168"/>
      <c r="AC167" s="168"/>
      <c r="AD167" s="168"/>
      <c r="AE167" s="168"/>
      <c r="AF167" s="168"/>
      <c r="AG167" s="168"/>
      <c r="AH167" s="168"/>
      <c r="AI167" s="168"/>
      <c r="AJ167" s="168"/>
      <c r="AK167" s="168"/>
    </row>
    <row r="168" spans="1:37" x14ac:dyDescent="0.25">
      <c r="A168" s="168"/>
      <c r="B168" s="168"/>
      <c r="C168" s="168"/>
      <c r="D168" s="168"/>
      <c r="E168" s="168"/>
      <c r="F168" s="168"/>
      <c r="G168" s="168"/>
      <c r="H168" s="168"/>
      <c r="I168" s="168"/>
      <c r="J168" s="168"/>
      <c r="K168" s="168"/>
      <c r="L168" s="168"/>
      <c r="M168" s="168"/>
      <c r="N168" s="168"/>
      <c r="O168" s="168"/>
      <c r="P168" s="168"/>
      <c r="Q168" s="168"/>
      <c r="R168" s="168"/>
      <c r="S168" s="168"/>
      <c r="T168" s="168"/>
      <c r="U168" s="168"/>
      <c r="V168" s="168"/>
      <c r="W168" s="168"/>
      <c r="X168" s="168"/>
      <c r="Y168" s="168"/>
      <c r="Z168" s="168"/>
      <c r="AA168" s="168"/>
      <c r="AB168" s="168"/>
      <c r="AC168" s="168"/>
      <c r="AD168" s="168"/>
      <c r="AE168" s="168"/>
      <c r="AF168" s="168"/>
      <c r="AG168" s="168"/>
      <c r="AH168" s="168"/>
      <c r="AI168" s="168"/>
      <c r="AJ168" s="168"/>
      <c r="AK168" s="168"/>
    </row>
    <row r="169" spans="1:37" x14ac:dyDescent="0.25">
      <c r="A169" s="168"/>
      <c r="B169" s="168"/>
      <c r="C169" s="168"/>
      <c r="D169" s="168"/>
      <c r="E169" s="168"/>
      <c r="F169" s="168"/>
      <c r="G169" s="168"/>
      <c r="H169" s="168"/>
      <c r="I169" s="168"/>
      <c r="J169" s="168"/>
      <c r="K169" s="168"/>
      <c r="L169" s="168"/>
      <c r="M169" s="168"/>
      <c r="N169" s="168"/>
      <c r="O169" s="168"/>
      <c r="P169" s="168"/>
      <c r="Q169" s="168"/>
      <c r="R169" s="168"/>
      <c r="S169" s="168"/>
      <c r="T169" s="168"/>
      <c r="U169" s="168"/>
      <c r="V169" s="168"/>
      <c r="W169" s="168"/>
      <c r="X169" s="168"/>
      <c r="Y169" s="168"/>
      <c r="Z169" s="168"/>
      <c r="AA169" s="168"/>
      <c r="AB169" s="168"/>
      <c r="AC169" s="168"/>
      <c r="AD169" s="168"/>
      <c r="AE169" s="168"/>
      <c r="AF169" s="168"/>
      <c r="AG169" s="168"/>
      <c r="AH169" s="168"/>
      <c r="AI169" s="168"/>
      <c r="AJ169" s="168"/>
      <c r="AK169" s="168"/>
    </row>
    <row r="170" spans="1:37" x14ac:dyDescent="0.25">
      <c r="A170" s="168"/>
      <c r="B170" s="168"/>
      <c r="C170" s="168"/>
      <c r="D170" s="168"/>
      <c r="E170" s="168"/>
      <c r="F170" s="168"/>
      <c r="G170" s="168"/>
      <c r="H170" s="168"/>
      <c r="I170" s="168"/>
      <c r="J170" s="168"/>
      <c r="K170" s="168"/>
      <c r="L170" s="168"/>
      <c r="M170" s="168"/>
      <c r="N170" s="168"/>
      <c r="O170" s="168"/>
      <c r="P170" s="168"/>
      <c r="Q170" s="168"/>
      <c r="R170" s="168"/>
      <c r="S170" s="168"/>
      <c r="T170" s="168"/>
      <c r="U170" s="168"/>
      <c r="V170" s="168"/>
      <c r="W170" s="168"/>
      <c r="X170" s="168"/>
      <c r="Y170" s="168"/>
      <c r="Z170" s="168"/>
      <c r="AA170" s="168"/>
      <c r="AB170" s="168"/>
      <c r="AC170" s="168"/>
      <c r="AD170" s="168"/>
      <c r="AE170" s="168"/>
      <c r="AF170" s="168"/>
      <c r="AG170" s="168"/>
      <c r="AH170" s="168"/>
      <c r="AI170" s="168"/>
      <c r="AJ170" s="168"/>
      <c r="AK170" s="168"/>
    </row>
    <row r="171" spans="1:37" x14ac:dyDescent="0.25">
      <c r="A171" s="168"/>
      <c r="B171" s="168"/>
      <c r="C171" s="168"/>
      <c r="D171" s="168"/>
      <c r="E171" s="168"/>
      <c r="F171" s="168"/>
      <c r="G171" s="168"/>
      <c r="H171" s="168"/>
      <c r="I171" s="168"/>
      <c r="J171" s="168"/>
      <c r="K171" s="168"/>
      <c r="L171" s="168"/>
      <c r="M171" s="168"/>
      <c r="N171" s="168"/>
      <c r="O171" s="168"/>
      <c r="P171" s="168"/>
      <c r="Q171" s="168"/>
      <c r="R171" s="168"/>
      <c r="S171" s="168"/>
      <c r="T171" s="168"/>
      <c r="U171" s="168"/>
      <c r="V171" s="168"/>
      <c r="W171" s="168"/>
      <c r="X171" s="168"/>
      <c r="Y171" s="168"/>
      <c r="Z171" s="168"/>
      <c r="AA171" s="168"/>
      <c r="AB171" s="168"/>
      <c r="AC171" s="168"/>
      <c r="AD171" s="168"/>
      <c r="AE171" s="168"/>
      <c r="AF171" s="168"/>
      <c r="AG171" s="168"/>
      <c r="AH171" s="168"/>
      <c r="AI171" s="168"/>
      <c r="AJ171" s="168"/>
      <c r="AK171" s="168"/>
    </row>
    <row r="172" spans="1:37" x14ac:dyDescent="0.25">
      <c r="A172" s="168"/>
      <c r="B172" s="168"/>
      <c r="C172" s="168"/>
      <c r="D172" s="168"/>
      <c r="E172" s="168"/>
      <c r="F172" s="168"/>
      <c r="G172" s="168"/>
      <c r="H172" s="168"/>
      <c r="I172" s="168"/>
      <c r="J172" s="168"/>
      <c r="K172" s="168"/>
      <c r="L172" s="168"/>
      <c r="M172" s="168"/>
      <c r="N172" s="168"/>
      <c r="O172" s="168"/>
      <c r="P172" s="168"/>
      <c r="Q172" s="168"/>
      <c r="R172" s="168"/>
      <c r="S172" s="168"/>
      <c r="T172" s="168"/>
      <c r="U172" s="168"/>
      <c r="V172" s="168"/>
      <c r="W172" s="168"/>
      <c r="X172" s="168"/>
      <c r="Y172" s="168"/>
      <c r="Z172" s="168"/>
      <c r="AA172" s="168"/>
      <c r="AB172" s="168"/>
      <c r="AC172" s="168"/>
      <c r="AD172" s="168"/>
      <c r="AE172" s="168"/>
      <c r="AF172" s="168"/>
      <c r="AG172" s="168"/>
      <c r="AH172" s="168"/>
      <c r="AI172" s="168"/>
      <c r="AJ172" s="168"/>
      <c r="AK172" s="168"/>
    </row>
    <row r="173" spans="1:37" x14ac:dyDescent="0.25">
      <c r="A173" s="168"/>
      <c r="B173" s="168"/>
      <c r="C173" s="168"/>
      <c r="D173" s="168"/>
      <c r="E173" s="168"/>
      <c r="F173" s="168"/>
      <c r="G173" s="168"/>
      <c r="H173" s="168"/>
      <c r="I173" s="168"/>
      <c r="J173" s="168"/>
      <c r="K173" s="168"/>
      <c r="L173" s="168"/>
      <c r="M173" s="168"/>
      <c r="N173" s="168"/>
      <c r="O173" s="168"/>
      <c r="P173" s="168"/>
      <c r="Q173" s="168"/>
      <c r="R173" s="168"/>
      <c r="S173" s="168"/>
      <c r="T173" s="168"/>
      <c r="U173" s="168"/>
      <c r="V173" s="168"/>
      <c r="W173" s="168"/>
      <c r="X173" s="168"/>
      <c r="Y173" s="168"/>
      <c r="Z173" s="168"/>
      <c r="AA173" s="168"/>
      <c r="AB173" s="168"/>
      <c r="AC173" s="168"/>
      <c r="AD173" s="168"/>
      <c r="AE173" s="168"/>
      <c r="AF173" s="168"/>
      <c r="AG173" s="168"/>
      <c r="AH173" s="168"/>
      <c r="AI173" s="168"/>
      <c r="AJ173" s="168"/>
      <c r="AK173" s="168"/>
    </row>
    <row r="174" spans="1:37" x14ac:dyDescent="0.25">
      <c r="A174" s="168"/>
      <c r="B174" s="168"/>
      <c r="C174" s="168"/>
      <c r="D174" s="168"/>
      <c r="E174" s="168"/>
      <c r="F174" s="168"/>
      <c r="G174" s="168"/>
      <c r="H174" s="168"/>
      <c r="I174" s="168"/>
      <c r="J174" s="168"/>
      <c r="K174" s="168"/>
      <c r="L174" s="168"/>
      <c r="M174" s="168"/>
      <c r="N174" s="168"/>
      <c r="O174" s="168"/>
      <c r="P174" s="168"/>
      <c r="Q174" s="168"/>
      <c r="R174" s="168"/>
      <c r="S174" s="168"/>
      <c r="T174" s="168"/>
      <c r="U174" s="168"/>
      <c r="V174" s="168"/>
      <c r="W174" s="168"/>
      <c r="X174" s="168"/>
      <c r="Y174" s="168"/>
      <c r="Z174" s="168"/>
      <c r="AA174" s="168"/>
      <c r="AB174" s="168"/>
      <c r="AC174" s="168"/>
      <c r="AD174" s="168"/>
      <c r="AE174" s="168"/>
      <c r="AF174" s="168"/>
      <c r="AG174" s="168"/>
      <c r="AH174" s="168"/>
      <c r="AI174" s="168"/>
      <c r="AJ174" s="168"/>
      <c r="AK174" s="168"/>
    </row>
    <row r="175" spans="1:37" x14ac:dyDescent="0.25">
      <c r="A175" s="168"/>
      <c r="B175" s="168"/>
      <c r="C175" s="168"/>
      <c r="D175" s="168"/>
      <c r="E175" s="168"/>
      <c r="F175" s="168"/>
      <c r="G175" s="168"/>
      <c r="H175" s="168"/>
      <c r="I175" s="168"/>
      <c r="J175" s="168"/>
      <c r="K175" s="168"/>
      <c r="L175" s="168"/>
      <c r="M175" s="168"/>
      <c r="N175" s="168"/>
      <c r="O175" s="168"/>
      <c r="P175" s="168"/>
      <c r="Q175" s="168"/>
      <c r="R175" s="168"/>
      <c r="S175" s="168"/>
      <c r="T175" s="168"/>
      <c r="U175" s="168"/>
      <c r="V175" s="168"/>
      <c r="W175" s="168"/>
      <c r="X175" s="168"/>
      <c r="Y175" s="168"/>
      <c r="Z175" s="168"/>
      <c r="AA175" s="168"/>
      <c r="AB175" s="168"/>
      <c r="AC175" s="168"/>
      <c r="AD175" s="168"/>
      <c r="AE175" s="168"/>
      <c r="AF175" s="168"/>
      <c r="AG175" s="168"/>
      <c r="AH175" s="168"/>
      <c r="AI175" s="168"/>
      <c r="AJ175" s="168"/>
      <c r="AK175" s="168"/>
    </row>
    <row r="176" spans="1:37" x14ac:dyDescent="0.25">
      <c r="A176" s="168"/>
      <c r="B176" s="168"/>
      <c r="C176" s="168"/>
      <c r="D176" s="168"/>
      <c r="E176" s="168"/>
      <c r="F176" s="168"/>
      <c r="G176" s="168"/>
      <c r="H176" s="168"/>
      <c r="I176" s="168"/>
      <c r="J176" s="168"/>
      <c r="K176" s="168"/>
      <c r="L176" s="168"/>
      <c r="M176" s="168"/>
      <c r="N176" s="168"/>
      <c r="O176" s="168"/>
      <c r="P176" s="168"/>
      <c r="Q176" s="168"/>
      <c r="R176" s="168"/>
      <c r="S176" s="168"/>
      <c r="T176" s="168"/>
      <c r="U176" s="168"/>
      <c r="V176" s="168"/>
      <c r="W176" s="168"/>
      <c r="X176" s="168"/>
      <c r="Y176" s="168"/>
      <c r="Z176" s="168"/>
      <c r="AA176" s="168"/>
      <c r="AB176" s="168"/>
      <c r="AC176" s="168"/>
      <c r="AD176" s="168"/>
      <c r="AE176" s="168"/>
      <c r="AF176" s="168"/>
      <c r="AG176" s="168"/>
      <c r="AH176" s="168"/>
      <c r="AI176" s="168"/>
      <c r="AJ176" s="168"/>
      <c r="AK176" s="168"/>
    </row>
    <row r="177" spans="1:37" x14ac:dyDescent="0.25">
      <c r="A177" s="168"/>
      <c r="B177" s="168"/>
      <c r="C177" s="168"/>
      <c r="D177" s="168"/>
      <c r="E177" s="168"/>
      <c r="F177" s="168"/>
      <c r="G177" s="168"/>
      <c r="H177" s="168"/>
      <c r="I177" s="168"/>
      <c r="J177" s="168"/>
      <c r="K177" s="168"/>
      <c r="L177" s="168"/>
      <c r="M177" s="168"/>
      <c r="N177" s="168"/>
      <c r="O177" s="168"/>
      <c r="P177" s="168"/>
      <c r="Q177" s="168"/>
      <c r="R177" s="168"/>
      <c r="S177" s="168"/>
      <c r="T177" s="168"/>
      <c r="U177" s="168"/>
      <c r="V177" s="168"/>
      <c r="W177" s="168"/>
      <c r="X177" s="168"/>
      <c r="Y177" s="168"/>
      <c r="Z177" s="168"/>
      <c r="AA177" s="168"/>
      <c r="AB177" s="168"/>
      <c r="AC177" s="168"/>
      <c r="AD177" s="168"/>
      <c r="AE177" s="168"/>
      <c r="AF177" s="168"/>
      <c r="AG177" s="168"/>
      <c r="AH177" s="168"/>
      <c r="AI177" s="168"/>
      <c r="AJ177" s="168"/>
      <c r="AK177" s="168"/>
    </row>
    <row r="178" spans="1:37" x14ac:dyDescent="0.25">
      <c r="A178" s="168"/>
      <c r="B178" s="168"/>
      <c r="C178" s="168"/>
      <c r="D178" s="168"/>
      <c r="E178" s="168"/>
      <c r="F178" s="168"/>
      <c r="G178" s="168"/>
      <c r="H178" s="168"/>
      <c r="I178" s="168"/>
      <c r="J178" s="168"/>
      <c r="K178" s="168"/>
      <c r="L178" s="168"/>
      <c r="M178" s="168"/>
      <c r="N178" s="168"/>
      <c r="O178" s="168"/>
      <c r="P178" s="168"/>
      <c r="Q178" s="168"/>
      <c r="R178" s="168"/>
      <c r="S178" s="168"/>
      <c r="T178" s="168"/>
      <c r="U178" s="168"/>
      <c r="V178" s="168"/>
      <c r="W178" s="168"/>
      <c r="X178" s="168"/>
      <c r="Y178" s="168"/>
      <c r="Z178" s="168"/>
      <c r="AA178" s="168"/>
      <c r="AB178" s="168"/>
      <c r="AC178" s="168"/>
      <c r="AD178" s="168"/>
      <c r="AE178" s="168"/>
      <c r="AF178" s="168"/>
      <c r="AG178" s="168"/>
      <c r="AH178" s="168"/>
      <c r="AI178" s="168"/>
      <c r="AJ178" s="168"/>
      <c r="AK178" s="168"/>
    </row>
    <row r="179" spans="1:37" x14ac:dyDescent="0.25">
      <c r="A179" s="168"/>
      <c r="B179" s="168"/>
      <c r="C179" s="168"/>
      <c r="D179" s="168"/>
      <c r="E179" s="168"/>
      <c r="F179" s="168"/>
      <c r="G179" s="168"/>
      <c r="H179" s="168"/>
      <c r="I179" s="168"/>
      <c r="J179" s="168"/>
      <c r="K179" s="168"/>
      <c r="L179" s="168"/>
      <c r="M179" s="168"/>
      <c r="N179" s="168"/>
      <c r="O179" s="168"/>
      <c r="P179" s="168"/>
      <c r="Q179" s="168"/>
      <c r="R179" s="168"/>
      <c r="S179" s="168"/>
      <c r="T179" s="168"/>
      <c r="U179" s="168"/>
      <c r="V179" s="168"/>
      <c r="W179" s="168"/>
      <c r="X179" s="168"/>
      <c r="Y179" s="168"/>
      <c r="Z179" s="168"/>
      <c r="AA179" s="168"/>
      <c r="AB179" s="168"/>
      <c r="AC179" s="168"/>
      <c r="AD179" s="168"/>
      <c r="AE179" s="168"/>
      <c r="AF179" s="168"/>
      <c r="AG179" s="168"/>
      <c r="AH179" s="168"/>
      <c r="AI179" s="168"/>
      <c r="AJ179" s="168"/>
      <c r="AK179" s="168"/>
    </row>
    <row r="180" spans="1:37" x14ac:dyDescent="0.25">
      <c r="A180" s="168"/>
      <c r="B180" s="168"/>
      <c r="C180" s="168"/>
      <c r="D180" s="168"/>
      <c r="E180" s="168"/>
      <c r="F180" s="168"/>
      <c r="G180" s="168"/>
      <c r="H180" s="168"/>
      <c r="I180" s="168"/>
      <c r="J180" s="168"/>
      <c r="K180" s="168"/>
      <c r="L180" s="168"/>
      <c r="M180" s="168"/>
      <c r="N180" s="168"/>
      <c r="O180" s="168"/>
      <c r="P180" s="168"/>
      <c r="Q180" s="168"/>
      <c r="R180" s="168"/>
      <c r="S180" s="168"/>
      <c r="T180" s="168"/>
      <c r="U180" s="168"/>
      <c r="V180" s="168"/>
      <c r="W180" s="168"/>
      <c r="X180" s="168"/>
      <c r="Y180" s="168"/>
      <c r="Z180" s="168"/>
      <c r="AA180" s="168"/>
      <c r="AB180" s="168"/>
      <c r="AC180" s="168"/>
      <c r="AD180" s="168"/>
      <c r="AE180" s="168"/>
      <c r="AF180" s="168"/>
      <c r="AG180" s="168"/>
      <c r="AH180" s="168"/>
      <c r="AI180" s="168"/>
      <c r="AJ180" s="168"/>
      <c r="AK180" s="168"/>
    </row>
    <row r="181" spans="1:37" x14ac:dyDescent="0.25">
      <c r="A181" s="168"/>
      <c r="B181" s="168"/>
      <c r="C181" s="168"/>
      <c r="D181" s="168"/>
      <c r="E181" s="168"/>
      <c r="F181" s="168"/>
      <c r="G181" s="168"/>
      <c r="H181" s="168"/>
      <c r="I181" s="168"/>
      <c r="J181" s="168"/>
      <c r="K181" s="168"/>
      <c r="L181" s="168"/>
      <c r="M181" s="168"/>
      <c r="N181" s="168"/>
      <c r="O181" s="168"/>
      <c r="P181" s="168"/>
      <c r="Q181" s="168"/>
      <c r="R181" s="168"/>
      <c r="S181" s="168"/>
      <c r="T181" s="168"/>
      <c r="U181" s="168"/>
      <c r="V181" s="168"/>
      <c r="W181" s="168"/>
      <c r="X181" s="168"/>
      <c r="Y181" s="168"/>
      <c r="Z181" s="168"/>
      <c r="AA181" s="168"/>
      <c r="AB181" s="168"/>
      <c r="AC181" s="168"/>
      <c r="AD181" s="168"/>
      <c r="AE181" s="168"/>
      <c r="AF181" s="168"/>
      <c r="AG181" s="168"/>
      <c r="AH181" s="168"/>
      <c r="AI181" s="168"/>
      <c r="AJ181" s="168"/>
      <c r="AK181" s="168"/>
    </row>
    <row r="182" spans="1:37" x14ac:dyDescent="0.25">
      <c r="A182" s="168"/>
      <c r="B182" s="168"/>
      <c r="C182" s="168"/>
      <c r="D182" s="168"/>
      <c r="E182" s="168"/>
      <c r="F182" s="168"/>
      <c r="G182" s="168"/>
      <c r="H182" s="168"/>
      <c r="I182" s="168"/>
      <c r="J182" s="168"/>
      <c r="K182" s="168"/>
      <c r="L182" s="168"/>
      <c r="M182" s="168"/>
      <c r="N182" s="168"/>
      <c r="O182" s="168"/>
      <c r="P182" s="168"/>
      <c r="Q182" s="168"/>
      <c r="R182" s="168"/>
      <c r="S182" s="168"/>
      <c r="T182" s="168"/>
      <c r="U182" s="168"/>
      <c r="V182" s="168"/>
      <c r="W182" s="168"/>
      <c r="X182" s="168"/>
      <c r="Y182" s="168"/>
      <c r="Z182" s="168"/>
      <c r="AA182" s="168"/>
      <c r="AB182" s="168"/>
      <c r="AC182" s="168"/>
      <c r="AD182" s="168"/>
      <c r="AE182" s="168"/>
      <c r="AF182" s="168"/>
      <c r="AG182" s="168"/>
      <c r="AH182" s="168"/>
      <c r="AI182" s="168"/>
      <c r="AJ182" s="168"/>
      <c r="AK182" s="168"/>
    </row>
    <row r="183" spans="1:37" x14ac:dyDescent="0.25">
      <c r="A183" s="168"/>
      <c r="B183" s="168"/>
      <c r="C183" s="168"/>
      <c r="D183" s="168"/>
      <c r="E183" s="168"/>
      <c r="F183" s="168"/>
      <c r="G183" s="168"/>
      <c r="H183" s="168"/>
      <c r="I183" s="168"/>
      <c r="J183" s="168"/>
      <c r="K183" s="168"/>
      <c r="L183" s="168"/>
      <c r="M183" s="168"/>
      <c r="N183" s="168"/>
      <c r="O183" s="168"/>
      <c r="P183" s="168"/>
      <c r="Q183" s="168"/>
      <c r="R183" s="168"/>
      <c r="S183" s="168"/>
      <c r="T183" s="168"/>
      <c r="U183" s="168"/>
      <c r="V183" s="168"/>
      <c r="W183" s="168"/>
      <c r="X183" s="168"/>
      <c r="Y183" s="168"/>
      <c r="Z183" s="168"/>
      <c r="AA183" s="168"/>
      <c r="AB183" s="168"/>
      <c r="AC183" s="168"/>
      <c r="AD183" s="168"/>
      <c r="AE183" s="168"/>
      <c r="AF183" s="168"/>
      <c r="AG183" s="168"/>
      <c r="AH183" s="168"/>
      <c r="AI183" s="168"/>
      <c r="AJ183" s="168"/>
      <c r="AK183" s="168"/>
    </row>
    <row r="184" spans="1:37" x14ac:dyDescent="0.25">
      <c r="A184" s="168"/>
      <c r="B184" s="168"/>
      <c r="C184" s="168"/>
      <c r="D184" s="168"/>
      <c r="E184" s="168"/>
      <c r="F184" s="168"/>
      <c r="G184" s="168"/>
      <c r="H184" s="168"/>
      <c r="I184" s="168"/>
      <c r="J184" s="168"/>
      <c r="K184" s="168"/>
      <c r="L184" s="168"/>
      <c r="M184" s="168"/>
      <c r="N184" s="168"/>
      <c r="O184" s="168"/>
      <c r="P184" s="168"/>
      <c r="Q184" s="168"/>
      <c r="R184" s="168"/>
      <c r="S184" s="168"/>
      <c r="T184" s="168"/>
      <c r="U184" s="168"/>
      <c r="V184" s="168"/>
      <c r="W184" s="168"/>
      <c r="X184" s="168"/>
      <c r="Y184" s="168"/>
      <c r="Z184" s="168"/>
      <c r="AA184" s="168"/>
      <c r="AB184" s="168"/>
      <c r="AC184" s="168"/>
      <c r="AD184" s="168"/>
      <c r="AE184" s="168"/>
      <c r="AF184" s="168"/>
      <c r="AG184" s="168"/>
      <c r="AH184" s="168"/>
      <c r="AI184" s="168"/>
      <c r="AJ184" s="168"/>
      <c r="AK184" s="168"/>
    </row>
    <row r="185" spans="1:37" x14ac:dyDescent="0.25">
      <c r="A185" s="168"/>
      <c r="B185" s="168"/>
      <c r="C185" s="168"/>
      <c r="D185" s="168"/>
      <c r="E185" s="168"/>
      <c r="F185" s="168"/>
      <c r="G185" s="168"/>
      <c r="H185" s="168"/>
      <c r="I185" s="168"/>
      <c r="J185" s="168"/>
      <c r="K185" s="168"/>
      <c r="L185" s="168"/>
      <c r="M185" s="168"/>
      <c r="N185" s="168"/>
      <c r="O185" s="168"/>
      <c r="P185" s="168"/>
      <c r="Q185" s="168"/>
      <c r="R185" s="168"/>
      <c r="S185" s="168"/>
      <c r="T185" s="168"/>
      <c r="U185" s="168"/>
      <c r="V185" s="168"/>
      <c r="W185" s="168"/>
      <c r="X185" s="168"/>
      <c r="Y185" s="168"/>
      <c r="Z185" s="168"/>
      <c r="AA185" s="168"/>
      <c r="AB185" s="168"/>
      <c r="AC185" s="168"/>
      <c r="AD185" s="168"/>
      <c r="AE185" s="168"/>
      <c r="AF185" s="168"/>
      <c r="AG185" s="168"/>
      <c r="AH185" s="168"/>
      <c r="AI185" s="168"/>
      <c r="AJ185" s="168"/>
      <c r="AK185" s="168"/>
    </row>
    <row r="186" spans="1:37" x14ac:dyDescent="0.25">
      <c r="A186" s="168"/>
      <c r="B186" s="168"/>
      <c r="C186" s="168"/>
      <c r="D186" s="168"/>
      <c r="E186" s="168"/>
      <c r="F186" s="168"/>
      <c r="G186" s="168"/>
      <c r="H186" s="168"/>
      <c r="I186" s="168"/>
      <c r="J186" s="168"/>
      <c r="K186" s="168"/>
      <c r="L186" s="168"/>
      <c r="M186" s="168"/>
      <c r="N186" s="168"/>
      <c r="O186" s="168"/>
      <c r="P186" s="168"/>
      <c r="Q186" s="168"/>
      <c r="R186" s="168"/>
      <c r="S186" s="168"/>
      <c r="T186" s="168"/>
      <c r="U186" s="168"/>
      <c r="V186" s="168"/>
      <c r="W186" s="168"/>
      <c r="X186" s="168"/>
      <c r="Y186" s="168"/>
      <c r="Z186" s="168"/>
      <c r="AA186" s="168"/>
      <c r="AB186" s="168"/>
      <c r="AC186" s="168"/>
      <c r="AD186" s="168"/>
      <c r="AE186" s="168"/>
      <c r="AF186" s="168"/>
      <c r="AG186" s="168"/>
      <c r="AH186" s="168"/>
      <c r="AI186" s="168"/>
      <c r="AJ186" s="168"/>
      <c r="AK186" s="168"/>
    </row>
    <row r="187" spans="1:37" x14ac:dyDescent="0.25">
      <c r="A187" s="168"/>
      <c r="B187" s="168"/>
      <c r="C187" s="168"/>
      <c r="D187" s="168"/>
      <c r="E187" s="168"/>
      <c r="F187" s="168"/>
      <c r="G187" s="168"/>
      <c r="H187" s="168"/>
      <c r="I187" s="168"/>
      <c r="J187" s="168"/>
      <c r="K187" s="168"/>
      <c r="L187" s="168"/>
      <c r="M187" s="168"/>
      <c r="N187" s="168"/>
      <c r="O187" s="168"/>
      <c r="P187" s="168"/>
      <c r="Q187" s="168"/>
      <c r="R187" s="168"/>
      <c r="S187" s="168"/>
      <c r="T187" s="168"/>
      <c r="U187" s="168"/>
      <c r="V187" s="168"/>
      <c r="W187" s="168"/>
      <c r="X187" s="168"/>
      <c r="Y187" s="168"/>
      <c r="Z187" s="168"/>
      <c r="AA187" s="168"/>
      <c r="AB187" s="168"/>
      <c r="AC187" s="168"/>
      <c r="AD187" s="168"/>
      <c r="AE187" s="168"/>
      <c r="AF187" s="168"/>
      <c r="AG187" s="168"/>
      <c r="AH187" s="168"/>
      <c r="AI187" s="168"/>
      <c r="AJ187" s="168"/>
      <c r="AK187" s="168"/>
    </row>
    <row r="188" spans="1:37" x14ac:dyDescent="0.25">
      <c r="A188" s="168"/>
      <c r="B188" s="168"/>
      <c r="C188" s="168"/>
      <c r="D188" s="168"/>
      <c r="E188" s="168"/>
      <c r="F188" s="168"/>
      <c r="G188" s="168"/>
      <c r="H188" s="168"/>
      <c r="I188" s="168"/>
      <c r="J188" s="168"/>
      <c r="K188" s="168"/>
      <c r="L188" s="168"/>
      <c r="M188" s="168"/>
      <c r="N188" s="168"/>
      <c r="O188" s="168"/>
      <c r="P188" s="168"/>
      <c r="Q188" s="168"/>
      <c r="R188" s="168"/>
      <c r="S188" s="168"/>
      <c r="T188" s="168"/>
      <c r="U188" s="168"/>
      <c r="V188" s="168"/>
      <c r="W188" s="168"/>
      <c r="X188" s="168"/>
      <c r="Y188" s="168"/>
      <c r="Z188" s="168"/>
      <c r="AA188" s="168"/>
      <c r="AB188" s="168"/>
      <c r="AC188" s="168"/>
      <c r="AD188" s="168"/>
      <c r="AE188" s="168"/>
      <c r="AF188" s="168"/>
      <c r="AG188" s="168"/>
      <c r="AH188" s="168"/>
      <c r="AI188" s="168"/>
      <c r="AJ188" s="168"/>
      <c r="AK188" s="168"/>
    </row>
    <row r="189" spans="1:37" x14ac:dyDescent="0.25">
      <c r="A189" s="168"/>
      <c r="B189" s="168"/>
      <c r="C189" s="168"/>
      <c r="D189" s="168"/>
      <c r="E189" s="168"/>
      <c r="F189" s="168"/>
      <c r="G189" s="168"/>
      <c r="H189" s="168"/>
      <c r="I189" s="168"/>
      <c r="J189" s="168"/>
      <c r="K189" s="168"/>
      <c r="L189" s="168"/>
      <c r="M189" s="168"/>
      <c r="N189" s="168"/>
      <c r="O189" s="168"/>
      <c r="P189" s="168"/>
      <c r="Q189" s="168"/>
      <c r="R189" s="168"/>
      <c r="S189" s="168"/>
      <c r="T189" s="168"/>
      <c r="U189" s="168"/>
      <c r="V189" s="168"/>
      <c r="W189" s="168"/>
      <c r="X189" s="168"/>
      <c r="Y189" s="168"/>
      <c r="Z189" s="168"/>
      <c r="AA189" s="168"/>
      <c r="AB189" s="168"/>
      <c r="AC189" s="168"/>
      <c r="AD189" s="168"/>
      <c r="AE189" s="168"/>
      <c r="AF189" s="168"/>
      <c r="AG189" s="168"/>
      <c r="AH189" s="168"/>
      <c r="AI189" s="168"/>
      <c r="AJ189" s="168"/>
      <c r="AK189" s="168"/>
    </row>
    <row r="190" spans="1:37" x14ac:dyDescent="0.25">
      <c r="A190" s="168"/>
      <c r="B190" s="168"/>
      <c r="C190" s="168"/>
      <c r="D190" s="168"/>
      <c r="E190" s="168"/>
      <c r="F190" s="168"/>
      <c r="G190" s="168"/>
      <c r="H190" s="168"/>
      <c r="I190" s="168"/>
      <c r="J190" s="168"/>
      <c r="K190" s="168"/>
      <c r="L190" s="168"/>
      <c r="M190" s="168"/>
      <c r="N190" s="168"/>
      <c r="O190" s="168"/>
      <c r="P190" s="168"/>
      <c r="Q190" s="168"/>
      <c r="R190" s="168"/>
      <c r="S190" s="168"/>
      <c r="T190" s="168"/>
      <c r="U190" s="168"/>
      <c r="V190" s="168"/>
      <c r="W190" s="168"/>
      <c r="X190" s="168"/>
      <c r="Y190" s="168"/>
      <c r="Z190" s="168"/>
      <c r="AA190" s="168"/>
      <c r="AB190" s="168"/>
      <c r="AC190" s="168"/>
      <c r="AD190" s="168"/>
      <c r="AE190" s="168"/>
      <c r="AF190" s="168"/>
      <c r="AG190" s="168"/>
      <c r="AH190" s="168"/>
      <c r="AI190" s="168"/>
      <c r="AJ190" s="168"/>
      <c r="AK190" s="168"/>
    </row>
    <row r="191" spans="1:37" x14ac:dyDescent="0.25">
      <c r="A191" s="168"/>
      <c r="B191" s="168"/>
      <c r="C191" s="168"/>
      <c r="D191" s="168"/>
      <c r="E191" s="168"/>
      <c r="F191" s="168"/>
      <c r="G191" s="168"/>
      <c r="H191" s="168"/>
      <c r="I191" s="168"/>
      <c r="J191" s="168"/>
      <c r="K191" s="168"/>
      <c r="L191" s="168"/>
      <c r="M191" s="168"/>
      <c r="N191" s="168"/>
      <c r="O191" s="168"/>
      <c r="P191" s="168"/>
      <c r="Q191" s="168"/>
      <c r="R191" s="168"/>
      <c r="S191" s="168"/>
      <c r="T191" s="168"/>
      <c r="U191" s="168"/>
      <c r="V191" s="168"/>
      <c r="W191" s="168"/>
      <c r="X191" s="168"/>
      <c r="Y191" s="168"/>
      <c r="Z191" s="168"/>
      <c r="AA191" s="168"/>
      <c r="AB191" s="168"/>
      <c r="AC191" s="168"/>
      <c r="AD191" s="168"/>
      <c r="AE191" s="168"/>
      <c r="AF191" s="168"/>
      <c r="AG191" s="168"/>
      <c r="AH191" s="168"/>
      <c r="AI191" s="168"/>
      <c r="AJ191" s="168"/>
      <c r="AK191" s="168"/>
    </row>
    <row r="192" spans="1:37" x14ac:dyDescent="0.25">
      <c r="A192" s="168"/>
      <c r="B192" s="168"/>
      <c r="C192" s="168"/>
      <c r="D192" s="168"/>
      <c r="E192" s="168"/>
      <c r="F192" s="168"/>
      <c r="G192" s="168"/>
      <c r="H192" s="168"/>
      <c r="I192" s="168"/>
      <c r="J192" s="168"/>
      <c r="K192" s="168"/>
      <c r="L192" s="168"/>
      <c r="M192" s="168"/>
      <c r="N192" s="168"/>
      <c r="O192" s="168"/>
      <c r="P192" s="168"/>
      <c r="Q192" s="168"/>
      <c r="R192" s="168"/>
      <c r="S192" s="168"/>
      <c r="T192" s="168"/>
      <c r="U192" s="168"/>
      <c r="V192" s="168"/>
      <c r="W192" s="168"/>
      <c r="X192" s="168"/>
      <c r="Y192" s="168"/>
      <c r="Z192" s="168"/>
      <c r="AA192" s="168"/>
      <c r="AB192" s="168"/>
      <c r="AC192" s="168"/>
      <c r="AD192" s="168"/>
      <c r="AE192" s="168"/>
      <c r="AF192" s="168"/>
      <c r="AG192" s="168"/>
      <c r="AH192" s="168"/>
      <c r="AI192" s="168"/>
      <c r="AJ192" s="168"/>
      <c r="AK192" s="168"/>
    </row>
    <row r="193" spans="1:37" x14ac:dyDescent="0.25">
      <c r="A193" s="168"/>
      <c r="B193" s="168"/>
      <c r="C193" s="168"/>
      <c r="D193" s="168"/>
      <c r="E193" s="168"/>
      <c r="F193" s="168"/>
      <c r="G193" s="168"/>
      <c r="H193" s="168"/>
      <c r="I193" s="168"/>
      <c r="J193" s="168"/>
      <c r="K193" s="168"/>
      <c r="L193" s="168"/>
      <c r="M193" s="168"/>
      <c r="N193" s="168"/>
      <c r="O193" s="168"/>
      <c r="P193" s="168"/>
      <c r="Q193" s="168"/>
      <c r="R193" s="168"/>
      <c r="S193" s="168"/>
      <c r="T193" s="168"/>
      <c r="U193" s="168"/>
      <c r="V193" s="168"/>
      <c r="W193" s="168"/>
      <c r="X193" s="168"/>
      <c r="Y193" s="168"/>
      <c r="Z193" s="168"/>
      <c r="AA193" s="168"/>
      <c r="AB193" s="168"/>
      <c r="AC193" s="168"/>
      <c r="AD193" s="168"/>
      <c r="AE193" s="168"/>
      <c r="AF193" s="168"/>
      <c r="AG193" s="168"/>
      <c r="AH193" s="168"/>
      <c r="AI193" s="168"/>
      <c r="AJ193" s="168"/>
      <c r="AK193" s="168"/>
    </row>
    <row r="194" spans="1:37" x14ac:dyDescent="0.25">
      <c r="A194" s="168"/>
      <c r="B194" s="168"/>
      <c r="C194" s="168"/>
      <c r="D194" s="168"/>
      <c r="E194" s="168"/>
      <c r="F194" s="168"/>
      <c r="G194" s="168"/>
      <c r="H194" s="168"/>
      <c r="I194" s="168"/>
      <c r="J194" s="168"/>
      <c r="K194" s="168"/>
      <c r="L194" s="168"/>
      <c r="M194" s="168"/>
      <c r="N194" s="168"/>
      <c r="O194" s="168"/>
      <c r="P194" s="168"/>
      <c r="Q194" s="168"/>
      <c r="R194" s="168"/>
      <c r="S194" s="168"/>
      <c r="T194" s="168"/>
      <c r="U194" s="168"/>
      <c r="V194" s="168"/>
      <c r="W194" s="168"/>
      <c r="X194" s="168"/>
      <c r="Y194" s="168"/>
      <c r="Z194" s="168"/>
      <c r="AA194" s="168"/>
      <c r="AB194" s="168"/>
      <c r="AC194" s="168"/>
      <c r="AD194" s="168"/>
      <c r="AE194" s="168"/>
      <c r="AF194" s="168"/>
      <c r="AG194" s="168"/>
      <c r="AH194" s="168"/>
      <c r="AI194" s="168"/>
      <c r="AJ194" s="168"/>
      <c r="AK194" s="168"/>
    </row>
    <row r="195" spans="1:37" x14ac:dyDescent="0.25">
      <c r="A195" s="168"/>
      <c r="B195" s="168"/>
      <c r="C195" s="168"/>
      <c r="D195" s="168"/>
      <c r="E195" s="168"/>
      <c r="F195" s="168"/>
      <c r="G195" s="168"/>
      <c r="H195" s="168"/>
      <c r="I195" s="168"/>
      <c r="J195" s="168"/>
      <c r="K195" s="168"/>
      <c r="L195" s="168"/>
      <c r="M195" s="168"/>
      <c r="N195" s="168"/>
      <c r="O195" s="168"/>
      <c r="P195" s="168"/>
      <c r="Q195" s="168"/>
      <c r="R195" s="168"/>
      <c r="S195" s="168"/>
      <c r="T195" s="168"/>
      <c r="U195" s="168"/>
      <c r="V195" s="168"/>
      <c r="W195" s="168"/>
      <c r="X195" s="168"/>
      <c r="Y195" s="168"/>
      <c r="Z195" s="168"/>
      <c r="AA195" s="168"/>
      <c r="AB195" s="168"/>
      <c r="AC195" s="168"/>
      <c r="AD195" s="168"/>
      <c r="AE195" s="168"/>
      <c r="AF195" s="168"/>
      <c r="AG195" s="168"/>
      <c r="AH195" s="168"/>
      <c r="AI195" s="168"/>
      <c r="AJ195" s="168"/>
      <c r="AK195" s="168"/>
    </row>
    <row r="196" spans="1:37" x14ac:dyDescent="0.25">
      <c r="A196" s="168"/>
      <c r="B196" s="168"/>
      <c r="C196" s="168"/>
      <c r="D196" s="168"/>
      <c r="E196" s="168"/>
      <c r="F196" s="168"/>
      <c r="G196" s="168"/>
      <c r="H196" s="168"/>
      <c r="I196" s="168"/>
      <c r="J196" s="168"/>
      <c r="K196" s="168"/>
      <c r="L196" s="168"/>
      <c r="M196" s="168"/>
      <c r="N196" s="168"/>
      <c r="O196" s="168"/>
      <c r="P196" s="168"/>
      <c r="Q196" s="168"/>
      <c r="R196" s="168"/>
      <c r="S196" s="168"/>
      <c r="T196" s="168"/>
      <c r="U196" s="168"/>
      <c r="V196" s="168"/>
      <c r="W196" s="168"/>
      <c r="X196" s="168"/>
      <c r="Y196" s="168"/>
      <c r="Z196" s="168"/>
      <c r="AA196" s="168"/>
      <c r="AB196" s="168"/>
      <c r="AC196" s="168"/>
      <c r="AD196" s="168"/>
      <c r="AE196" s="168"/>
      <c r="AF196" s="168"/>
      <c r="AG196" s="168"/>
      <c r="AH196" s="168"/>
      <c r="AI196" s="168"/>
      <c r="AJ196" s="168"/>
      <c r="AK196" s="168"/>
    </row>
    <row r="197" spans="1:37" x14ac:dyDescent="0.25">
      <c r="A197" s="168"/>
      <c r="B197" s="168"/>
      <c r="C197" s="168"/>
      <c r="D197" s="168"/>
      <c r="E197" s="168"/>
      <c r="F197" s="168"/>
      <c r="G197" s="168"/>
      <c r="H197" s="168"/>
      <c r="I197" s="168"/>
      <c r="J197" s="168"/>
      <c r="K197" s="168"/>
      <c r="L197" s="168"/>
      <c r="M197" s="168"/>
      <c r="N197" s="168"/>
      <c r="O197" s="168"/>
      <c r="P197" s="168"/>
      <c r="Q197" s="168"/>
      <c r="R197" s="168"/>
      <c r="S197" s="168"/>
      <c r="T197" s="168"/>
      <c r="U197" s="168"/>
      <c r="V197" s="168"/>
      <c r="W197" s="168"/>
      <c r="X197" s="168"/>
      <c r="Y197" s="168"/>
      <c r="Z197" s="168"/>
      <c r="AA197" s="168"/>
      <c r="AB197" s="168"/>
      <c r="AC197" s="168"/>
      <c r="AD197" s="168"/>
      <c r="AE197" s="168"/>
      <c r="AF197" s="168"/>
      <c r="AG197" s="168"/>
      <c r="AH197" s="168"/>
      <c r="AI197" s="168"/>
      <c r="AJ197" s="168"/>
      <c r="AK197" s="168"/>
    </row>
    <row r="198" spans="1:37" x14ac:dyDescent="0.25">
      <c r="A198" s="168"/>
      <c r="B198" s="168"/>
      <c r="C198" s="168"/>
      <c r="D198" s="168"/>
      <c r="E198" s="168"/>
      <c r="F198" s="168"/>
      <c r="G198" s="168"/>
      <c r="H198" s="168"/>
      <c r="I198" s="168"/>
      <c r="J198" s="168"/>
      <c r="K198" s="168"/>
      <c r="L198" s="168"/>
      <c r="M198" s="168"/>
      <c r="N198" s="168"/>
      <c r="O198" s="168"/>
      <c r="P198" s="168"/>
      <c r="Q198" s="168"/>
      <c r="R198" s="168"/>
      <c r="S198" s="168"/>
      <c r="T198" s="168"/>
      <c r="U198" s="168"/>
      <c r="V198" s="168"/>
      <c r="W198" s="168"/>
      <c r="X198" s="168"/>
      <c r="Y198" s="168"/>
      <c r="Z198" s="168"/>
      <c r="AA198" s="168"/>
      <c r="AB198" s="168"/>
      <c r="AC198" s="168"/>
      <c r="AD198" s="168"/>
      <c r="AE198" s="168"/>
      <c r="AF198" s="168"/>
      <c r="AG198" s="168"/>
      <c r="AH198" s="168"/>
      <c r="AI198" s="168"/>
      <c r="AJ198" s="168"/>
      <c r="AK198" s="168"/>
    </row>
    <row r="199" spans="1:37" x14ac:dyDescent="0.25">
      <c r="A199" s="168"/>
      <c r="B199" s="168"/>
      <c r="C199" s="168"/>
      <c r="D199" s="168"/>
      <c r="E199" s="168"/>
      <c r="F199" s="168"/>
      <c r="G199" s="168"/>
      <c r="H199" s="168"/>
      <c r="I199" s="168"/>
      <c r="J199" s="168"/>
      <c r="K199" s="168"/>
      <c r="L199" s="168"/>
      <c r="M199" s="168"/>
      <c r="N199" s="168"/>
      <c r="O199" s="168"/>
      <c r="P199" s="168"/>
      <c r="Q199" s="168"/>
      <c r="R199" s="168"/>
      <c r="S199" s="168"/>
      <c r="T199" s="168"/>
      <c r="U199" s="168"/>
      <c r="V199" s="168"/>
      <c r="W199" s="168"/>
      <c r="X199" s="168"/>
      <c r="Y199" s="168"/>
      <c r="Z199" s="168"/>
      <c r="AA199" s="168"/>
      <c r="AB199" s="168"/>
      <c r="AC199" s="168"/>
      <c r="AD199" s="168"/>
      <c r="AE199" s="168"/>
      <c r="AF199" s="168"/>
      <c r="AG199" s="168"/>
      <c r="AH199" s="168"/>
      <c r="AI199" s="168"/>
      <c r="AJ199" s="168"/>
      <c r="AK199" s="168"/>
    </row>
    <row r="200" spans="1:37" x14ac:dyDescent="0.25">
      <c r="A200" s="168"/>
      <c r="B200" s="168"/>
      <c r="C200" s="168"/>
      <c r="D200" s="168"/>
      <c r="E200" s="168"/>
      <c r="F200" s="168"/>
      <c r="G200" s="168"/>
      <c r="H200" s="168"/>
      <c r="I200" s="168"/>
      <c r="J200" s="168"/>
      <c r="K200" s="168"/>
      <c r="L200" s="168"/>
      <c r="M200" s="168"/>
      <c r="N200" s="168"/>
      <c r="O200" s="168"/>
      <c r="P200" s="168"/>
      <c r="Q200" s="168"/>
      <c r="R200" s="168"/>
      <c r="S200" s="168"/>
      <c r="T200" s="168"/>
      <c r="U200" s="168"/>
      <c r="V200" s="168"/>
      <c r="W200" s="168"/>
      <c r="X200" s="168"/>
      <c r="Y200" s="168"/>
      <c r="Z200" s="168"/>
      <c r="AA200" s="168"/>
      <c r="AB200" s="168"/>
      <c r="AC200" s="168"/>
      <c r="AD200" s="168"/>
      <c r="AE200" s="168"/>
      <c r="AF200" s="168"/>
      <c r="AG200" s="168"/>
      <c r="AH200" s="168"/>
      <c r="AI200" s="168"/>
      <c r="AJ200" s="168"/>
      <c r="AK200" s="168"/>
    </row>
    <row r="201" spans="1:37" x14ac:dyDescent="0.25">
      <c r="A201" s="168"/>
      <c r="B201" s="168"/>
      <c r="C201" s="168"/>
      <c r="D201" s="168"/>
      <c r="E201" s="168"/>
      <c r="F201" s="168"/>
      <c r="G201" s="168"/>
      <c r="H201" s="168"/>
      <c r="I201" s="168"/>
      <c r="J201" s="168"/>
      <c r="K201" s="168"/>
      <c r="L201" s="168"/>
      <c r="M201" s="168"/>
      <c r="N201" s="168"/>
      <c r="O201" s="168"/>
      <c r="P201" s="168"/>
      <c r="Q201" s="168"/>
      <c r="R201" s="168"/>
      <c r="S201" s="168"/>
      <c r="T201" s="168"/>
      <c r="U201" s="168"/>
      <c r="V201" s="168"/>
      <c r="W201" s="168"/>
      <c r="X201" s="168"/>
      <c r="Y201" s="168"/>
      <c r="Z201" s="168"/>
      <c r="AA201" s="168"/>
      <c r="AB201" s="168"/>
      <c r="AC201" s="168"/>
      <c r="AD201" s="168"/>
      <c r="AE201" s="168"/>
      <c r="AF201" s="168"/>
      <c r="AG201" s="168"/>
      <c r="AH201" s="168"/>
      <c r="AI201" s="168"/>
      <c r="AJ201" s="168"/>
      <c r="AK201" s="168"/>
    </row>
    <row r="202" spans="1:37" x14ac:dyDescent="0.25">
      <c r="A202" s="168"/>
      <c r="B202" s="168"/>
      <c r="C202" s="168"/>
      <c r="D202" s="168"/>
      <c r="E202" s="168"/>
      <c r="F202" s="168"/>
      <c r="G202" s="168"/>
      <c r="H202" s="168"/>
      <c r="I202" s="168"/>
      <c r="J202" s="168"/>
      <c r="K202" s="168"/>
      <c r="L202" s="168"/>
      <c r="M202" s="168"/>
      <c r="N202" s="168"/>
      <c r="O202" s="168"/>
      <c r="P202" s="168"/>
      <c r="Q202" s="168"/>
      <c r="R202" s="168"/>
      <c r="S202" s="168"/>
      <c r="T202" s="168"/>
      <c r="U202" s="168"/>
      <c r="V202" s="168"/>
      <c r="W202" s="168"/>
      <c r="X202" s="168"/>
      <c r="Y202" s="168"/>
      <c r="Z202" s="168"/>
      <c r="AA202" s="168"/>
      <c r="AB202" s="168"/>
      <c r="AC202" s="168"/>
      <c r="AD202" s="168"/>
      <c r="AE202" s="168"/>
      <c r="AF202" s="168"/>
      <c r="AG202" s="168"/>
      <c r="AH202" s="168"/>
      <c r="AI202" s="168"/>
      <c r="AJ202" s="168"/>
      <c r="AK202" s="168"/>
    </row>
    <row r="203" spans="1:37" x14ac:dyDescent="0.25">
      <c r="A203" s="168"/>
      <c r="B203" s="168"/>
      <c r="C203" s="168"/>
      <c r="D203" s="168"/>
      <c r="E203" s="168"/>
      <c r="F203" s="168"/>
      <c r="G203" s="168"/>
      <c r="H203" s="168"/>
      <c r="I203" s="168"/>
      <c r="J203" s="168"/>
      <c r="K203" s="168"/>
      <c r="L203" s="168"/>
      <c r="M203" s="168"/>
      <c r="N203" s="168"/>
      <c r="O203" s="168"/>
      <c r="P203" s="168"/>
      <c r="Q203" s="168"/>
      <c r="R203" s="168"/>
      <c r="S203" s="168"/>
      <c r="T203" s="168"/>
      <c r="U203" s="168"/>
      <c r="V203" s="168"/>
      <c r="W203" s="168"/>
      <c r="X203" s="168"/>
      <c r="Y203" s="168"/>
      <c r="Z203" s="168"/>
      <c r="AA203" s="168"/>
      <c r="AB203" s="168"/>
      <c r="AC203" s="168"/>
      <c r="AD203" s="168"/>
      <c r="AE203" s="168"/>
      <c r="AF203" s="168"/>
      <c r="AG203" s="168"/>
      <c r="AH203" s="168"/>
      <c r="AI203" s="168"/>
      <c r="AJ203" s="168"/>
      <c r="AK203" s="168"/>
    </row>
    <row r="204" spans="1:37" x14ac:dyDescent="0.25">
      <c r="A204" s="168"/>
      <c r="B204" s="168"/>
      <c r="C204" s="168"/>
      <c r="D204" s="168"/>
      <c r="E204" s="168"/>
      <c r="F204" s="168"/>
      <c r="G204" s="168"/>
      <c r="H204" s="168"/>
      <c r="I204" s="168"/>
      <c r="J204" s="168"/>
      <c r="K204" s="168"/>
      <c r="L204" s="168"/>
      <c r="M204" s="168"/>
      <c r="N204" s="168"/>
      <c r="O204" s="168"/>
      <c r="P204" s="168"/>
      <c r="Q204" s="168"/>
      <c r="R204" s="168"/>
      <c r="S204" s="168"/>
      <c r="T204" s="168"/>
      <c r="U204" s="168"/>
      <c r="V204" s="168"/>
      <c r="W204" s="168"/>
      <c r="X204" s="168"/>
      <c r="Y204" s="168"/>
      <c r="Z204" s="168"/>
      <c r="AA204" s="168"/>
      <c r="AB204" s="168"/>
      <c r="AC204" s="168"/>
      <c r="AD204" s="168"/>
      <c r="AE204" s="168"/>
      <c r="AF204" s="168"/>
      <c r="AG204" s="168"/>
      <c r="AH204" s="168"/>
      <c r="AI204" s="168"/>
      <c r="AJ204" s="168"/>
      <c r="AK204" s="168"/>
    </row>
    <row r="205" spans="1:37" x14ac:dyDescent="0.25">
      <c r="A205" s="168"/>
      <c r="B205" s="168"/>
      <c r="C205" s="168"/>
      <c r="D205" s="168"/>
      <c r="E205" s="168"/>
      <c r="F205" s="168"/>
      <c r="G205" s="168"/>
      <c r="H205" s="168"/>
      <c r="I205" s="168"/>
      <c r="J205" s="168"/>
      <c r="K205" s="168"/>
      <c r="L205" s="168"/>
      <c r="M205" s="168"/>
      <c r="N205" s="168"/>
      <c r="O205" s="168"/>
      <c r="P205" s="168"/>
      <c r="Q205" s="168"/>
      <c r="R205" s="168"/>
      <c r="S205" s="168"/>
      <c r="T205" s="168"/>
      <c r="U205" s="168"/>
      <c r="V205" s="168"/>
      <c r="W205" s="168"/>
      <c r="X205" s="168"/>
      <c r="Y205" s="168"/>
      <c r="Z205" s="168"/>
      <c r="AA205" s="168"/>
      <c r="AB205" s="168"/>
      <c r="AC205" s="168"/>
      <c r="AD205" s="168"/>
      <c r="AE205" s="168"/>
      <c r="AF205" s="168"/>
      <c r="AG205" s="168"/>
      <c r="AH205" s="168"/>
      <c r="AI205" s="168"/>
      <c r="AJ205" s="168"/>
      <c r="AK205" s="168"/>
    </row>
    <row r="206" spans="1:37" x14ac:dyDescent="0.25">
      <c r="A206" s="168"/>
      <c r="B206" s="168"/>
      <c r="C206" s="168"/>
      <c r="D206" s="168"/>
      <c r="E206" s="168"/>
      <c r="F206" s="168"/>
      <c r="G206" s="168"/>
      <c r="H206" s="168"/>
      <c r="I206" s="168"/>
      <c r="J206" s="168"/>
      <c r="K206" s="168"/>
      <c r="L206" s="168"/>
      <c r="M206" s="168"/>
      <c r="N206" s="168"/>
      <c r="O206" s="168"/>
      <c r="P206" s="168"/>
      <c r="Q206" s="168"/>
      <c r="R206" s="168"/>
      <c r="S206" s="168"/>
      <c r="T206" s="168"/>
      <c r="U206" s="168"/>
      <c r="V206" s="168"/>
      <c r="W206" s="168"/>
      <c r="X206" s="168"/>
      <c r="Y206" s="168"/>
      <c r="Z206" s="168"/>
      <c r="AA206" s="168"/>
      <c r="AB206" s="168"/>
      <c r="AC206" s="168"/>
      <c r="AD206" s="168"/>
      <c r="AE206" s="168"/>
      <c r="AF206" s="168"/>
      <c r="AG206" s="168"/>
      <c r="AH206" s="168"/>
      <c r="AI206" s="168"/>
      <c r="AJ206" s="168"/>
      <c r="AK206" s="168"/>
    </row>
    <row r="207" spans="1:37" x14ac:dyDescent="0.25">
      <c r="A207" s="168"/>
      <c r="B207" s="168"/>
      <c r="C207" s="168"/>
      <c r="D207" s="168"/>
      <c r="E207" s="168"/>
      <c r="F207" s="168"/>
      <c r="G207" s="168"/>
      <c r="H207" s="168"/>
      <c r="I207" s="168"/>
      <c r="J207" s="168"/>
      <c r="K207" s="168"/>
      <c r="L207" s="168"/>
      <c r="M207" s="168"/>
      <c r="N207" s="168"/>
      <c r="O207" s="168"/>
      <c r="P207" s="168"/>
      <c r="Q207" s="168"/>
      <c r="R207" s="168"/>
      <c r="S207" s="168"/>
      <c r="T207" s="168"/>
      <c r="U207" s="168"/>
      <c r="V207" s="168"/>
      <c r="W207" s="168"/>
      <c r="X207" s="168"/>
      <c r="Y207" s="168"/>
      <c r="Z207" s="168"/>
      <c r="AA207" s="168"/>
      <c r="AB207" s="168"/>
      <c r="AC207" s="168"/>
      <c r="AD207" s="168"/>
      <c r="AE207" s="168"/>
      <c r="AF207" s="168"/>
      <c r="AG207" s="168"/>
      <c r="AH207" s="168"/>
      <c r="AI207" s="168"/>
      <c r="AJ207" s="168"/>
      <c r="AK207" s="168"/>
    </row>
    <row r="208" spans="1:37" x14ac:dyDescent="0.25">
      <c r="A208" s="168"/>
      <c r="B208" s="168"/>
      <c r="C208" s="168"/>
      <c r="D208" s="168"/>
      <c r="E208" s="168"/>
      <c r="F208" s="168"/>
      <c r="G208" s="168"/>
      <c r="H208" s="168"/>
      <c r="I208" s="168"/>
      <c r="J208" s="168"/>
      <c r="K208" s="168"/>
      <c r="L208" s="168"/>
      <c r="M208" s="168"/>
      <c r="N208" s="168"/>
      <c r="O208" s="168"/>
      <c r="P208" s="168"/>
      <c r="Q208" s="168"/>
      <c r="R208" s="168"/>
      <c r="S208" s="168"/>
      <c r="T208" s="168"/>
      <c r="U208" s="168"/>
      <c r="V208" s="168"/>
      <c r="W208" s="168"/>
      <c r="X208" s="168"/>
      <c r="Y208" s="168"/>
      <c r="Z208" s="168"/>
      <c r="AA208" s="168"/>
      <c r="AB208" s="168"/>
      <c r="AC208" s="168"/>
      <c r="AD208" s="168"/>
      <c r="AE208" s="168"/>
      <c r="AF208" s="168"/>
      <c r="AG208" s="168"/>
      <c r="AH208" s="168"/>
      <c r="AI208" s="168"/>
      <c r="AJ208" s="168"/>
      <c r="AK208" s="168"/>
    </row>
    <row r="209" spans="1:37" x14ac:dyDescent="0.25">
      <c r="A209" s="168"/>
      <c r="B209" s="168"/>
      <c r="C209" s="168"/>
      <c r="D209" s="168"/>
      <c r="E209" s="168"/>
      <c r="F209" s="168"/>
      <c r="G209" s="168"/>
      <c r="H209" s="168"/>
      <c r="I209" s="168"/>
      <c r="J209" s="168"/>
      <c r="K209" s="168"/>
      <c r="L209" s="168"/>
      <c r="M209" s="168"/>
      <c r="N209" s="168"/>
      <c r="O209" s="168"/>
      <c r="P209" s="168"/>
      <c r="Q209" s="168"/>
      <c r="R209" s="168"/>
      <c r="S209" s="168"/>
      <c r="T209" s="168"/>
      <c r="U209" s="168"/>
      <c r="V209" s="168"/>
      <c r="W209" s="168"/>
      <c r="X209" s="168"/>
      <c r="Y209" s="168"/>
      <c r="Z209" s="168"/>
      <c r="AA209" s="168"/>
      <c r="AB209" s="168"/>
      <c r="AC209" s="168"/>
      <c r="AD209" s="168"/>
      <c r="AE209" s="168"/>
      <c r="AF209" s="168"/>
      <c r="AG209" s="168"/>
      <c r="AH209" s="168"/>
      <c r="AI209" s="168"/>
      <c r="AJ209" s="168"/>
      <c r="AK209" s="168"/>
    </row>
    <row r="210" spans="1:37" x14ac:dyDescent="0.25">
      <c r="A210" s="168"/>
      <c r="B210" s="168"/>
      <c r="C210" s="168"/>
      <c r="D210" s="168"/>
      <c r="E210" s="168"/>
      <c r="F210" s="168"/>
      <c r="G210" s="168"/>
      <c r="H210" s="168"/>
      <c r="I210" s="168"/>
      <c r="J210" s="168"/>
      <c r="K210" s="168"/>
      <c r="L210" s="168"/>
      <c r="M210" s="168"/>
      <c r="N210" s="168"/>
      <c r="O210" s="168"/>
      <c r="P210" s="168"/>
      <c r="Q210" s="168"/>
      <c r="R210" s="168"/>
      <c r="S210" s="168"/>
      <c r="T210" s="168"/>
      <c r="U210" s="168"/>
      <c r="V210" s="168"/>
      <c r="W210" s="168"/>
      <c r="X210" s="168"/>
      <c r="Y210" s="168"/>
      <c r="Z210" s="168"/>
      <c r="AA210" s="168"/>
      <c r="AB210" s="168"/>
      <c r="AC210" s="168"/>
      <c r="AD210" s="168"/>
      <c r="AE210" s="168"/>
      <c r="AF210" s="168"/>
      <c r="AG210" s="168"/>
      <c r="AH210" s="168"/>
      <c r="AI210" s="168"/>
      <c r="AJ210" s="168"/>
      <c r="AK210" s="168"/>
    </row>
    <row r="211" spans="1:37" x14ac:dyDescent="0.25">
      <c r="A211" s="168"/>
      <c r="B211" s="168"/>
      <c r="C211" s="168"/>
      <c r="D211" s="168"/>
      <c r="E211" s="168"/>
      <c r="F211" s="168"/>
      <c r="G211" s="168"/>
      <c r="H211" s="168"/>
      <c r="I211" s="168"/>
      <c r="J211" s="168"/>
      <c r="K211" s="168"/>
      <c r="L211" s="168"/>
      <c r="M211" s="168"/>
      <c r="N211" s="168"/>
      <c r="O211" s="168"/>
      <c r="P211" s="168"/>
      <c r="Q211" s="168"/>
      <c r="R211" s="168"/>
      <c r="S211" s="168"/>
      <c r="T211" s="168"/>
      <c r="U211" s="168"/>
      <c r="V211" s="168"/>
      <c r="W211" s="168"/>
      <c r="X211" s="168"/>
      <c r="Y211" s="168"/>
      <c r="Z211" s="168"/>
      <c r="AA211" s="168"/>
      <c r="AB211" s="168"/>
      <c r="AC211" s="168"/>
      <c r="AD211" s="168"/>
      <c r="AE211" s="168"/>
      <c r="AF211" s="168"/>
      <c r="AG211" s="168"/>
      <c r="AH211" s="168"/>
      <c r="AI211" s="168"/>
      <c r="AJ211" s="168"/>
      <c r="AK211" s="168"/>
    </row>
    <row r="212" spans="1:37" x14ac:dyDescent="0.25">
      <c r="A212" s="168"/>
      <c r="B212" s="168"/>
      <c r="C212" s="168"/>
      <c r="D212" s="168"/>
      <c r="E212" s="168"/>
      <c r="F212" s="168"/>
      <c r="G212" s="168"/>
      <c r="H212" s="168"/>
      <c r="I212" s="168"/>
      <c r="J212" s="168"/>
      <c r="K212" s="168"/>
      <c r="L212" s="168"/>
      <c r="M212" s="168"/>
      <c r="N212" s="168"/>
      <c r="O212" s="168"/>
      <c r="P212" s="168"/>
      <c r="Q212" s="168"/>
      <c r="R212" s="168"/>
      <c r="S212" s="168"/>
      <c r="T212" s="168"/>
      <c r="U212" s="168"/>
      <c r="V212" s="168"/>
      <c r="W212" s="168"/>
      <c r="X212" s="168"/>
      <c r="Y212" s="168"/>
      <c r="Z212" s="168"/>
      <c r="AA212" s="168"/>
      <c r="AB212" s="168"/>
      <c r="AC212" s="168"/>
      <c r="AD212" s="168"/>
      <c r="AE212" s="168"/>
      <c r="AF212" s="168"/>
      <c r="AG212" s="168"/>
      <c r="AH212" s="168"/>
      <c r="AI212" s="168"/>
      <c r="AJ212" s="168"/>
      <c r="AK212" s="168"/>
    </row>
    <row r="213" spans="1:37" x14ac:dyDescent="0.25">
      <c r="A213" s="168"/>
      <c r="B213" s="168"/>
      <c r="C213" s="168"/>
      <c r="D213" s="168"/>
      <c r="E213" s="168"/>
      <c r="F213" s="168"/>
      <c r="G213" s="168"/>
      <c r="H213" s="168"/>
      <c r="I213" s="168"/>
      <c r="J213" s="168"/>
      <c r="K213" s="168"/>
      <c r="L213" s="168"/>
      <c r="M213" s="168"/>
      <c r="N213" s="168"/>
      <c r="O213" s="168"/>
      <c r="P213" s="168"/>
      <c r="Q213" s="168"/>
      <c r="R213" s="168"/>
      <c r="S213" s="168"/>
      <c r="T213" s="168"/>
      <c r="U213" s="168"/>
      <c r="V213" s="168"/>
      <c r="W213" s="168"/>
      <c r="X213" s="168"/>
      <c r="Y213" s="168"/>
      <c r="Z213" s="168"/>
      <c r="AA213" s="168"/>
      <c r="AB213" s="168"/>
      <c r="AC213" s="168"/>
      <c r="AD213" s="168"/>
      <c r="AE213" s="168"/>
      <c r="AF213" s="168"/>
      <c r="AG213" s="168"/>
      <c r="AH213" s="168"/>
      <c r="AI213" s="168"/>
      <c r="AJ213" s="168"/>
      <c r="AK213" s="168"/>
    </row>
    <row r="214" spans="1:37" x14ac:dyDescent="0.25">
      <c r="A214" s="168"/>
      <c r="B214" s="168"/>
      <c r="C214" s="168"/>
      <c r="D214" s="168"/>
      <c r="E214" s="168"/>
      <c r="F214" s="168"/>
      <c r="G214" s="168"/>
      <c r="H214" s="168"/>
      <c r="I214" s="168"/>
      <c r="J214" s="168"/>
      <c r="K214" s="168"/>
      <c r="L214" s="168"/>
      <c r="M214" s="168"/>
      <c r="N214" s="168"/>
      <c r="O214" s="168"/>
      <c r="P214" s="168"/>
      <c r="Q214" s="168"/>
      <c r="R214" s="168"/>
      <c r="S214" s="168"/>
      <c r="T214" s="168"/>
      <c r="U214" s="168"/>
      <c r="V214" s="168"/>
      <c r="W214" s="168"/>
      <c r="X214" s="168"/>
      <c r="Y214" s="168"/>
      <c r="Z214" s="168"/>
      <c r="AA214" s="168"/>
      <c r="AB214" s="168"/>
      <c r="AC214" s="168"/>
      <c r="AD214" s="168"/>
      <c r="AE214" s="168"/>
      <c r="AF214" s="168"/>
      <c r="AG214" s="168"/>
      <c r="AH214" s="168"/>
      <c r="AI214" s="168"/>
      <c r="AJ214" s="168"/>
      <c r="AK214" s="168"/>
    </row>
    <row r="215" spans="1:37" x14ac:dyDescent="0.25">
      <c r="A215" s="168"/>
      <c r="B215" s="168"/>
      <c r="C215" s="168"/>
      <c r="D215" s="168"/>
      <c r="E215" s="168"/>
      <c r="F215" s="168"/>
      <c r="G215" s="168"/>
      <c r="H215" s="168"/>
      <c r="I215" s="168"/>
      <c r="J215" s="168"/>
      <c r="K215" s="168"/>
      <c r="L215" s="168"/>
      <c r="M215" s="168"/>
      <c r="N215" s="168"/>
      <c r="O215" s="168"/>
      <c r="P215" s="168"/>
      <c r="Q215" s="168"/>
      <c r="R215" s="168"/>
      <c r="S215" s="168"/>
      <c r="T215" s="168"/>
      <c r="U215" s="168"/>
      <c r="V215" s="168"/>
      <c r="W215" s="168"/>
      <c r="X215" s="168"/>
      <c r="Y215" s="168"/>
      <c r="Z215" s="168"/>
      <c r="AA215" s="168"/>
      <c r="AB215" s="168"/>
      <c r="AC215" s="168"/>
      <c r="AD215" s="168"/>
      <c r="AE215" s="168"/>
      <c r="AF215" s="168"/>
      <c r="AG215" s="168"/>
      <c r="AH215" s="168"/>
      <c r="AI215" s="168"/>
      <c r="AJ215" s="168"/>
      <c r="AK215" s="168"/>
    </row>
    <row r="216" spans="1:37" x14ac:dyDescent="0.25">
      <c r="A216" s="168"/>
      <c r="B216" s="168"/>
      <c r="C216" s="168"/>
      <c r="D216" s="168"/>
      <c r="E216" s="168"/>
      <c r="F216" s="168"/>
      <c r="G216" s="168"/>
      <c r="H216" s="168"/>
      <c r="I216" s="168"/>
      <c r="J216" s="168"/>
      <c r="K216" s="168"/>
      <c r="L216" s="168"/>
      <c r="M216" s="168"/>
      <c r="N216" s="168"/>
      <c r="O216" s="168"/>
      <c r="P216" s="168"/>
      <c r="Q216" s="168"/>
      <c r="R216" s="168"/>
      <c r="S216" s="168"/>
      <c r="T216" s="168"/>
      <c r="U216" s="168"/>
      <c r="V216" s="168"/>
      <c r="W216" s="168"/>
      <c r="X216" s="168"/>
      <c r="Y216" s="168"/>
      <c r="Z216" s="168"/>
      <c r="AA216" s="168"/>
      <c r="AB216" s="168"/>
      <c r="AC216" s="168"/>
      <c r="AD216" s="168"/>
      <c r="AE216" s="168"/>
      <c r="AF216" s="168"/>
      <c r="AG216" s="168"/>
      <c r="AH216" s="168"/>
      <c r="AI216" s="168"/>
      <c r="AJ216" s="168"/>
      <c r="AK216" s="168"/>
    </row>
    <row r="217" spans="1:37" x14ac:dyDescent="0.25">
      <c r="A217" s="168"/>
      <c r="B217" s="168"/>
      <c r="C217" s="168"/>
      <c r="D217" s="168"/>
      <c r="E217" s="168"/>
      <c r="F217" s="168"/>
      <c r="G217" s="168"/>
      <c r="H217" s="168"/>
      <c r="I217" s="168"/>
      <c r="J217" s="168"/>
      <c r="K217" s="168"/>
      <c r="L217" s="168"/>
      <c r="M217" s="168"/>
      <c r="N217" s="168"/>
      <c r="O217" s="168"/>
      <c r="P217" s="168"/>
      <c r="Q217" s="168"/>
      <c r="R217" s="168"/>
      <c r="S217" s="168"/>
      <c r="T217" s="168"/>
      <c r="U217" s="168"/>
      <c r="V217" s="168"/>
      <c r="W217" s="168"/>
      <c r="X217" s="168"/>
      <c r="Y217" s="168"/>
      <c r="Z217" s="168"/>
      <c r="AA217" s="168"/>
      <c r="AB217" s="168"/>
      <c r="AC217" s="168"/>
      <c r="AD217" s="168"/>
      <c r="AE217" s="168"/>
      <c r="AF217" s="168"/>
      <c r="AG217" s="168"/>
      <c r="AH217" s="168"/>
      <c r="AI217" s="168"/>
      <c r="AJ217" s="168"/>
      <c r="AK217" s="168"/>
    </row>
    <row r="218" spans="1:37" x14ac:dyDescent="0.25">
      <c r="A218" s="168"/>
      <c r="B218" s="168"/>
      <c r="C218" s="168"/>
      <c r="D218" s="168"/>
      <c r="E218" s="168"/>
      <c r="F218" s="168"/>
      <c r="G218" s="168"/>
      <c r="H218" s="168"/>
      <c r="I218" s="168"/>
      <c r="J218" s="168"/>
      <c r="K218" s="168"/>
      <c r="L218" s="168"/>
      <c r="M218" s="168"/>
      <c r="N218" s="168"/>
      <c r="O218" s="168"/>
      <c r="P218" s="168"/>
      <c r="Q218" s="168"/>
      <c r="R218" s="168"/>
      <c r="S218" s="168"/>
      <c r="T218" s="168"/>
      <c r="U218" s="168"/>
      <c r="V218" s="168"/>
      <c r="W218" s="168"/>
      <c r="X218" s="168"/>
      <c r="Y218" s="168"/>
      <c r="Z218" s="168"/>
      <c r="AA218" s="168"/>
      <c r="AB218" s="168"/>
      <c r="AC218" s="168"/>
      <c r="AD218" s="168"/>
      <c r="AE218" s="168"/>
      <c r="AF218" s="168"/>
      <c r="AG218" s="168"/>
      <c r="AH218" s="168"/>
      <c r="AI218" s="168"/>
      <c r="AJ218" s="168"/>
      <c r="AK218" s="168"/>
    </row>
    <row r="219" spans="1:37" x14ac:dyDescent="0.25">
      <c r="A219" s="168"/>
      <c r="B219" s="168"/>
      <c r="C219" s="168"/>
      <c r="D219" s="168"/>
      <c r="E219" s="168"/>
      <c r="F219" s="168"/>
      <c r="G219" s="168"/>
      <c r="H219" s="168"/>
      <c r="I219" s="168"/>
      <c r="J219" s="168"/>
      <c r="K219" s="168"/>
      <c r="L219" s="168"/>
      <c r="M219" s="168"/>
      <c r="N219" s="168"/>
      <c r="O219" s="168"/>
      <c r="P219" s="168"/>
      <c r="Q219" s="168"/>
      <c r="R219" s="168"/>
      <c r="S219" s="168"/>
      <c r="T219" s="168"/>
      <c r="U219" s="168"/>
      <c r="V219" s="168"/>
      <c r="W219" s="168"/>
      <c r="X219" s="168"/>
      <c r="Y219" s="168"/>
      <c r="Z219" s="168"/>
      <c r="AA219" s="168"/>
      <c r="AB219" s="168"/>
      <c r="AC219" s="168"/>
      <c r="AD219" s="168"/>
      <c r="AE219" s="168"/>
      <c r="AF219" s="168"/>
      <c r="AG219" s="168"/>
      <c r="AH219" s="168"/>
      <c r="AI219" s="168"/>
      <c r="AJ219" s="168"/>
      <c r="AK219" s="168"/>
    </row>
    <row r="220" spans="1:37" x14ac:dyDescent="0.25">
      <c r="A220" s="168"/>
      <c r="B220" s="168"/>
      <c r="C220" s="168"/>
      <c r="D220" s="168"/>
      <c r="E220" s="168"/>
      <c r="F220" s="168"/>
      <c r="G220" s="168"/>
      <c r="H220" s="168"/>
      <c r="I220" s="168"/>
      <c r="J220" s="168"/>
      <c r="K220" s="168"/>
      <c r="L220" s="168"/>
      <c r="M220" s="168"/>
      <c r="N220" s="168"/>
      <c r="O220" s="168"/>
      <c r="P220" s="168"/>
      <c r="Q220" s="168"/>
      <c r="R220" s="168"/>
      <c r="S220" s="168"/>
      <c r="T220" s="168"/>
      <c r="U220" s="168"/>
      <c r="V220" s="168"/>
      <c r="W220" s="168"/>
      <c r="X220" s="168"/>
      <c r="Y220" s="168"/>
      <c r="Z220" s="168"/>
      <c r="AA220" s="168"/>
      <c r="AB220" s="168"/>
      <c r="AC220" s="168"/>
      <c r="AD220" s="168"/>
      <c r="AE220" s="168"/>
      <c r="AF220" s="168"/>
      <c r="AG220" s="168"/>
      <c r="AH220" s="168"/>
      <c r="AI220" s="168"/>
      <c r="AJ220" s="168"/>
      <c r="AK220" s="168"/>
    </row>
    <row r="221" spans="1:37" x14ac:dyDescent="0.25">
      <c r="A221" s="168"/>
      <c r="B221" s="168"/>
      <c r="C221" s="168"/>
      <c r="D221" s="168"/>
      <c r="E221" s="168"/>
      <c r="F221" s="168"/>
      <c r="G221" s="168"/>
      <c r="H221" s="168"/>
      <c r="I221" s="168"/>
      <c r="J221" s="168"/>
      <c r="K221" s="168"/>
      <c r="L221" s="168"/>
      <c r="M221" s="168"/>
      <c r="N221" s="168"/>
      <c r="O221" s="168"/>
      <c r="P221" s="168"/>
      <c r="Q221" s="168"/>
      <c r="R221" s="168"/>
      <c r="S221" s="168"/>
      <c r="T221" s="168"/>
      <c r="U221" s="168"/>
      <c r="V221" s="168"/>
      <c r="W221" s="168"/>
      <c r="X221" s="168"/>
      <c r="Y221" s="168"/>
      <c r="Z221" s="168"/>
      <c r="AA221" s="168"/>
      <c r="AB221" s="168"/>
      <c r="AC221" s="168"/>
      <c r="AD221" s="168"/>
      <c r="AE221" s="168"/>
      <c r="AF221" s="168"/>
      <c r="AG221" s="168"/>
      <c r="AH221" s="168"/>
      <c r="AI221" s="168"/>
      <c r="AJ221" s="168"/>
      <c r="AK221" s="168"/>
    </row>
    <row r="222" spans="1:37" x14ac:dyDescent="0.25">
      <c r="A222" s="168"/>
      <c r="B222" s="168"/>
      <c r="C222" s="168"/>
      <c r="D222" s="168"/>
      <c r="E222" s="168"/>
      <c r="F222" s="168"/>
      <c r="G222" s="168"/>
      <c r="H222" s="168"/>
      <c r="I222" s="168"/>
      <c r="J222" s="168"/>
      <c r="K222" s="168"/>
      <c r="L222" s="168"/>
      <c r="M222" s="168"/>
      <c r="N222" s="168"/>
      <c r="O222" s="168"/>
      <c r="P222" s="168"/>
      <c r="Q222" s="168"/>
      <c r="R222" s="168"/>
      <c r="S222" s="168"/>
      <c r="T222" s="168"/>
      <c r="U222" s="168"/>
      <c r="V222" s="168"/>
      <c r="W222" s="168"/>
      <c r="X222" s="168"/>
      <c r="Y222" s="168"/>
      <c r="Z222" s="168"/>
      <c r="AA222" s="168"/>
      <c r="AB222" s="168"/>
      <c r="AC222" s="168"/>
      <c r="AD222" s="168"/>
      <c r="AE222" s="168"/>
      <c r="AF222" s="168"/>
      <c r="AG222" s="168"/>
      <c r="AH222" s="168"/>
      <c r="AI222" s="168"/>
      <c r="AJ222" s="168"/>
      <c r="AK222" s="168"/>
    </row>
    <row r="223" spans="1:37" x14ac:dyDescent="0.25">
      <c r="A223" s="168"/>
      <c r="B223" s="168"/>
      <c r="C223" s="168"/>
      <c r="D223" s="168"/>
      <c r="E223" s="168"/>
      <c r="F223" s="168"/>
      <c r="G223" s="168"/>
      <c r="H223" s="168"/>
      <c r="I223" s="168"/>
      <c r="J223" s="168"/>
      <c r="K223" s="168"/>
      <c r="L223" s="168"/>
      <c r="M223" s="168"/>
      <c r="N223" s="168"/>
      <c r="O223" s="168"/>
      <c r="P223" s="168"/>
      <c r="Q223" s="168"/>
      <c r="R223" s="168"/>
      <c r="S223" s="168"/>
      <c r="T223" s="168"/>
      <c r="U223" s="168"/>
      <c r="V223" s="168"/>
      <c r="W223" s="168"/>
      <c r="X223" s="168"/>
      <c r="Y223" s="168"/>
      <c r="Z223" s="168"/>
      <c r="AA223" s="168"/>
      <c r="AB223" s="168"/>
      <c r="AC223" s="168"/>
      <c r="AD223" s="168"/>
      <c r="AE223" s="168"/>
      <c r="AF223" s="168"/>
      <c r="AG223" s="168"/>
      <c r="AH223" s="168"/>
      <c r="AI223" s="168"/>
      <c r="AJ223" s="168"/>
      <c r="AK223" s="168"/>
    </row>
    <row r="224" spans="1:37" x14ac:dyDescent="0.25">
      <c r="A224" s="168"/>
      <c r="B224" s="168"/>
      <c r="C224" s="168"/>
      <c r="D224" s="168"/>
      <c r="E224" s="168"/>
      <c r="F224" s="168"/>
      <c r="G224" s="168"/>
      <c r="H224" s="168"/>
      <c r="I224" s="168"/>
      <c r="J224" s="168"/>
      <c r="K224" s="168"/>
      <c r="L224" s="168"/>
      <c r="M224" s="168"/>
      <c r="N224" s="168"/>
      <c r="O224" s="168"/>
      <c r="P224" s="168"/>
      <c r="Q224" s="168"/>
      <c r="R224" s="168"/>
      <c r="S224" s="168"/>
      <c r="T224" s="168"/>
      <c r="U224" s="168"/>
      <c r="V224" s="168"/>
      <c r="W224" s="168"/>
      <c r="X224" s="168"/>
      <c r="Y224" s="168"/>
      <c r="Z224" s="168"/>
      <c r="AA224" s="168"/>
      <c r="AB224" s="168"/>
      <c r="AC224" s="168"/>
      <c r="AD224" s="168"/>
      <c r="AE224" s="168"/>
      <c r="AF224" s="168"/>
      <c r="AG224" s="168"/>
      <c r="AH224" s="168"/>
      <c r="AI224" s="168"/>
      <c r="AJ224" s="168"/>
      <c r="AK224" s="168"/>
    </row>
    <row r="225" spans="1:37" x14ac:dyDescent="0.25">
      <c r="A225" s="168"/>
      <c r="B225" s="168"/>
      <c r="C225" s="168"/>
      <c r="D225" s="168"/>
      <c r="E225" s="168"/>
      <c r="F225" s="168"/>
      <c r="G225" s="168"/>
      <c r="H225" s="168"/>
      <c r="I225" s="168"/>
      <c r="J225" s="168"/>
      <c r="K225" s="168"/>
      <c r="L225" s="168"/>
      <c r="M225" s="168"/>
      <c r="N225" s="168"/>
      <c r="O225" s="168"/>
      <c r="P225" s="168"/>
      <c r="Q225" s="168"/>
      <c r="R225" s="168"/>
      <c r="S225" s="168"/>
      <c r="T225" s="168"/>
      <c r="U225" s="168"/>
      <c r="V225" s="168"/>
      <c r="W225" s="168"/>
      <c r="X225" s="168"/>
      <c r="Y225" s="168"/>
      <c r="Z225" s="168"/>
      <c r="AA225" s="168"/>
      <c r="AB225" s="168"/>
      <c r="AC225" s="168"/>
      <c r="AD225" s="168"/>
      <c r="AE225" s="168"/>
      <c r="AF225" s="168"/>
      <c r="AG225" s="168"/>
      <c r="AH225" s="168"/>
      <c r="AI225" s="168"/>
      <c r="AJ225" s="168"/>
      <c r="AK225" s="168"/>
    </row>
    <row r="226" spans="1:37" x14ac:dyDescent="0.25">
      <c r="A226" s="168"/>
      <c r="B226" s="168"/>
      <c r="C226" s="168"/>
      <c r="D226" s="168"/>
      <c r="E226" s="168"/>
      <c r="F226" s="168"/>
      <c r="G226" s="168"/>
      <c r="H226" s="168"/>
      <c r="I226" s="168"/>
      <c r="J226" s="168"/>
      <c r="K226" s="168"/>
      <c r="L226" s="168"/>
      <c r="M226" s="168"/>
      <c r="N226" s="168"/>
      <c r="O226" s="168"/>
      <c r="P226" s="168"/>
      <c r="Q226" s="168"/>
      <c r="R226" s="168"/>
      <c r="S226" s="168"/>
      <c r="T226" s="168"/>
      <c r="U226" s="168"/>
      <c r="V226" s="168"/>
      <c r="W226" s="168"/>
      <c r="X226" s="168"/>
      <c r="Y226" s="168"/>
      <c r="Z226" s="168"/>
      <c r="AA226" s="168"/>
      <c r="AB226" s="168"/>
      <c r="AC226" s="168"/>
      <c r="AD226" s="168"/>
      <c r="AE226" s="168"/>
      <c r="AF226" s="168"/>
      <c r="AG226" s="168"/>
      <c r="AH226" s="168"/>
      <c r="AI226" s="168"/>
      <c r="AJ226" s="168"/>
      <c r="AK226" s="168"/>
    </row>
    <row r="227" spans="1:37" x14ac:dyDescent="0.25">
      <c r="A227" s="168"/>
      <c r="B227" s="168"/>
      <c r="C227" s="168"/>
      <c r="D227" s="168"/>
      <c r="E227" s="168"/>
      <c r="F227" s="168"/>
      <c r="G227" s="168"/>
      <c r="H227" s="168"/>
      <c r="I227" s="168"/>
      <c r="J227" s="168"/>
      <c r="K227" s="168"/>
      <c r="L227" s="168"/>
      <c r="M227" s="168"/>
      <c r="N227" s="168"/>
      <c r="O227" s="168"/>
      <c r="P227" s="168"/>
      <c r="Q227" s="168"/>
      <c r="R227" s="168"/>
      <c r="S227" s="168"/>
      <c r="T227" s="168"/>
      <c r="U227" s="168"/>
      <c r="V227" s="168"/>
      <c r="W227" s="168"/>
      <c r="X227" s="168"/>
      <c r="Y227" s="168"/>
      <c r="Z227" s="168"/>
      <c r="AA227" s="168"/>
      <c r="AB227" s="168"/>
      <c r="AC227" s="168"/>
      <c r="AD227" s="168"/>
      <c r="AE227" s="168"/>
      <c r="AF227" s="168"/>
      <c r="AG227" s="168"/>
      <c r="AH227" s="168"/>
      <c r="AI227" s="168"/>
      <c r="AJ227" s="168"/>
      <c r="AK227" s="168"/>
    </row>
    <row r="228" spans="1:37" x14ac:dyDescent="0.25">
      <c r="A228" s="168"/>
      <c r="B228" s="168"/>
      <c r="C228" s="168"/>
      <c r="D228" s="168"/>
      <c r="E228" s="168"/>
      <c r="F228" s="168"/>
      <c r="G228" s="168"/>
      <c r="H228" s="168"/>
      <c r="I228" s="168"/>
      <c r="J228" s="168"/>
      <c r="K228" s="168"/>
      <c r="L228" s="168"/>
      <c r="M228" s="168"/>
      <c r="N228" s="168"/>
      <c r="O228" s="168"/>
      <c r="P228" s="168"/>
      <c r="Q228" s="168"/>
      <c r="R228" s="168"/>
      <c r="S228" s="168"/>
      <c r="T228" s="168"/>
      <c r="U228" s="168"/>
      <c r="V228" s="168"/>
      <c r="W228" s="168"/>
      <c r="X228" s="168"/>
      <c r="Y228" s="168"/>
      <c r="Z228" s="168"/>
      <c r="AA228" s="168"/>
      <c r="AB228" s="168"/>
      <c r="AC228" s="168"/>
      <c r="AD228" s="168"/>
      <c r="AE228" s="168"/>
      <c r="AF228" s="168"/>
      <c r="AG228" s="168"/>
      <c r="AH228" s="168"/>
      <c r="AI228" s="168"/>
      <c r="AJ228" s="168"/>
      <c r="AK228" s="168"/>
    </row>
    <row r="229" spans="1:37" x14ac:dyDescent="0.25">
      <c r="A229" s="168"/>
      <c r="B229" s="168"/>
      <c r="C229" s="168"/>
      <c r="D229" s="168"/>
      <c r="E229" s="168"/>
      <c r="F229" s="168"/>
      <c r="G229" s="168"/>
      <c r="H229" s="168"/>
      <c r="I229" s="168"/>
      <c r="J229" s="168"/>
      <c r="K229" s="168"/>
      <c r="L229" s="168"/>
      <c r="M229" s="168"/>
      <c r="N229" s="168"/>
      <c r="O229" s="168"/>
      <c r="P229" s="168"/>
      <c r="Q229" s="168"/>
      <c r="R229" s="168"/>
      <c r="S229" s="168"/>
      <c r="T229" s="168"/>
      <c r="U229" s="168"/>
      <c r="V229" s="168"/>
      <c r="W229" s="168"/>
      <c r="X229" s="168"/>
      <c r="Y229" s="168"/>
      <c r="Z229" s="168"/>
      <c r="AA229" s="168"/>
      <c r="AB229" s="168"/>
      <c r="AC229" s="168"/>
      <c r="AD229" s="168"/>
      <c r="AE229" s="168"/>
      <c r="AF229" s="168"/>
      <c r="AG229" s="168"/>
      <c r="AH229" s="168"/>
      <c r="AI229" s="168"/>
      <c r="AJ229" s="168"/>
      <c r="AK229" s="168"/>
    </row>
    <row r="230" spans="1:37" x14ac:dyDescent="0.25">
      <c r="A230" s="168"/>
      <c r="B230" s="168"/>
      <c r="C230" s="168"/>
      <c r="D230" s="168"/>
      <c r="E230" s="168"/>
      <c r="F230" s="168"/>
      <c r="G230" s="168"/>
      <c r="H230" s="168"/>
      <c r="I230" s="168"/>
      <c r="J230" s="168"/>
      <c r="K230" s="168"/>
      <c r="L230" s="168"/>
      <c r="M230" s="168"/>
      <c r="N230" s="168"/>
      <c r="O230" s="168"/>
      <c r="P230" s="168"/>
      <c r="Q230" s="168"/>
      <c r="R230" s="168"/>
      <c r="S230" s="168"/>
      <c r="T230" s="168"/>
      <c r="U230" s="168"/>
      <c r="V230" s="168"/>
      <c r="W230" s="168"/>
      <c r="X230" s="168"/>
      <c r="Y230" s="168"/>
      <c r="Z230" s="168"/>
      <c r="AA230" s="168"/>
      <c r="AB230" s="168"/>
      <c r="AC230" s="168"/>
      <c r="AD230" s="168"/>
      <c r="AE230" s="168"/>
      <c r="AF230" s="168"/>
      <c r="AG230" s="168"/>
      <c r="AH230" s="168"/>
      <c r="AI230" s="168"/>
      <c r="AJ230" s="168"/>
      <c r="AK230" s="168"/>
    </row>
    <row r="231" spans="1:37" x14ac:dyDescent="0.25">
      <c r="A231" s="168"/>
      <c r="B231" s="168"/>
      <c r="C231" s="168"/>
      <c r="D231" s="168"/>
      <c r="E231" s="168"/>
      <c r="F231" s="168"/>
      <c r="G231" s="168"/>
      <c r="H231" s="168"/>
      <c r="I231" s="168"/>
      <c r="J231" s="168"/>
      <c r="K231" s="168"/>
      <c r="L231" s="168"/>
      <c r="M231" s="168"/>
      <c r="N231" s="168"/>
      <c r="O231" s="168"/>
      <c r="P231" s="168"/>
      <c r="Q231" s="168"/>
      <c r="R231" s="168"/>
      <c r="S231" s="168"/>
      <c r="T231" s="168"/>
      <c r="U231" s="168"/>
      <c r="V231" s="168"/>
      <c r="W231" s="168"/>
      <c r="X231" s="168"/>
      <c r="Y231" s="168"/>
      <c r="Z231" s="168"/>
      <c r="AA231" s="168"/>
      <c r="AB231" s="168"/>
      <c r="AC231" s="168"/>
      <c r="AD231" s="168"/>
      <c r="AE231" s="168"/>
      <c r="AF231" s="168"/>
      <c r="AG231" s="168"/>
      <c r="AH231" s="168"/>
      <c r="AI231" s="168"/>
      <c r="AJ231" s="168"/>
      <c r="AK231" s="168"/>
    </row>
    <row r="232" spans="1:37" x14ac:dyDescent="0.25">
      <c r="A232" s="168"/>
      <c r="B232" s="168"/>
      <c r="C232" s="168"/>
      <c r="D232" s="168"/>
      <c r="E232" s="168"/>
      <c r="F232" s="168"/>
      <c r="G232" s="168"/>
      <c r="H232" s="168"/>
      <c r="I232" s="168"/>
      <c r="J232" s="168"/>
      <c r="K232" s="168"/>
      <c r="L232" s="168"/>
      <c r="M232" s="168"/>
      <c r="N232" s="168"/>
      <c r="O232" s="168"/>
      <c r="P232" s="168"/>
      <c r="Q232" s="168"/>
      <c r="R232" s="168"/>
      <c r="S232" s="168"/>
      <c r="T232" s="168"/>
      <c r="U232" s="168"/>
      <c r="V232" s="168"/>
      <c r="W232" s="168"/>
      <c r="X232" s="168"/>
      <c r="Y232" s="168"/>
      <c r="Z232" s="168"/>
      <c r="AA232" s="168"/>
      <c r="AB232" s="168"/>
      <c r="AC232" s="168"/>
      <c r="AD232" s="168"/>
      <c r="AE232" s="168"/>
      <c r="AF232" s="168"/>
      <c r="AG232" s="168"/>
      <c r="AH232" s="168"/>
      <c r="AI232" s="168"/>
      <c r="AJ232" s="168"/>
      <c r="AK232" s="168"/>
    </row>
    <row r="233" spans="1:37" x14ac:dyDescent="0.25">
      <c r="A233" s="168"/>
      <c r="B233" s="168"/>
      <c r="C233" s="168"/>
      <c r="D233" s="168"/>
      <c r="E233" s="168"/>
      <c r="F233" s="168"/>
      <c r="G233" s="168"/>
      <c r="H233" s="168"/>
      <c r="I233" s="168"/>
      <c r="J233" s="168"/>
      <c r="K233" s="168"/>
      <c r="L233" s="168"/>
      <c r="M233" s="168"/>
      <c r="N233" s="168"/>
      <c r="O233" s="168"/>
      <c r="P233" s="168"/>
      <c r="Q233" s="168"/>
      <c r="R233" s="168"/>
      <c r="S233" s="168"/>
      <c r="T233" s="168"/>
      <c r="U233" s="168"/>
      <c r="V233" s="168"/>
      <c r="W233" s="168"/>
      <c r="X233" s="168"/>
      <c r="Y233" s="168"/>
      <c r="Z233" s="168"/>
      <c r="AA233" s="168"/>
      <c r="AB233" s="168"/>
      <c r="AC233" s="168"/>
      <c r="AD233" s="168"/>
      <c r="AE233" s="168"/>
      <c r="AF233" s="168"/>
      <c r="AG233" s="168"/>
      <c r="AH233" s="168"/>
      <c r="AI233" s="168"/>
      <c r="AJ233" s="168"/>
      <c r="AK233" s="168"/>
    </row>
    <row r="234" spans="1:37" x14ac:dyDescent="0.25">
      <c r="A234" s="168"/>
      <c r="B234" s="168"/>
      <c r="C234" s="168"/>
      <c r="D234" s="168"/>
      <c r="E234" s="168"/>
      <c r="F234" s="168"/>
      <c r="G234" s="168"/>
      <c r="H234" s="168"/>
      <c r="I234" s="168"/>
      <c r="J234" s="168"/>
      <c r="K234" s="168"/>
      <c r="L234" s="168"/>
      <c r="M234" s="168"/>
      <c r="N234" s="168"/>
      <c r="O234" s="168"/>
      <c r="P234" s="168"/>
      <c r="Q234" s="168"/>
      <c r="R234" s="168"/>
      <c r="S234" s="168"/>
      <c r="T234" s="168"/>
      <c r="U234" s="168"/>
      <c r="V234" s="168"/>
      <c r="W234" s="168"/>
      <c r="X234" s="168"/>
      <c r="Y234" s="168"/>
      <c r="Z234" s="168"/>
      <c r="AA234" s="168"/>
      <c r="AB234" s="168"/>
      <c r="AC234" s="168"/>
      <c r="AD234" s="168"/>
      <c r="AE234" s="168"/>
      <c r="AF234" s="168"/>
      <c r="AG234" s="168"/>
      <c r="AH234" s="168"/>
      <c r="AI234" s="168"/>
      <c r="AJ234" s="168"/>
      <c r="AK234" s="168"/>
    </row>
    <row r="235" spans="1:37" x14ac:dyDescent="0.25">
      <c r="A235" s="168"/>
      <c r="B235" s="168"/>
      <c r="C235" s="168"/>
      <c r="D235" s="168"/>
      <c r="E235" s="168"/>
      <c r="F235" s="168"/>
      <c r="G235" s="168"/>
      <c r="H235" s="168"/>
      <c r="I235" s="168"/>
      <c r="J235" s="168"/>
      <c r="K235" s="168"/>
      <c r="L235" s="168"/>
      <c r="M235" s="168"/>
      <c r="N235" s="168"/>
      <c r="O235" s="168"/>
      <c r="P235" s="168"/>
      <c r="Q235" s="168"/>
      <c r="R235" s="168"/>
      <c r="S235" s="168"/>
      <c r="T235" s="168"/>
      <c r="U235" s="168"/>
      <c r="V235" s="168"/>
      <c r="W235" s="168"/>
      <c r="X235" s="168"/>
      <c r="Y235" s="168"/>
      <c r="Z235" s="168"/>
      <c r="AA235" s="168"/>
      <c r="AB235" s="168"/>
      <c r="AC235" s="168"/>
      <c r="AD235" s="168"/>
      <c r="AE235" s="168"/>
      <c r="AF235" s="168"/>
      <c r="AG235" s="168"/>
      <c r="AH235" s="168"/>
      <c r="AI235" s="168"/>
      <c r="AJ235" s="168"/>
      <c r="AK235" s="168"/>
    </row>
    <row r="236" spans="1:37" x14ac:dyDescent="0.25">
      <c r="A236" s="168"/>
      <c r="B236" s="168"/>
      <c r="C236" s="168"/>
      <c r="D236" s="168"/>
      <c r="E236" s="168"/>
      <c r="F236" s="168"/>
      <c r="G236" s="168"/>
      <c r="H236" s="168"/>
      <c r="I236" s="168"/>
      <c r="J236" s="168"/>
      <c r="K236" s="168"/>
      <c r="L236" s="168"/>
      <c r="M236" s="168"/>
      <c r="N236" s="168"/>
      <c r="O236" s="168"/>
      <c r="P236" s="168"/>
      <c r="Q236" s="168"/>
      <c r="R236" s="168"/>
      <c r="S236" s="168"/>
      <c r="T236" s="168"/>
      <c r="U236" s="168"/>
      <c r="V236" s="168"/>
      <c r="W236" s="168"/>
      <c r="X236" s="168"/>
      <c r="Y236" s="168"/>
      <c r="Z236" s="168"/>
      <c r="AA236" s="168"/>
      <c r="AB236" s="168"/>
      <c r="AC236" s="168"/>
      <c r="AD236" s="168"/>
      <c r="AE236" s="168"/>
      <c r="AF236" s="168"/>
      <c r="AG236" s="168"/>
      <c r="AH236" s="168"/>
      <c r="AI236" s="168"/>
      <c r="AJ236" s="168"/>
      <c r="AK236" s="168"/>
    </row>
    <row r="237" spans="1:37" x14ac:dyDescent="0.25">
      <c r="S237" s="168"/>
      <c r="T237" s="168"/>
      <c r="U237" s="168"/>
      <c r="V237" s="168"/>
      <c r="W237" s="168"/>
      <c r="X237" s="168"/>
      <c r="Y237" s="168"/>
      <c r="Z237" s="168"/>
      <c r="AA237" s="168"/>
      <c r="AB237" s="168"/>
      <c r="AC237" s="168"/>
      <c r="AD237" s="168"/>
      <c r="AE237" s="168"/>
      <c r="AF237" s="168"/>
      <c r="AG237" s="168"/>
      <c r="AH237" s="168"/>
      <c r="AI237" s="168"/>
      <c r="AJ237" s="168"/>
      <c r="AK237" s="168"/>
    </row>
    <row r="238" spans="1:37" x14ac:dyDescent="0.25">
      <c r="S238" s="168"/>
      <c r="T238" s="168"/>
      <c r="U238" s="168"/>
      <c r="V238" s="168"/>
      <c r="W238" s="168"/>
      <c r="X238" s="168"/>
      <c r="Y238" s="168"/>
      <c r="Z238" s="168"/>
      <c r="AA238" s="168"/>
      <c r="AB238" s="168"/>
      <c r="AC238" s="168"/>
      <c r="AD238" s="168"/>
      <c r="AE238" s="168"/>
      <c r="AF238" s="168"/>
      <c r="AG238" s="168"/>
      <c r="AH238" s="168"/>
      <c r="AI238" s="168"/>
      <c r="AJ238" s="168"/>
      <c r="AK238" s="168"/>
    </row>
    <row r="239" spans="1:37" x14ac:dyDescent="0.25">
      <c r="S239" s="168"/>
      <c r="T239" s="168"/>
      <c r="U239" s="168"/>
      <c r="V239" s="168"/>
      <c r="W239" s="168"/>
      <c r="X239" s="168"/>
      <c r="Y239" s="168"/>
      <c r="Z239" s="168"/>
      <c r="AA239" s="168"/>
      <c r="AB239" s="168"/>
      <c r="AC239" s="168"/>
      <c r="AD239" s="168"/>
      <c r="AE239" s="168"/>
      <c r="AF239" s="168"/>
      <c r="AG239" s="168"/>
      <c r="AH239" s="168"/>
      <c r="AI239" s="168"/>
      <c r="AJ239" s="168"/>
      <c r="AK239" s="168"/>
    </row>
    <row r="240" spans="1:37" x14ac:dyDescent="0.25">
      <c r="S240" s="168"/>
      <c r="T240" s="168"/>
      <c r="U240" s="168"/>
      <c r="V240" s="168"/>
      <c r="W240" s="168"/>
      <c r="X240" s="168"/>
      <c r="Y240" s="168"/>
      <c r="Z240" s="168"/>
      <c r="AA240" s="168"/>
      <c r="AB240" s="168"/>
      <c r="AC240" s="168"/>
      <c r="AD240" s="168"/>
      <c r="AE240" s="168"/>
      <c r="AF240" s="168"/>
      <c r="AG240" s="168"/>
      <c r="AH240" s="168"/>
      <c r="AI240" s="168"/>
      <c r="AJ240" s="168"/>
      <c r="AK240" s="168"/>
    </row>
    <row r="241" spans="19:37" x14ac:dyDescent="0.25">
      <c r="S241" s="168"/>
      <c r="T241" s="168"/>
      <c r="U241" s="168"/>
      <c r="V241" s="168"/>
      <c r="W241" s="168"/>
      <c r="X241" s="168"/>
      <c r="Y241" s="168"/>
      <c r="Z241" s="168"/>
      <c r="AA241" s="168"/>
      <c r="AB241" s="168"/>
      <c r="AC241" s="168"/>
      <c r="AD241" s="168"/>
      <c r="AE241" s="168"/>
      <c r="AF241" s="168"/>
      <c r="AG241" s="168"/>
      <c r="AH241" s="168"/>
      <c r="AI241" s="168"/>
      <c r="AJ241" s="168"/>
      <c r="AK241" s="168"/>
    </row>
    <row r="242" spans="19:37" x14ac:dyDescent="0.25">
      <c r="S242" s="168"/>
      <c r="T242" s="168"/>
      <c r="U242" s="168"/>
      <c r="V242" s="168"/>
      <c r="W242" s="168"/>
      <c r="X242" s="168"/>
      <c r="Y242" s="168"/>
      <c r="Z242" s="168"/>
      <c r="AA242" s="168"/>
      <c r="AB242" s="168"/>
      <c r="AC242" s="168"/>
      <c r="AD242" s="168"/>
      <c r="AE242" s="168"/>
      <c r="AF242" s="168"/>
      <c r="AG242" s="168"/>
      <c r="AH242" s="168"/>
      <c r="AI242" s="168"/>
      <c r="AJ242" s="168"/>
      <c r="AK242" s="168"/>
    </row>
    <row r="243" spans="19:37" x14ac:dyDescent="0.25">
      <c r="S243" s="168"/>
      <c r="T243" s="168"/>
      <c r="U243" s="168"/>
      <c r="V243" s="168"/>
      <c r="W243" s="168"/>
      <c r="X243" s="168"/>
      <c r="Y243" s="168"/>
      <c r="Z243" s="168"/>
      <c r="AA243" s="168"/>
      <c r="AB243" s="168"/>
      <c r="AC243" s="168"/>
      <c r="AD243" s="168"/>
      <c r="AE243" s="168"/>
      <c r="AF243" s="168"/>
      <c r="AG243" s="168"/>
      <c r="AH243" s="168"/>
      <c r="AI243" s="168"/>
      <c r="AJ243" s="168"/>
      <c r="AK243" s="168"/>
    </row>
    <row r="244" spans="19:37" x14ac:dyDescent="0.25">
      <c r="S244" s="168"/>
      <c r="T244" s="168"/>
      <c r="U244" s="168"/>
      <c r="V244" s="168"/>
      <c r="W244" s="168"/>
      <c r="X244" s="168"/>
      <c r="Y244" s="168"/>
      <c r="Z244" s="168"/>
      <c r="AA244" s="168"/>
      <c r="AB244" s="168"/>
      <c r="AC244" s="168"/>
      <c r="AD244" s="168"/>
      <c r="AE244" s="168"/>
      <c r="AF244" s="168"/>
      <c r="AG244" s="168"/>
      <c r="AH244" s="168"/>
      <c r="AI244" s="168"/>
      <c r="AJ244" s="168"/>
      <c r="AK244" s="168"/>
    </row>
    <row r="245" spans="19:37" x14ac:dyDescent="0.25">
      <c r="S245" s="168"/>
      <c r="T245" s="168"/>
      <c r="U245" s="168"/>
      <c r="V245" s="168"/>
      <c r="W245" s="168"/>
      <c r="X245" s="168"/>
      <c r="Y245" s="168"/>
      <c r="Z245" s="168"/>
      <c r="AA245" s="168"/>
      <c r="AB245" s="168"/>
      <c r="AC245" s="168"/>
      <c r="AD245" s="168"/>
      <c r="AE245" s="168"/>
      <c r="AF245" s="168"/>
      <c r="AG245" s="168"/>
      <c r="AH245" s="168"/>
      <c r="AI245" s="168"/>
      <c r="AJ245" s="168"/>
      <c r="AK245" s="168"/>
    </row>
    <row r="246" spans="19:37" x14ac:dyDescent="0.25">
      <c r="S246" s="168"/>
      <c r="T246" s="168"/>
      <c r="U246" s="168"/>
      <c r="V246" s="168"/>
      <c r="W246" s="168"/>
      <c r="X246" s="168"/>
      <c r="Y246" s="168"/>
      <c r="Z246" s="168"/>
      <c r="AA246" s="168"/>
      <c r="AB246" s="168"/>
      <c r="AC246" s="168"/>
      <c r="AD246" s="168"/>
      <c r="AE246" s="168"/>
      <c r="AF246" s="168"/>
      <c r="AG246" s="168"/>
      <c r="AH246" s="168"/>
      <c r="AI246" s="168"/>
      <c r="AJ246" s="168"/>
      <c r="AK246" s="168"/>
    </row>
    <row r="247" spans="19:37" x14ac:dyDescent="0.25">
      <c r="S247" s="168"/>
      <c r="T247" s="168"/>
      <c r="U247" s="168"/>
      <c r="V247" s="168"/>
      <c r="W247" s="168"/>
      <c r="X247" s="168"/>
      <c r="Y247" s="168"/>
      <c r="Z247" s="168"/>
      <c r="AA247" s="168"/>
      <c r="AB247" s="168"/>
      <c r="AC247" s="168"/>
      <c r="AD247" s="168"/>
      <c r="AE247" s="168"/>
      <c r="AF247" s="168"/>
      <c r="AG247" s="168"/>
      <c r="AH247" s="168"/>
      <c r="AI247" s="168"/>
      <c r="AJ247" s="168"/>
      <c r="AK247" s="168"/>
    </row>
    <row r="248" spans="19:37" x14ac:dyDescent="0.25">
      <c r="S248" s="168"/>
      <c r="T248" s="168"/>
      <c r="U248" s="168"/>
      <c r="V248" s="168"/>
      <c r="W248" s="168"/>
      <c r="X248" s="168"/>
      <c r="Y248" s="168"/>
      <c r="Z248" s="168"/>
      <c r="AA248" s="168"/>
      <c r="AB248" s="168"/>
      <c r="AC248" s="168"/>
      <c r="AD248" s="168"/>
      <c r="AE248" s="168"/>
      <c r="AF248" s="168"/>
      <c r="AG248" s="168"/>
      <c r="AH248" s="168"/>
      <c r="AI248" s="168"/>
      <c r="AJ248" s="168"/>
      <c r="AK248" s="168"/>
    </row>
    <row r="249" spans="19:37" x14ac:dyDescent="0.25">
      <c r="S249" s="168"/>
      <c r="T249" s="168"/>
      <c r="U249" s="168"/>
      <c r="V249" s="168"/>
      <c r="W249" s="168"/>
      <c r="X249" s="168"/>
      <c r="Y249" s="168"/>
      <c r="Z249" s="168"/>
      <c r="AA249" s="168"/>
      <c r="AB249" s="168"/>
      <c r="AC249" s="168"/>
      <c r="AD249" s="168"/>
      <c r="AE249" s="168"/>
      <c r="AF249" s="168"/>
      <c r="AG249" s="168"/>
      <c r="AH249" s="168"/>
      <c r="AI249" s="168"/>
      <c r="AJ249" s="168"/>
      <c r="AK249" s="168"/>
    </row>
    <row r="250" spans="19:37" x14ac:dyDescent="0.25">
      <c r="S250" s="168"/>
      <c r="T250" s="168"/>
      <c r="U250" s="168"/>
      <c r="V250" s="168"/>
      <c r="W250" s="168"/>
      <c r="X250" s="168"/>
      <c r="Y250" s="168"/>
      <c r="Z250" s="168"/>
      <c r="AA250" s="168"/>
      <c r="AB250" s="168"/>
      <c r="AC250" s="168"/>
      <c r="AD250" s="168"/>
      <c r="AE250" s="168"/>
      <c r="AF250" s="168"/>
      <c r="AG250" s="168"/>
      <c r="AH250" s="168"/>
      <c r="AI250" s="168"/>
      <c r="AJ250" s="168"/>
      <c r="AK250" s="168"/>
    </row>
    <row r="251" spans="19:37" x14ac:dyDescent="0.25">
      <c r="S251" s="168"/>
      <c r="T251" s="168"/>
      <c r="U251" s="168"/>
      <c r="V251" s="168"/>
      <c r="W251" s="168"/>
      <c r="X251" s="168"/>
      <c r="Y251" s="168"/>
      <c r="Z251" s="168"/>
      <c r="AA251" s="168"/>
      <c r="AB251" s="168"/>
      <c r="AC251" s="168"/>
      <c r="AD251" s="168"/>
      <c r="AE251" s="168"/>
      <c r="AF251" s="168"/>
      <c r="AG251" s="168"/>
      <c r="AH251" s="168"/>
      <c r="AI251" s="168"/>
      <c r="AJ251" s="168"/>
      <c r="AK251" s="168"/>
    </row>
    <row r="252" spans="19:37" x14ac:dyDescent="0.25">
      <c r="S252" s="168"/>
      <c r="T252" s="168"/>
      <c r="U252" s="168"/>
      <c r="V252" s="168"/>
      <c r="W252" s="168"/>
      <c r="X252" s="168"/>
      <c r="Y252" s="168"/>
      <c r="Z252" s="168"/>
      <c r="AA252" s="168"/>
      <c r="AB252" s="168"/>
      <c r="AC252" s="168"/>
      <c r="AD252" s="168"/>
      <c r="AE252" s="168"/>
      <c r="AF252" s="168"/>
      <c r="AG252" s="168"/>
      <c r="AH252" s="168"/>
      <c r="AI252" s="168"/>
      <c r="AJ252" s="168"/>
      <c r="AK252" s="168"/>
    </row>
    <row r="253" spans="19:37" x14ac:dyDescent="0.25">
      <c r="S253" s="168"/>
      <c r="T253" s="168"/>
      <c r="U253" s="168"/>
      <c r="V253" s="168"/>
      <c r="W253" s="168"/>
      <c r="X253" s="168"/>
      <c r="Y253" s="168"/>
      <c r="Z253" s="168"/>
      <c r="AA253" s="168"/>
      <c r="AB253" s="168"/>
      <c r="AC253" s="168"/>
      <c r="AD253" s="168"/>
      <c r="AE253" s="168"/>
      <c r="AF253" s="168"/>
      <c r="AG253" s="168"/>
      <c r="AH253" s="168"/>
      <c r="AI253" s="168"/>
      <c r="AJ253" s="168"/>
      <c r="AK253" s="168"/>
    </row>
    <row r="254" spans="19:37" x14ac:dyDescent="0.25">
      <c r="S254" s="168"/>
      <c r="T254" s="168"/>
      <c r="U254" s="168"/>
      <c r="V254" s="168"/>
      <c r="W254" s="168"/>
      <c r="X254" s="168"/>
      <c r="Y254" s="168"/>
      <c r="Z254" s="168"/>
      <c r="AA254" s="168"/>
      <c r="AB254" s="168"/>
      <c r="AC254" s="168"/>
      <c r="AD254" s="168"/>
      <c r="AE254" s="168"/>
      <c r="AF254" s="168"/>
      <c r="AG254" s="168"/>
      <c r="AH254" s="168"/>
      <c r="AI254" s="168"/>
      <c r="AJ254" s="168"/>
      <c r="AK254" s="168"/>
    </row>
    <row r="255" spans="19:37" x14ac:dyDescent="0.25">
      <c r="S255" s="168"/>
      <c r="T255" s="168"/>
      <c r="U255" s="168"/>
      <c r="V255" s="168"/>
      <c r="W255" s="168"/>
      <c r="X255" s="168"/>
      <c r="Y255" s="168"/>
      <c r="Z255" s="168"/>
      <c r="AA255" s="168"/>
      <c r="AB255" s="168"/>
      <c r="AC255" s="168"/>
      <c r="AD255" s="168"/>
      <c r="AE255" s="168"/>
      <c r="AF255" s="168"/>
      <c r="AG255" s="168"/>
      <c r="AH255" s="168"/>
      <c r="AI255" s="168"/>
      <c r="AJ255" s="168"/>
      <c r="AK255" s="168"/>
    </row>
    <row r="256" spans="19:37" x14ac:dyDescent="0.25">
      <c r="S256" s="168"/>
      <c r="T256" s="168"/>
      <c r="U256" s="168"/>
      <c r="V256" s="168"/>
      <c r="W256" s="168"/>
      <c r="X256" s="168"/>
      <c r="Y256" s="168"/>
      <c r="Z256" s="168"/>
      <c r="AA256" s="168"/>
      <c r="AB256" s="168"/>
      <c r="AC256" s="168"/>
      <c r="AD256" s="168"/>
      <c r="AE256" s="168"/>
      <c r="AF256" s="168"/>
      <c r="AG256" s="168"/>
      <c r="AH256" s="168"/>
      <c r="AI256" s="168"/>
      <c r="AJ256" s="168"/>
      <c r="AK256" s="168"/>
    </row>
    <row r="257" spans="19:37" x14ac:dyDescent="0.25">
      <c r="S257" s="168"/>
      <c r="T257" s="168"/>
      <c r="U257" s="168"/>
      <c r="V257" s="168"/>
      <c r="W257" s="168"/>
      <c r="X257" s="168"/>
      <c r="Y257" s="168"/>
      <c r="Z257" s="168"/>
      <c r="AA257" s="168"/>
      <c r="AB257" s="168"/>
      <c r="AC257" s="168"/>
      <c r="AD257" s="168"/>
      <c r="AE257" s="168"/>
      <c r="AF257" s="168"/>
      <c r="AG257" s="168"/>
      <c r="AH257" s="168"/>
      <c r="AI257" s="168"/>
      <c r="AJ257" s="168"/>
      <c r="AK257" s="168"/>
    </row>
    <row r="258" spans="19:37" x14ac:dyDescent="0.25">
      <c r="S258" s="168"/>
      <c r="T258" s="168"/>
      <c r="U258" s="168"/>
      <c r="V258" s="168"/>
      <c r="W258" s="168"/>
      <c r="X258" s="168"/>
      <c r="Y258" s="168"/>
      <c r="Z258" s="168"/>
      <c r="AA258" s="168"/>
      <c r="AB258" s="168"/>
      <c r="AC258" s="168"/>
      <c r="AD258" s="168"/>
      <c r="AE258" s="168"/>
      <c r="AF258" s="168"/>
      <c r="AG258" s="168"/>
      <c r="AH258" s="168"/>
      <c r="AI258" s="168"/>
      <c r="AJ258" s="168"/>
      <c r="AK258" s="168"/>
    </row>
    <row r="259" spans="19:37" x14ac:dyDescent="0.25">
      <c r="S259" s="168"/>
      <c r="T259" s="168"/>
      <c r="U259" s="168"/>
      <c r="V259" s="168"/>
      <c r="W259" s="168"/>
      <c r="X259" s="168"/>
      <c r="Y259" s="168"/>
      <c r="Z259" s="168"/>
      <c r="AA259" s="168"/>
      <c r="AB259" s="168"/>
      <c r="AC259" s="168"/>
      <c r="AD259" s="168"/>
      <c r="AE259" s="168"/>
      <c r="AF259" s="168"/>
      <c r="AG259" s="168"/>
      <c r="AH259" s="168"/>
      <c r="AI259" s="168"/>
      <c r="AJ259" s="168"/>
      <c r="AK259" s="168"/>
    </row>
    <row r="260" spans="19:37" x14ac:dyDescent="0.25">
      <c r="S260" s="168"/>
      <c r="T260" s="168"/>
      <c r="U260" s="168"/>
      <c r="V260" s="168"/>
      <c r="W260" s="168"/>
      <c r="X260" s="168"/>
      <c r="Y260" s="168"/>
      <c r="Z260" s="168"/>
      <c r="AA260" s="168"/>
      <c r="AB260" s="168"/>
      <c r="AC260" s="168"/>
      <c r="AD260" s="168"/>
      <c r="AE260" s="168"/>
      <c r="AF260" s="168"/>
      <c r="AG260" s="168"/>
      <c r="AH260" s="168"/>
      <c r="AI260" s="168"/>
      <c r="AJ260" s="168"/>
      <c r="AK260" s="168"/>
    </row>
    <row r="261" spans="19:37" x14ac:dyDescent="0.25">
      <c r="S261" s="168"/>
      <c r="T261" s="168"/>
      <c r="U261" s="168"/>
      <c r="V261" s="168"/>
      <c r="W261" s="168"/>
      <c r="X261" s="168"/>
      <c r="Y261" s="168"/>
      <c r="Z261" s="168"/>
      <c r="AA261" s="168"/>
      <c r="AB261" s="168"/>
      <c r="AC261" s="168"/>
      <c r="AD261" s="168"/>
      <c r="AE261" s="168"/>
      <c r="AF261" s="168"/>
      <c r="AG261" s="168"/>
      <c r="AH261" s="168"/>
      <c r="AI261" s="168"/>
      <c r="AJ261" s="168"/>
      <c r="AK261" s="168"/>
    </row>
    <row r="262" spans="19:37" x14ac:dyDescent="0.25">
      <c r="S262" s="168"/>
      <c r="T262" s="168"/>
      <c r="U262" s="168"/>
      <c r="V262" s="168"/>
      <c r="W262" s="168"/>
      <c r="X262" s="168"/>
      <c r="Y262" s="168"/>
      <c r="Z262" s="168"/>
      <c r="AA262" s="168"/>
      <c r="AB262" s="168"/>
      <c r="AC262" s="168"/>
      <c r="AD262" s="168"/>
      <c r="AE262" s="168"/>
      <c r="AF262" s="168"/>
      <c r="AG262" s="168"/>
      <c r="AH262" s="168"/>
      <c r="AI262" s="168"/>
      <c r="AJ262" s="168"/>
      <c r="AK262" s="168"/>
    </row>
    <row r="263" spans="19:37" x14ac:dyDescent="0.25">
      <c r="S263" s="168"/>
      <c r="T263" s="168"/>
      <c r="U263" s="168"/>
      <c r="V263" s="168"/>
      <c r="W263" s="168"/>
      <c r="X263" s="168"/>
      <c r="Y263" s="168"/>
      <c r="Z263" s="168"/>
      <c r="AA263" s="168"/>
      <c r="AB263" s="168"/>
      <c r="AC263" s="168"/>
      <c r="AD263" s="168"/>
      <c r="AE263" s="168"/>
      <c r="AF263" s="168"/>
      <c r="AG263" s="168"/>
      <c r="AH263" s="168"/>
      <c r="AI263" s="168"/>
      <c r="AJ263" s="168"/>
      <c r="AK263" s="168"/>
    </row>
    <row r="264" spans="19:37" x14ac:dyDescent="0.25">
      <c r="S264" s="168"/>
      <c r="T264" s="168"/>
      <c r="U264" s="168"/>
      <c r="V264" s="168"/>
      <c r="W264" s="168"/>
      <c r="X264" s="168"/>
      <c r="Y264" s="168"/>
      <c r="Z264" s="168"/>
      <c r="AA264" s="168"/>
      <c r="AB264" s="168"/>
      <c r="AC264" s="168"/>
      <c r="AD264" s="168"/>
      <c r="AE264" s="168"/>
      <c r="AF264" s="168"/>
      <c r="AG264" s="168"/>
      <c r="AH264" s="168"/>
      <c r="AI264" s="168"/>
      <c r="AJ264" s="168"/>
      <c r="AK264" s="168"/>
    </row>
    <row r="265" spans="19:37" x14ac:dyDescent="0.25">
      <c r="S265" s="168"/>
      <c r="T265" s="168"/>
      <c r="U265" s="168"/>
      <c r="V265" s="168"/>
      <c r="W265" s="168"/>
      <c r="X265" s="168"/>
      <c r="Y265" s="168"/>
      <c r="Z265" s="168"/>
      <c r="AA265" s="168"/>
      <c r="AB265" s="168"/>
      <c r="AC265" s="168"/>
      <c r="AD265" s="168"/>
      <c r="AE265" s="168"/>
      <c r="AF265" s="168"/>
      <c r="AG265" s="168"/>
      <c r="AH265" s="168"/>
      <c r="AI265" s="168"/>
      <c r="AJ265" s="168"/>
      <c r="AK265" s="168"/>
    </row>
    <row r="266" spans="19:37" x14ac:dyDescent="0.25">
      <c r="S266" s="168"/>
      <c r="T266" s="168"/>
      <c r="U266" s="168"/>
      <c r="V266" s="168"/>
      <c r="W266" s="168"/>
      <c r="X266" s="168"/>
      <c r="Y266" s="168"/>
      <c r="Z266" s="168"/>
      <c r="AA266" s="168"/>
      <c r="AB266" s="168"/>
      <c r="AC266" s="168"/>
      <c r="AD266" s="168"/>
      <c r="AE266" s="168"/>
      <c r="AF266" s="168"/>
      <c r="AG266" s="168"/>
      <c r="AH266" s="168"/>
      <c r="AI266" s="168"/>
      <c r="AJ266" s="168"/>
      <c r="AK266" s="168"/>
    </row>
    <row r="267" spans="19:37" x14ac:dyDescent="0.25">
      <c r="S267" s="168"/>
      <c r="T267" s="168"/>
      <c r="U267" s="168"/>
      <c r="V267" s="168"/>
      <c r="W267" s="168"/>
      <c r="X267" s="168"/>
      <c r="Y267" s="168"/>
      <c r="Z267" s="168"/>
      <c r="AA267" s="168"/>
      <c r="AB267" s="168"/>
      <c r="AC267" s="168"/>
      <c r="AD267" s="168"/>
      <c r="AE267" s="168"/>
      <c r="AF267" s="168"/>
      <c r="AG267" s="168"/>
      <c r="AH267" s="168"/>
      <c r="AI267" s="168"/>
      <c r="AJ267" s="168"/>
      <c r="AK267" s="168"/>
    </row>
    <row r="268" spans="19:37" x14ac:dyDescent="0.25">
      <c r="S268" s="168"/>
      <c r="T268" s="168"/>
      <c r="U268" s="168"/>
      <c r="V268" s="168"/>
      <c r="W268" s="168"/>
      <c r="X268" s="168"/>
      <c r="Y268" s="168"/>
      <c r="Z268" s="168"/>
      <c r="AA268" s="168"/>
      <c r="AB268" s="168"/>
      <c r="AC268" s="168"/>
      <c r="AD268" s="168"/>
      <c r="AE268" s="168"/>
      <c r="AF268" s="168"/>
      <c r="AG268" s="168"/>
      <c r="AH268" s="168"/>
      <c r="AI268" s="168"/>
      <c r="AJ268" s="168"/>
      <c r="AK268" s="168"/>
    </row>
    <row r="269" spans="19:37" x14ac:dyDescent="0.25">
      <c r="S269" s="168"/>
      <c r="T269" s="168"/>
      <c r="U269" s="168"/>
      <c r="V269" s="168"/>
      <c r="W269" s="168"/>
      <c r="X269" s="168"/>
      <c r="Y269" s="168"/>
      <c r="Z269" s="168"/>
      <c r="AA269" s="168"/>
      <c r="AB269" s="168"/>
      <c r="AC269" s="168"/>
      <c r="AD269" s="168"/>
      <c r="AE269" s="168"/>
      <c r="AF269" s="168"/>
      <c r="AG269" s="168"/>
      <c r="AH269" s="168"/>
      <c r="AI269" s="168"/>
      <c r="AJ269" s="168"/>
      <c r="AK269" s="168"/>
    </row>
    <row r="270" spans="19:37" x14ac:dyDescent="0.25">
      <c r="S270" s="168"/>
      <c r="T270" s="168"/>
      <c r="U270" s="168"/>
      <c r="V270" s="168"/>
      <c r="W270" s="168"/>
      <c r="X270" s="168"/>
      <c r="Y270" s="168"/>
      <c r="Z270" s="168"/>
      <c r="AA270" s="168"/>
      <c r="AB270" s="168"/>
      <c r="AC270" s="168"/>
      <c r="AD270" s="168"/>
      <c r="AE270" s="168"/>
      <c r="AF270" s="168"/>
      <c r="AG270" s="168"/>
      <c r="AH270" s="168"/>
      <c r="AI270" s="168"/>
      <c r="AJ270" s="168"/>
      <c r="AK270" s="168"/>
    </row>
    <row r="271" spans="19:37" x14ac:dyDescent="0.25">
      <c r="S271" s="168"/>
      <c r="T271" s="168"/>
      <c r="U271" s="168"/>
      <c r="V271" s="168"/>
      <c r="W271" s="168"/>
      <c r="X271" s="168"/>
      <c r="Y271" s="168"/>
      <c r="Z271" s="168"/>
      <c r="AA271" s="168"/>
      <c r="AB271" s="168"/>
      <c r="AC271" s="168"/>
      <c r="AD271" s="168"/>
      <c r="AE271" s="168"/>
      <c r="AF271" s="168"/>
      <c r="AG271" s="168"/>
      <c r="AH271" s="168"/>
      <c r="AI271" s="168"/>
      <c r="AJ271" s="168"/>
      <c r="AK271" s="168"/>
    </row>
    <row r="272" spans="19:37" x14ac:dyDescent="0.25">
      <c r="S272" s="168"/>
      <c r="T272" s="168"/>
      <c r="U272" s="168"/>
      <c r="V272" s="168"/>
      <c r="W272" s="168"/>
      <c r="X272" s="168"/>
      <c r="Y272" s="168"/>
      <c r="Z272" s="168"/>
      <c r="AA272" s="168"/>
      <c r="AB272" s="168"/>
      <c r="AC272" s="168"/>
      <c r="AD272" s="168"/>
      <c r="AE272" s="168"/>
      <c r="AF272" s="168"/>
      <c r="AG272" s="168"/>
      <c r="AH272" s="168"/>
      <c r="AI272" s="168"/>
      <c r="AJ272" s="168"/>
      <c r="AK272" s="168"/>
    </row>
    <row r="273" spans="19:37" x14ac:dyDescent="0.25">
      <c r="S273" s="168"/>
      <c r="T273" s="168"/>
      <c r="U273" s="168"/>
      <c r="V273" s="168"/>
      <c r="W273" s="168"/>
      <c r="X273" s="168"/>
      <c r="Y273" s="168"/>
      <c r="Z273" s="168"/>
      <c r="AA273" s="168"/>
      <c r="AB273" s="168"/>
      <c r="AC273" s="168"/>
      <c r="AD273" s="168"/>
      <c r="AE273" s="168"/>
      <c r="AF273" s="168"/>
      <c r="AG273" s="168"/>
      <c r="AH273" s="168"/>
      <c r="AI273" s="168"/>
      <c r="AJ273" s="168"/>
      <c r="AK273" s="168"/>
    </row>
    <row r="274" spans="19:37" x14ac:dyDescent="0.25">
      <c r="S274" s="168"/>
      <c r="T274" s="168"/>
      <c r="U274" s="168"/>
      <c r="V274" s="168"/>
      <c r="W274" s="168"/>
      <c r="X274" s="168"/>
      <c r="Y274" s="168"/>
      <c r="Z274" s="168"/>
      <c r="AA274" s="168"/>
      <c r="AB274" s="168"/>
      <c r="AC274" s="168"/>
      <c r="AD274" s="168"/>
      <c r="AE274" s="168"/>
      <c r="AF274" s="168"/>
      <c r="AG274" s="168"/>
      <c r="AH274" s="168"/>
      <c r="AI274" s="168"/>
      <c r="AJ274" s="168"/>
      <c r="AK274" s="168"/>
    </row>
    <row r="275" spans="19:37" x14ac:dyDescent="0.25">
      <c r="S275" s="168"/>
      <c r="T275" s="168"/>
      <c r="U275" s="168"/>
      <c r="V275" s="168"/>
      <c r="W275" s="168"/>
      <c r="X275" s="168"/>
      <c r="Y275" s="168"/>
      <c r="Z275" s="168"/>
      <c r="AA275" s="168"/>
      <c r="AB275" s="168"/>
      <c r="AC275" s="168"/>
      <c r="AD275" s="168"/>
      <c r="AE275" s="168"/>
      <c r="AF275" s="168"/>
      <c r="AG275" s="168"/>
      <c r="AH275" s="168"/>
      <c r="AI275" s="168"/>
      <c r="AJ275" s="168"/>
      <c r="AK275" s="168"/>
    </row>
    <row r="276" spans="19:37" x14ac:dyDescent="0.25">
      <c r="S276" s="168"/>
      <c r="T276" s="168"/>
      <c r="U276" s="168"/>
      <c r="V276" s="168"/>
      <c r="W276" s="168"/>
      <c r="X276" s="168"/>
      <c r="Y276" s="168"/>
      <c r="Z276" s="168"/>
      <c r="AA276" s="168"/>
      <c r="AB276" s="168"/>
      <c r="AC276" s="168"/>
      <c r="AD276" s="168"/>
      <c r="AE276" s="168"/>
      <c r="AF276" s="168"/>
      <c r="AG276" s="168"/>
      <c r="AH276" s="168"/>
      <c r="AI276" s="168"/>
      <c r="AJ276" s="168"/>
      <c r="AK276" s="168"/>
    </row>
    <row r="277" spans="19:37" x14ac:dyDescent="0.25">
      <c r="S277" s="168"/>
      <c r="T277" s="168"/>
      <c r="U277" s="168"/>
      <c r="V277" s="168"/>
      <c r="W277" s="168"/>
      <c r="X277" s="168"/>
      <c r="Y277" s="168"/>
      <c r="Z277" s="168"/>
      <c r="AA277" s="168"/>
      <c r="AB277" s="168"/>
      <c r="AC277" s="168"/>
      <c r="AD277" s="168"/>
      <c r="AE277" s="168"/>
      <c r="AF277" s="168"/>
      <c r="AG277" s="168"/>
      <c r="AH277" s="168"/>
      <c r="AI277" s="168"/>
      <c r="AJ277" s="168"/>
      <c r="AK277" s="168"/>
    </row>
    <row r="278" spans="19:37" x14ac:dyDescent="0.25">
      <c r="S278" s="168"/>
      <c r="T278" s="168"/>
      <c r="U278" s="168"/>
      <c r="V278" s="168"/>
      <c r="W278" s="168"/>
      <c r="X278" s="168"/>
      <c r="Y278" s="168"/>
      <c r="Z278" s="168"/>
      <c r="AA278" s="168"/>
      <c r="AB278" s="168"/>
      <c r="AC278" s="168"/>
      <c r="AD278" s="168"/>
      <c r="AE278" s="168"/>
      <c r="AF278" s="168"/>
      <c r="AG278" s="168"/>
      <c r="AH278" s="168"/>
      <c r="AI278" s="168"/>
      <c r="AJ278" s="168"/>
      <c r="AK278" s="168"/>
    </row>
    <row r="279" spans="19:37" x14ac:dyDescent="0.25">
      <c r="S279" s="168"/>
      <c r="T279" s="168"/>
      <c r="U279" s="168"/>
      <c r="V279" s="168"/>
      <c r="W279" s="168"/>
      <c r="X279" s="168"/>
      <c r="Y279" s="168"/>
      <c r="Z279" s="168"/>
      <c r="AA279" s="168"/>
      <c r="AB279" s="168"/>
      <c r="AC279" s="168"/>
      <c r="AD279" s="168"/>
      <c r="AE279" s="168"/>
      <c r="AF279" s="168"/>
      <c r="AG279" s="168"/>
      <c r="AH279" s="168"/>
      <c r="AI279" s="168"/>
      <c r="AJ279" s="168"/>
      <c r="AK279" s="168"/>
    </row>
    <row r="280" spans="19:37" x14ac:dyDescent="0.25">
      <c r="S280" s="168"/>
      <c r="T280" s="168"/>
      <c r="U280" s="168"/>
      <c r="V280" s="168"/>
      <c r="W280" s="168"/>
      <c r="X280" s="168"/>
      <c r="Y280" s="168"/>
      <c r="Z280" s="168"/>
      <c r="AA280" s="168"/>
      <c r="AB280" s="168"/>
      <c r="AC280" s="168"/>
      <c r="AD280" s="168"/>
      <c r="AE280" s="168"/>
      <c r="AF280" s="168"/>
      <c r="AG280" s="168"/>
      <c r="AH280" s="168"/>
      <c r="AI280" s="168"/>
      <c r="AJ280" s="168"/>
      <c r="AK280" s="168"/>
    </row>
    <row r="281" spans="19:37" x14ac:dyDescent="0.25">
      <c r="S281" s="168"/>
      <c r="T281" s="168"/>
      <c r="U281" s="168"/>
      <c r="V281" s="168"/>
      <c r="W281" s="168"/>
      <c r="X281" s="168"/>
      <c r="Y281" s="168"/>
      <c r="Z281" s="168"/>
      <c r="AA281" s="168"/>
      <c r="AB281" s="168"/>
      <c r="AC281" s="168"/>
      <c r="AD281" s="168"/>
      <c r="AE281" s="168"/>
      <c r="AF281" s="168"/>
      <c r="AG281" s="168"/>
      <c r="AH281" s="168"/>
      <c r="AI281" s="168"/>
      <c r="AJ281" s="168"/>
      <c r="AK281" s="168"/>
    </row>
    <row r="282" spans="19:37" x14ac:dyDescent="0.25">
      <c r="S282" s="168"/>
      <c r="T282" s="168"/>
      <c r="U282" s="168"/>
      <c r="V282" s="168"/>
      <c r="W282" s="168"/>
      <c r="X282" s="168"/>
      <c r="Y282" s="168"/>
      <c r="Z282" s="168"/>
      <c r="AA282" s="168"/>
      <c r="AB282" s="168"/>
      <c r="AC282" s="168"/>
      <c r="AD282" s="168"/>
      <c r="AE282" s="168"/>
      <c r="AF282" s="168"/>
      <c r="AG282" s="168"/>
      <c r="AH282" s="168"/>
      <c r="AI282" s="168"/>
      <c r="AJ282" s="168"/>
      <c r="AK282" s="168"/>
    </row>
    <row r="283" spans="19:37" x14ac:dyDescent="0.25">
      <c r="S283" s="168"/>
      <c r="T283" s="168"/>
      <c r="U283" s="168"/>
      <c r="V283" s="168"/>
      <c r="W283" s="168"/>
      <c r="X283" s="168"/>
      <c r="Y283" s="168"/>
      <c r="Z283" s="168"/>
      <c r="AA283" s="168"/>
      <c r="AB283" s="168"/>
      <c r="AC283" s="168"/>
      <c r="AD283" s="168"/>
      <c r="AE283" s="168"/>
      <c r="AF283" s="168"/>
      <c r="AG283" s="168"/>
      <c r="AH283" s="168"/>
      <c r="AI283" s="168"/>
      <c r="AJ283" s="168"/>
      <c r="AK283" s="168"/>
    </row>
    <row r="284" spans="19:37" x14ac:dyDescent="0.25">
      <c r="S284" s="168"/>
      <c r="T284" s="168"/>
      <c r="U284" s="168"/>
      <c r="V284" s="168"/>
      <c r="W284" s="168"/>
      <c r="X284" s="168"/>
      <c r="Y284" s="168"/>
      <c r="Z284" s="168"/>
      <c r="AA284" s="168"/>
      <c r="AB284" s="168"/>
      <c r="AC284" s="168"/>
      <c r="AD284" s="168"/>
      <c r="AE284" s="168"/>
      <c r="AF284" s="168"/>
      <c r="AG284" s="168"/>
      <c r="AH284" s="168"/>
      <c r="AI284" s="168"/>
      <c r="AJ284" s="168"/>
      <c r="AK284" s="168"/>
    </row>
    <row r="285" spans="19:37" x14ac:dyDescent="0.25">
      <c r="S285" s="168"/>
      <c r="T285" s="168"/>
      <c r="U285" s="168"/>
      <c r="V285" s="168"/>
      <c r="W285" s="168"/>
      <c r="X285" s="168"/>
      <c r="Y285" s="168"/>
      <c r="Z285" s="168"/>
      <c r="AA285" s="168"/>
      <c r="AB285" s="168"/>
      <c r="AC285" s="168"/>
      <c r="AD285" s="168"/>
      <c r="AE285" s="168"/>
      <c r="AF285" s="168"/>
      <c r="AG285" s="168"/>
      <c r="AH285" s="168"/>
      <c r="AI285" s="168"/>
      <c r="AJ285" s="168"/>
      <c r="AK285" s="168"/>
    </row>
    <row r="286" spans="19:37" x14ac:dyDescent="0.25">
      <c r="S286" s="168"/>
      <c r="T286" s="168"/>
      <c r="U286" s="168"/>
      <c r="V286" s="168"/>
      <c r="W286" s="168"/>
      <c r="X286" s="168"/>
      <c r="Y286" s="168"/>
      <c r="Z286" s="168"/>
      <c r="AA286" s="168"/>
      <c r="AB286" s="168"/>
      <c r="AC286" s="168"/>
      <c r="AD286" s="168"/>
      <c r="AE286" s="168"/>
      <c r="AF286" s="168"/>
      <c r="AG286" s="168"/>
      <c r="AH286" s="168"/>
      <c r="AI286" s="168"/>
      <c r="AJ286" s="168"/>
      <c r="AK286" s="168"/>
    </row>
    <row r="287" spans="19:37" x14ac:dyDescent="0.25">
      <c r="S287" s="168"/>
      <c r="T287" s="168"/>
      <c r="U287" s="168"/>
      <c r="V287" s="168"/>
      <c r="W287" s="168"/>
      <c r="X287" s="168"/>
      <c r="Y287" s="168"/>
      <c r="Z287" s="168"/>
      <c r="AA287" s="168"/>
      <c r="AB287" s="168"/>
      <c r="AC287" s="168"/>
      <c r="AD287" s="168"/>
      <c r="AE287" s="168"/>
      <c r="AF287" s="168"/>
      <c r="AG287" s="168"/>
      <c r="AH287" s="168"/>
      <c r="AI287" s="168"/>
      <c r="AJ287" s="168"/>
      <c r="AK287" s="168"/>
    </row>
  </sheetData>
  <sheetProtection algorithmName="SHA-512" hashValue="LawsQXFNR5KxYFPsFVCUVK5h7oilS0dLeXIi/1i/ne2dmlvISai5TbhDqiLzFxwxy3aEAW/izngbCAdHo9JzKg==" saltValue="Cz6oF69Mc5m/DSFCRwtqOg==" spinCount="100000" sheet="1" objects="1" scenarios="1"/>
  <conditionalFormatting sqref="B12:B14">
    <cfRule type="cellIs" dxfId="74" priority="3" operator="notBetween">
      <formula>0</formula>
      <formula>100</formula>
    </cfRule>
  </conditionalFormatting>
  <conditionalFormatting sqref="B31:B33">
    <cfRule type="cellIs" dxfId="73" priority="12" operator="notBetween">
      <formula>0</formula>
      <formula>100</formula>
    </cfRule>
  </conditionalFormatting>
  <conditionalFormatting sqref="B50:B52">
    <cfRule type="cellIs" dxfId="72" priority="9" operator="notBetween">
      <formula>0</formula>
      <formula>100</formula>
    </cfRule>
  </conditionalFormatting>
  <conditionalFormatting sqref="B18:C20">
    <cfRule type="containsText" dxfId="71" priority="24" operator="containsText" text="Not valid">
      <formula>NOT(ISERROR(SEARCH("Not valid",B18)))</formula>
    </cfRule>
  </conditionalFormatting>
  <conditionalFormatting sqref="B24:C27">
    <cfRule type="containsText" dxfId="70" priority="13" operator="containsText" text="Not valid">
      <formula>NOT(ISERROR(SEARCH("Not valid",B24)))</formula>
    </cfRule>
  </conditionalFormatting>
  <conditionalFormatting sqref="B37:C39">
    <cfRule type="containsText" dxfId="69" priority="21" operator="containsText" text="Not valid">
      <formula>NOT(ISERROR(SEARCH("Not valid",B37)))</formula>
    </cfRule>
  </conditionalFormatting>
  <conditionalFormatting sqref="B43:C46">
    <cfRule type="containsText" dxfId="68" priority="16" operator="containsText" text="Not valid">
      <formula>NOT(ISERROR(SEARCH("Not valid",B43)))</formula>
    </cfRule>
  </conditionalFormatting>
  <conditionalFormatting sqref="B56:C58">
    <cfRule type="containsText" dxfId="67" priority="18" operator="containsText" text="Not valid">
      <formula>NOT(ISERROR(SEARCH("Not valid",B56)))</formula>
    </cfRule>
  </conditionalFormatting>
  <conditionalFormatting sqref="B62:C64">
    <cfRule type="containsText" dxfId="66" priority="15" operator="containsText" text="Not valid">
      <formula>NOT(ISERROR(SEARCH("Not valid",B62)))</formula>
    </cfRule>
  </conditionalFormatting>
  <conditionalFormatting sqref="C12:C14">
    <cfRule type="cellIs" dxfId="65" priority="1" operator="notBetween">
      <formula>5</formula>
      <formula>25</formula>
    </cfRule>
  </conditionalFormatting>
  <conditionalFormatting sqref="C31:C33">
    <cfRule type="cellIs" dxfId="64" priority="10" operator="notBetween">
      <formula>5</formula>
      <formula>25</formula>
    </cfRule>
  </conditionalFormatting>
  <conditionalFormatting sqref="C50:C52">
    <cfRule type="cellIs" dxfId="63" priority="7" operator="notBetween">
      <formula>5</formula>
      <formula>25</formula>
    </cfRule>
  </conditionalFormatting>
  <conditionalFormatting sqref="D12:D14">
    <cfRule type="cellIs" dxfId="62" priority="2" operator="notBetween">
      <formula>15</formula>
      <formula>75</formula>
    </cfRule>
  </conditionalFormatting>
  <conditionalFormatting sqref="D31:D33">
    <cfRule type="cellIs" dxfId="61" priority="11" operator="notBetween">
      <formula>15</formula>
      <formula>75</formula>
    </cfRule>
  </conditionalFormatting>
  <conditionalFormatting sqref="D50:D52">
    <cfRule type="cellIs" dxfId="60" priority="8" operator="notBetween">
      <formula>15</formula>
      <formula>75</formula>
    </cfRule>
  </conditionalFormatting>
  <pageMargins left="0.7" right="0.7" top="0.75" bottom="0.75" header="0.3" footer="0.3"/>
  <pageSetup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A0C2F-F987-4D23-9A89-8092E94AB703}">
  <dimension ref="A1:AV275"/>
  <sheetViews>
    <sheetView workbookViewId="0"/>
  </sheetViews>
  <sheetFormatPr baseColWidth="10" defaultColWidth="9.140625" defaultRowHeight="15" x14ac:dyDescent="0.25"/>
  <sheetData>
    <row r="1" spans="1:48" ht="15.75" x14ac:dyDescent="0.25">
      <c r="A1" s="186" t="s">
        <v>62</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row>
    <row r="2" spans="1:48" x14ac:dyDescent="0.25">
      <c r="A2" s="16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row>
    <row r="3" spans="1:48" x14ac:dyDescent="0.25">
      <c r="A3" s="206" t="s">
        <v>74</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c r="AU3" s="168"/>
      <c r="AV3" s="168"/>
    </row>
    <row r="4" spans="1:48" x14ac:dyDescent="0.25">
      <c r="A4" s="168"/>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N4" s="168"/>
      <c r="AO4" s="168"/>
      <c r="AP4" s="168"/>
      <c r="AQ4" s="168"/>
      <c r="AR4" s="168"/>
      <c r="AS4" s="168"/>
      <c r="AT4" s="168"/>
      <c r="AU4" s="168"/>
      <c r="AV4" s="168"/>
    </row>
    <row r="5" spans="1:48" x14ac:dyDescent="0.25">
      <c r="A5" s="168"/>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row>
    <row r="6" spans="1:48" x14ac:dyDescent="0.25">
      <c r="A6" s="168"/>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row>
    <row r="7" spans="1:48" x14ac:dyDescent="0.25">
      <c r="A7" s="168"/>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row>
    <row r="8" spans="1:48" x14ac:dyDescent="0.25">
      <c r="A8" s="168"/>
      <c r="B8" s="168"/>
      <c r="C8" s="168"/>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c r="AU8" s="168"/>
      <c r="AV8" s="168"/>
    </row>
    <row r="9" spans="1:48" x14ac:dyDescent="0.25">
      <c r="A9" s="168"/>
      <c r="B9" s="168"/>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68"/>
      <c r="AN9" s="168"/>
      <c r="AO9" s="168"/>
      <c r="AP9" s="168"/>
      <c r="AQ9" s="168"/>
      <c r="AR9" s="168"/>
      <c r="AS9" s="168"/>
      <c r="AT9" s="168"/>
      <c r="AU9" s="168"/>
      <c r="AV9" s="168"/>
    </row>
    <row r="10" spans="1:48" x14ac:dyDescent="0.25">
      <c r="A10" s="168"/>
      <c r="B10" s="168"/>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8"/>
      <c r="AJ10" s="168"/>
      <c r="AK10" s="168"/>
      <c r="AL10" s="168"/>
      <c r="AM10" s="168"/>
      <c r="AN10" s="168"/>
      <c r="AO10" s="168"/>
      <c r="AP10" s="168"/>
      <c r="AQ10" s="168"/>
      <c r="AR10" s="168"/>
      <c r="AS10" s="168"/>
      <c r="AT10" s="168"/>
      <c r="AU10" s="168"/>
      <c r="AV10" s="168"/>
    </row>
    <row r="11" spans="1:48" x14ac:dyDescent="0.25">
      <c r="A11" s="168"/>
      <c r="B11" s="168"/>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168"/>
      <c r="AS11" s="168"/>
      <c r="AT11" s="168"/>
      <c r="AU11" s="168"/>
      <c r="AV11" s="168"/>
    </row>
    <row r="12" spans="1:48" x14ac:dyDescent="0.25">
      <c r="A12" s="168"/>
      <c r="B12" s="168"/>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8"/>
      <c r="AQ12" s="168"/>
      <c r="AR12" s="168"/>
      <c r="AS12" s="168"/>
      <c r="AT12" s="168"/>
      <c r="AU12" s="168"/>
      <c r="AV12" s="168"/>
    </row>
    <row r="13" spans="1:48" x14ac:dyDescent="0.25">
      <c r="A13" s="168"/>
      <c r="B13" s="168"/>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68"/>
      <c r="AL13" s="168"/>
      <c r="AM13" s="168"/>
      <c r="AN13" s="168"/>
      <c r="AO13" s="168"/>
      <c r="AP13" s="168"/>
      <c r="AQ13" s="168"/>
      <c r="AR13" s="168"/>
      <c r="AS13" s="168"/>
      <c r="AT13" s="168"/>
      <c r="AU13" s="168"/>
      <c r="AV13" s="168"/>
    </row>
    <row r="14" spans="1:48" x14ac:dyDescent="0.25">
      <c r="A14" s="168"/>
      <c r="B14" s="168"/>
      <c r="C14" s="168"/>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168"/>
      <c r="AM14" s="168"/>
      <c r="AN14" s="168"/>
      <c r="AO14" s="168"/>
      <c r="AP14" s="168"/>
      <c r="AQ14" s="168"/>
      <c r="AR14" s="168"/>
      <c r="AS14" s="168"/>
      <c r="AT14" s="168"/>
      <c r="AU14" s="168"/>
      <c r="AV14" s="168"/>
    </row>
    <row r="15" spans="1:48" x14ac:dyDescent="0.25">
      <c r="A15" s="168"/>
      <c r="B15" s="168"/>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row>
    <row r="16" spans="1:48" x14ac:dyDescent="0.25">
      <c r="A16" s="168"/>
      <c r="B16" s="168"/>
      <c r="C16" s="168"/>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row>
    <row r="17" spans="1:48" x14ac:dyDescent="0.25">
      <c r="A17" s="168"/>
      <c r="B17" s="168"/>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row>
    <row r="18" spans="1:48" x14ac:dyDescent="0.25">
      <c r="A18" s="168"/>
      <c r="B18" s="168"/>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row>
    <row r="19" spans="1:48" x14ac:dyDescent="0.25">
      <c r="A19" s="168"/>
      <c r="B19" s="168"/>
      <c r="C19" s="168"/>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row>
    <row r="20" spans="1:48" x14ac:dyDescent="0.25">
      <c r="A20" s="168"/>
      <c r="B20" s="168"/>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row>
    <row r="21" spans="1:48" x14ac:dyDescent="0.25">
      <c r="A21" s="168"/>
      <c r="B21" s="168"/>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row>
    <row r="22" spans="1:48" x14ac:dyDescent="0.25">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row>
    <row r="23" spans="1:48" x14ac:dyDescent="0.25">
      <c r="A23" s="168"/>
      <c r="B23" s="168"/>
      <c r="C23" s="168"/>
      <c r="D23" s="168"/>
      <c r="E23" s="168"/>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row>
    <row r="24" spans="1:48" x14ac:dyDescent="0.25">
      <c r="A24" s="168"/>
      <c r="B24" s="168"/>
      <c r="C24" s="168"/>
      <c r="D24" s="168"/>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168"/>
      <c r="AM24" s="168"/>
      <c r="AN24" s="168"/>
      <c r="AO24" s="168"/>
      <c r="AP24" s="168"/>
      <c r="AQ24" s="168"/>
      <c r="AR24" s="168"/>
      <c r="AS24" s="168"/>
      <c r="AT24" s="168"/>
      <c r="AU24" s="168"/>
      <c r="AV24" s="168"/>
    </row>
    <row r="25" spans="1:48" x14ac:dyDescent="0.25">
      <c r="A25" s="168"/>
      <c r="B25" s="168"/>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168"/>
      <c r="AM25" s="168"/>
      <c r="AN25" s="168"/>
      <c r="AO25" s="168"/>
      <c r="AP25" s="168"/>
      <c r="AQ25" s="168"/>
      <c r="AR25" s="168"/>
      <c r="AS25" s="168"/>
      <c r="AT25" s="168"/>
      <c r="AU25" s="168"/>
      <c r="AV25" s="168"/>
    </row>
    <row r="26" spans="1:48" x14ac:dyDescent="0.25">
      <c r="A26" s="168"/>
      <c r="B26" s="168"/>
      <c r="C26" s="168"/>
      <c r="D26" s="168"/>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8"/>
      <c r="AL26" s="168"/>
      <c r="AM26" s="168"/>
      <c r="AN26" s="168"/>
      <c r="AO26" s="168"/>
      <c r="AP26" s="168"/>
      <c r="AQ26" s="168"/>
      <c r="AR26" s="168"/>
      <c r="AS26" s="168"/>
      <c r="AT26" s="168"/>
      <c r="AU26" s="168"/>
      <c r="AV26" s="168"/>
    </row>
    <row r="27" spans="1:48" x14ac:dyDescent="0.25">
      <c r="A27" s="168"/>
      <c r="B27" s="168"/>
      <c r="C27" s="168"/>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row>
    <row r="28" spans="1:48" x14ac:dyDescent="0.25">
      <c r="A28" s="168"/>
      <c r="B28" s="168"/>
      <c r="C28" s="168"/>
      <c r="D28" s="168"/>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168"/>
      <c r="AM28" s="168"/>
      <c r="AN28" s="168"/>
      <c r="AO28" s="168"/>
      <c r="AP28" s="168"/>
      <c r="AQ28" s="168"/>
      <c r="AR28" s="168"/>
      <c r="AS28" s="168"/>
      <c r="AT28" s="168"/>
      <c r="AU28" s="168"/>
      <c r="AV28" s="168"/>
    </row>
    <row r="29" spans="1:48" x14ac:dyDescent="0.25">
      <c r="A29" s="168"/>
      <c r="B29" s="168"/>
      <c r="C29" s="168"/>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row>
    <row r="30" spans="1:48" x14ac:dyDescent="0.25">
      <c r="A30" s="168"/>
      <c r="B30" s="168"/>
      <c r="C30" s="168"/>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8"/>
      <c r="AV30" s="168"/>
    </row>
    <row r="31" spans="1:48" x14ac:dyDescent="0.25">
      <c r="A31" s="168"/>
      <c r="B31" s="168"/>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row>
    <row r="32" spans="1:48" x14ac:dyDescent="0.25">
      <c r="A32" s="168"/>
      <c r="B32" s="168"/>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row>
    <row r="33" spans="1:48" x14ac:dyDescent="0.25">
      <c r="A33" s="168"/>
      <c r="B33" s="168"/>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row>
    <row r="34" spans="1:48" x14ac:dyDescent="0.25">
      <c r="A34" s="168"/>
      <c r="B34" s="168"/>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row>
    <row r="35" spans="1:48" x14ac:dyDescent="0.25">
      <c r="A35" s="168"/>
      <c r="B35" s="168"/>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row>
    <row r="36" spans="1:48" x14ac:dyDescent="0.25">
      <c r="A36" s="168"/>
      <c r="B36" s="168"/>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row>
    <row r="37" spans="1:48" x14ac:dyDescent="0.25">
      <c r="A37" s="168"/>
      <c r="B37" s="168"/>
      <c r="C37" s="168"/>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row>
    <row r="38" spans="1:48" x14ac:dyDescent="0.25">
      <c r="A38" s="168"/>
      <c r="B38" s="168"/>
      <c r="C38" s="168"/>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8"/>
    </row>
    <row r="39" spans="1:48" x14ac:dyDescent="0.25">
      <c r="A39" s="168"/>
      <c r="B39" s="168"/>
      <c r="C39" s="168"/>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row>
    <row r="40" spans="1:48" x14ac:dyDescent="0.25">
      <c r="A40" s="168"/>
      <c r="B40" s="168"/>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row>
    <row r="41" spans="1:48" x14ac:dyDescent="0.25">
      <c r="A41" s="168"/>
      <c r="B41" s="168"/>
      <c r="C41" s="168"/>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row>
    <row r="42" spans="1:48" x14ac:dyDescent="0.25">
      <c r="A42" s="168"/>
      <c r="B42" s="168"/>
      <c r="C42" s="168"/>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row>
    <row r="43" spans="1:48" x14ac:dyDescent="0.25">
      <c r="A43" s="168"/>
      <c r="B43" s="168"/>
      <c r="C43" s="16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row>
    <row r="44" spans="1:48" x14ac:dyDescent="0.25">
      <c r="A44" s="168"/>
      <c r="B44" s="168"/>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row>
    <row r="45" spans="1:48" x14ac:dyDescent="0.25">
      <c r="A45" s="168"/>
      <c r="B45" s="168"/>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row>
    <row r="46" spans="1:48" x14ac:dyDescent="0.25">
      <c r="A46" s="168"/>
      <c r="B46" s="168"/>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8"/>
    </row>
    <row r="47" spans="1:48" x14ac:dyDescent="0.25">
      <c r="A47" s="168"/>
      <c r="B47" s="168"/>
      <c r="C47" s="168"/>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L47" s="168"/>
      <c r="AM47" s="168"/>
      <c r="AN47" s="168"/>
      <c r="AO47" s="168"/>
      <c r="AP47" s="168"/>
      <c r="AQ47" s="168"/>
      <c r="AR47" s="168"/>
      <c r="AS47" s="168"/>
      <c r="AT47" s="168"/>
      <c r="AU47" s="168"/>
      <c r="AV47" s="168"/>
    </row>
    <row r="48" spans="1:48" x14ac:dyDescent="0.25">
      <c r="A48" s="168"/>
      <c r="B48" s="168"/>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8"/>
      <c r="AM48" s="168"/>
      <c r="AN48" s="168"/>
      <c r="AO48" s="168"/>
      <c r="AP48" s="168"/>
      <c r="AQ48" s="168"/>
      <c r="AR48" s="168"/>
      <c r="AS48" s="168"/>
      <c r="AT48" s="168"/>
      <c r="AU48" s="168"/>
      <c r="AV48" s="168"/>
    </row>
    <row r="49" spans="1:48" x14ac:dyDescent="0.25">
      <c r="A49" s="168"/>
      <c r="B49" s="168"/>
      <c r="C49" s="168"/>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68"/>
      <c r="AE49" s="168"/>
      <c r="AF49" s="168"/>
      <c r="AG49" s="168"/>
      <c r="AH49" s="168"/>
      <c r="AI49" s="168"/>
      <c r="AJ49" s="168"/>
      <c r="AK49" s="168"/>
      <c r="AL49" s="168"/>
      <c r="AM49" s="168"/>
      <c r="AN49" s="168"/>
      <c r="AO49" s="168"/>
      <c r="AP49" s="168"/>
      <c r="AQ49" s="168"/>
      <c r="AR49" s="168"/>
      <c r="AS49" s="168"/>
      <c r="AT49" s="168"/>
      <c r="AU49" s="168"/>
      <c r="AV49" s="168"/>
    </row>
    <row r="50" spans="1:48" x14ac:dyDescent="0.25">
      <c r="A50" s="168"/>
      <c r="B50" s="168"/>
      <c r="C50" s="168"/>
      <c r="D50" s="168"/>
      <c r="E50" s="168"/>
      <c r="F50" s="168"/>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168"/>
      <c r="AP50" s="168"/>
      <c r="AQ50" s="168"/>
      <c r="AR50" s="168"/>
      <c r="AS50" s="168"/>
      <c r="AT50" s="168"/>
      <c r="AU50" s="168"/>
      <c r="AV50" s="168"/>
    </row>
    <row r="51" spans="1:48" x14ac:dyDescent="0.25">
      <c r="A51" s="168"/>
      <c r="B51" s="168"/>
      <c r="C51" s="168"/>
      <c r="D51" s="168"/>
      <c r="E51" s="168"/>
      <c r="F51" s="168"/>
      <c r="G51" s="168"/>
      <c r="H51" s="168"/>
      <c r="I51" s="168"/>
      <c r="J51" s="168"/>
      <c r="K51" s="168"/>
      <c r="L51" s="168"/>
      <c r="M51" s="168"/>
      <c r="N51" s="168"/>
      <c r="O51" s="168"/>
      <c r="P51" s="168"/>
      <c r="Q51" s="168"/>
      <c r="R51" s="168"/>
      <c r="S51" s="168"/>
      <c r="T51" s="168"/>
      <c r="U51" s="168"/>
      <c r="V51" s="168"/>
      <c r="W51" s="168"/>
      <c r="X51" s="168"/>
      <c r="Y51" s="168"/>
      <c r="Z51" s="168"/>
      <c r="AA51" s="168"/>
      <c r="AB51" s="168"/>
      <c r="AC51" s="168"/>
      <c r="AD51" s="168"/>
      <c r="AE51" s="168"/>
      <c r="AF51" s="168"/>
      <c r="AG51" s="168"/>
      <c r="AH51" s="168"/>
      <c r="AI51" s="168"/>
      <c r="AJ51" s="168"/>
      <c r="AK51" s="168"/>
      <c r="AL51" s="168"/>
      <c r="AM51" s="168"/>
      <c r="AN51" s="168"/>
      <c r="AO51" s="168"/>
      <c r="AP51" s="168"/>
      <c r="AQ51" s="168"/>
      <c r="AR51" s="168"/>
      <c r="AS51" s="168"/>
      <c r="AT51" s="168"/>
      <c r="AU51" s="168"/>
      <c r="AV51" s="168"/>
    </row>
    <row r="52" spans="1:48" x14ac:dyDescent="0.25">
      <c r="A52" s="168"/>
      <c r="B52" s="168"/>
      <c r="C52" s="168"/>
      <c r="D52" s="168"/>
      <c r="E52" s="168"/>
      <c r="F52" s="168"/>
      <c r="G52" s="168"/>
      <c r="H52" s="168"/>
      <c r="I52" s="168"/>
      <c r="J52" s="168"/>
      <c r="K52" s="168"/>
      <c r="L52" s="168"/>
      <c r="M52" s="168"/>
      <c r="N52" s="168"/>
      <c r="O52" s="168"/>
      <c r="P52" s="168"/>
      <c r="Q52" s="168"/>
      <c r="R52" s="168"/>
      <c r="S52" s="168"/>
      <c r="T52" s="168"/>
      <c r="U52" s="168"/>
      <c r="V52" s="168"/>
      <c r="W52" s="168"/>
      <c r="X52" s="168"/>
      <c r="Y52" s="168"/>
      <c r="Z52" s="168"/>
      <c r="AA52" s="168"/>
      <c r="AB52" s="168"/>
      <c r="AC52" s="168"/>
      <c r="AD52" s="168"/>
      <c r="AE52" s="168"/>
      <c r="AF52" s="168"/>
      <c r="AG52" s="168"/>
      <c r="AH52" s="168"/>
      <c r="AI52" s="168"/>
      <c r="AJ52" s="168"/>
      <c r="AK52" s="168"/>
      <c r="AL52" s="168"/>
      <c r="AM52" s="168"/>
      <c r="AN52" s="168"/>
      <c r="AO52" s="168"/>
      <c r="AP52" s="168"/>
      <c r="AQ52" s="168"/>
      <c r="AR52" s="168"/>
      <c r="AS52" s="168"/>
      <c r="AT52" s="168"/>
      <c r="AU52" s="168"/>
      <c r="AV52" s="168"/>
    </row>
    <row r="53" spans="1:48" x14ac:dyDescent="0.25">
      <c r="A53" s="168"/>
      <c r="B53" s="168"/>
      <c r="C53" s="168"/>
      <c r="D53" s="168"/>
      <c r="E53" s="168"/>
      <c r="F53" s="168"/>
      <c r="G53" s="168"/>
      <c r="H53" s="168"/>
      <c r="I53" s="168"/>
      <c r="J53" s="168"/>
      <c r="K53" s="168"/>
      <c r="L53" s="168"/>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8"/>
      <c r="AL53" s="168"/>
      <c r="AM53" s="168"/>
      <c r="AN53" s="168"/>
      <c r="AO53" s="168"/>
      <c r="AP53" s="168"/>
      <c r="AQ53" s="168"/>
      <c r="AR53" s="168"/>
      <c r="AS53" s="168"/>
      <c r="AT53" s="168"/>
      <c r="AU53" s="168"/>
      <c r="AV53" s="168"/>
    </row>
    <row r="54" spans="1:48" x14ac:dyDescent="0.25">
      <c r="A54" s="168"/>
      <c r="B54" s="168"/>
      <c r="C54" s="168"/>
      <c r="D54" s="168"/>
      <c r="E54" s="168"/>
      <c r="F54" s="168"/>
      <c r="G54" s="168"/>
      <c r="H54" s="168"/>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68"/>
      <c r="AH54" s="168"/>
      <c r="AI54" s="168"/>
      <c r="AJ54" s="168"/>
      <c r="AK54" s="168"/>
      <c r="AL54" s="168"/>
      <c r="AM54" s="168"/>
      <c r="AN54" s="168"/>
      <c r="AO54" s="168"/>
      <c r="AP54" s="168"/>
      <c r="AQ54" s="168"/>
      <c r="AR54" s="168"/>
      <c r="AS54" s="168"/>
      <c r="AT54" s="168"/>
      <c r="AU54" s="168"/>
      <c r="AV54" s="168"/>
    </row>
    <row r="55" spans="1:48" x14ac:dyDescent="0.25">
      <c r="A55" s="168"/>
      <c r="B55" s="168"/>
      <c r="C55" s="168"/>
      <c r="D55" s="168"/>
      <c r="E55" s="168"/>
      <c r="F55" s="168"/>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168"/>
      <c r="AR55" s="168"/>
      <c r="AS55" s="168"/>
      <c r="AT55" s="168"/>
      <c r="AU55" s="168"/>
      <c r="AV55" s="168"/>
    </row>
    <row r="56" spans="1:48" x14ac:dyDescent="0.25">
      <c r="A56" s="168"/>
      <c r="B56" s="168"/>
      <c r="C56" s="168"/>
      <c r="D56" s="168"/>
      <c r="E56" s="168"/>
      <c r="F56" s="168"/>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8"/>
      <c r="AV56" s="168"/>
    </row>
    <row r="57" spans="1:48" x14ac:dyDescent="0.25">
      <c r="A57" s="168"/>
      <c r="B57" s="168"/>
      <c r="C57" s="168"/>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K57" s="168"/>
      <c r="AL57" s="168"/>
      <c r="AM57" s="168"/>
      <c r="AN57" s="168"/>
      <c r="AO57" s="168"/>
      <c r="AP57" s="168"/>
      <c r="AQ57" s="168"/>
      <c r="AR57" s="168"/>
      <c r="AS57" s="168"/>
      <c r="AT57" s="168"/>
      <c r="AU57" s="168"/>
      <c r="AV57" s="168"/>
    </row>
    <row r="58" spans="1:48" x14ac:dyDescent="0.25">
      <c r="A58" s="168"/>
      <c r="B58" s="168"/>
      <c r="C58" s="168"/>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8"/>
      <c r="AP58" s="168"/>
      <c r="AQ58" s="168"/>
      <c r="AR58" s="168"/>
      <c r="AS58" s="168"/>
      <c r="AT58" s="168"/>
      <c r="AU58" s="168"/>
      <c r="AV58" s="168"/>
    </row>
    <row r="59" spans="1:48" x14ac:dyDescent="0.25">
      <c r="A59" s="168"/>
      <c r="B59" s="168"/>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168"/>
      <c r="AV59" s="168"/>
    </row>
    <row r="60" spans="1:48" x14ac:dyDescent="0.25">
      <c r="A60" s="168"/>
      <c r="B60" s="168"/>
      <c r="C60" s="168"/>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row>
    <row r="61" spans="1:48" x14ac:dyDescent="0.25">
      <c r="A61" s="168"/>
      <c r="B61" s="168"/>
      <c r="C61" s="168"/>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row>
    <row r="62" spans="1:48" x14ac:dyDescent="0.25">
      <c r="A62" s="168"/>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c r="AK62" s="168"/>
      <c r="AL62" s="168"/>
      <c r="AM62" s="168"/>
      <c r="AN62" s="168"/>
      <c r="AO62" s="168"/>
      <c r="AP62" s="168"/>
      <c r="AQ62" s="168"/>
      <c r="AR62" s="168"/>
      <c r="AS62" s="168"/>
      <c r="AT62" s="168"/>
      <c r="AU62" s="168"/>
      <c r="AV62" s="168"/>
    </row>
    <row r="63" spans="1:48" x14ac:dyDescent="0.25">
      <c r="A63" s="168"/>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P63" s="168"/>
      <c r="AQ63" s="168"/>
      <c r="AR63" s="168"/>
      <c r="AS63" s="168"/>
      <c r="AT63" s="168"/>
      <c r="AU63" s="168"/>
      <c r="AV63" s="168"/>
    </row>
    <row r="64" spans="1:48" x14ac:dyDescent="0.25">
      <c r="A64" s="168"/>
      <c r="B64" s="168"/>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c r="AK64" s="168"/>
      <c r="AL64" s="168"/>
      <c r="AM64" s="168"/>
      <c r="AN64" s="168"/>
      <c r="AO64" s="168"/>
      <c r="AP64" s="168"/>
      <c r="AQ64" s="168"/>
      <c r="AR64" s="168"/>
      <c r="AS64" s="168"/>
      <c r="AT64" s="168"/>
      <c r="AU64" s="168"/>
      <c r="AV64" s="168"/>
    </row>
    <row r="65" spans="1:48" x14ac:dyDescent="0.25">
      <c r="A65" s="168"/>
      <c r="B65" s="168"/>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68"/>
      <c r="AH65" s="168"/>
      <c r="AI65" s="168"/>
      <c r="AJ65" s="168"/>
      <c r="AK65" s="168"/>
      <c r="AL65" s="168"/>
      <c r="AM65" s="168"/>
      <c r="AN65" s="168"/>
      <c r="AO65" s="168"/>
      <c r="AP65" s="168"/>
      <c r="AQ65" s="168"/>
      <c r="AR65" s="168"/>
      <c r="AS65" s="168"/>
      <c r="AT65" s="168"/>
      <c r="AU65" s="168"/>
      <c r="AV65" s="168"/>
    </row>
    <row r="66" spans="1:48" x14ac:dyDescent="0.25">
      <c r="A66" s="168"/>
      <c r="B66" s="168"/>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c r="AK66" s="168"/>
      <c r="AL66" s="168"/>
      <c r="AM66" s="168"/>
      <c r="AN66" s="168"/>
      <c r="AO66" s="168"/>
      <c r="AP66" s="168"/>
      <c r="AQ66" s="168"/>
      <c r="AR66" s="168"/>
      <c r="AS66" s="168"/>
      <c r="AT66" s="168"/>
      <c r="AU66" s="168"/>
      <c r="AV66" s="168"/>
    </row>
    <row r="67" spans="1:48" x14ac:dyDescent="0.25">
      <c r="A67" s="168"/>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8"/>
      <c r="AQ67" s="168"/>
      <c r="AR67" s="168"/>
      <c r="AS67" s="168"/>
      <c r="AT67" s="168"/>
      <c r="AU67" s="168"/>
      <c r="AV67" s="168"/>
    </row>
    <row r="68" spans="1:48" x14ac:dyDescent="0.25">
      <c r="A68" s="168"/>
      <c r="B68" s="168"/>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68"/>
      <c r="AR68" s="168"/>
      <c r="AS68" s="168"/>
      <c r="AT68" s="168"/>
      <c r="AU68" s="168"/>
      <c r="AV68" s="168"/>
    </row>
    <row r="69" spans="1:48" x14ac:dyDescent="0.25">
      <c r="A69" s="168"/>
      <c r="B69" s="168"/>
      <c r="C69" s="168"/>
      <c r="D69" s="168"/>
      <c r="E69" s="168"/>
      <c r="F69" s="168"/>
      <c r="G69" s="168"/>
      <c r="H69" s="168"/>
      <c r="I69" s="168"/>
      <c r="J69" s="168"/>
      <c r="K69" s="168"/>
      <c r="L69" s="168"/>
      <c r="M69" s="168"/>
      <c r="N69" s="168"/>
      <c r="O69" s="168"/>
      <c r="P69" s="168"/>
      <c r="Q69" s="168"/>
      <c r="R69" s="168"/>
      <c r="S69" s="168"/>
      <c r="T69" s="168"/>
      <c r="U69" s="168"/>
      <c r="V69" s="168"/>
      <c r="W69" s="168"/>
      <c r="X69" s="168"/>
      <c r="Y69" s="168"/>
      <c r="Z69" s="168"/>
      <c r="AA69" s="168"/>
      <c r="AB69" s="168"/>
      <c r="AC69" s="168"/>
      <c r="AD69" s="168"/>
      <c r="AE69" s="168"/>
      <c r="AF69" s="168"/>
      <c r="AG69" s="168"/>
      <c r="AH69" s="168"/>
      <c r="AI69" s="168"/>
      <c r="AJ69" s="168"/>
      <c r="AK69" s="168"/>
      <c r="AL69" s="168"/>
      <c r="AM69" s="168"/>
      <c r="AN69" s="168"/>
      <c r="AO69" s="168"/>
      <c r="AP69" s="168"/>
      <c r="AQ69" s="168"/>
      <c r="AR69" s="168"/>
      <c r="AS69" s="168"/>
      <c r="AT69" s="168"/>
      <c r="AU69" s="168"/>
      <c r="AV69" s="168"/>
    </row>
    <row r="70" spans="1:48" x14ac:dyDescent="0.25">
      <c r="A70" s="168"/>
      <c r="B70" s="168"/>
      <c r="C70" s="168"/>
      <c r="D70" s="168"/>
      <c r="E70" s="168"/>
      <c r="F70" s="168"/>
      <c r="G70" s="168"/>
      <c r="H70" s="168"/>
      <c r="I70" s="168"/>
      <c r="J70" s="168"/>
      <c r="K70" s="168"/>
      <c r="L70" s="168"/>
      <c r="M70" s="168"/>
      <c r="N70" s="168"/>
      <c r="O70" s="168"/>
      <c r="P70" s="168"/>
      <c r="Q70" s="168"/>
      <c r="R70" s="168"/>
      <c r="S70" s="168"/>
      <c r="T70" s="168"/>
      <c r="U70" s="168"/>
      <c r="V70" s="168"/>
      <c r="W70" s="168"/>
      <c r="X70" s="168"/>
      <c r="Y70" s="168"/>
      <c r="Z70" s="168"/>
      <c r="AA70" s="168"/>
      <c r="AB70" s="168"/>
      <c r="AC70" s="168"/>
      <c r="AD70" s="168"/>
      <c r="AE70" s="168"/>
      <c r="AF70" s="168"/>
      <c r="AG70" s="168"/>
      <c r="AH70" s="168"/>
      <c r="AI70" s="168"/>
      <c r="AJ70" s="168"/>
      <c r="AK70" s="168"/>
      <c r="AL70" s="168"/>
      <c r="AM70" s="168"/>
      <c r="AN70" s="168"/>
      <c r="AO70" s="168"/>
      <c r="AP70" s="168"/>
      <c r="AQ70" s="168"/>
      <c r="AR70" s="168"/>
      <c r="AS70" s="168"/>
      <c r="AT70" s="168"/>
      <c r="AU70" s="168"/>
      <c r="AV70" s="168"/>
    </row>
    <row r="71" spans="1:48" x14ac:dyDescent="0.25">
      <c r="A71" s="168"/>
      <c r="B71" s="168"/>
      <c r="C71" s="168"/>
      <c r="D71" s="168"/>
      <c r="E71" s="168"/>
      <c r="F71" s="168"/>
      <c r="G71" s="168"/>
      <c r="H71" s="168"/>
      <c r="I71" s="168"/>
      <c r="J71" s="168"/>
      <c r="K71" s="168"/>
      <c r="L71" s="16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8"/>
    </row>
    <row r="72" spans="1:48" x14ac:dyDescent="0.25">
      <c r="A72" s="168"/>
      <c r="B72" s="168"/>
      <c r="C72" s="168"/>
      <c r="D72" s="168"/>
      <c r="E72" s="168"/>
      <c r="F72" s="168"/>
      <c r="G72" s="168"/>
      <c r="H72" s="168"/>
      <c r="I72" s="168"/>
      <c r="J72" s="168"/>
      <c r="K72" s="168"/>
      <c r="L72" s="168"/>
      <c r="M72" s="168"/>
      <c r="N72" s="168"/>
      <c r="O72" s="168"/>
      <c r="P72" s="168"/>
      <c r="Q72" s="168"/>
      <c r="R72" s="168"/>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168"/>
      <c r="AS72" s="168"/>
      <c r="AT72" s="168"/>
      <c r="AU72" s="168"/>
      <c r="AV72" s="168"/>
    </row>
    <row r="73" spans="1:48" x14ac:dyDescent="0.25">
      <c r="A73" s="168"/>
      <c r="B73" s="168"/>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row>
    <row r="74" spans="1:48" x14ac:dyDescent="0.25">
      <c r="A74" s="168"/>
      <c r="B74" s="168"/>
      <c r="C74" s="168"/>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row>
    <row r="75" spans="1:48" x14ac:dyDescent="0.25">
      <c r="A75" s="168"/>
      <c r="B75" s="168"/>
      <c r="C75" s="168"/>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row>
    <row r="76" spans="1:48" x14ac:dyDescent="0.25">
      <c r="A76" s="168"/>
      <c r="B76" s="168"/>
      <c r="C76" s="168"/>
      <c r="D76" s="168"/>
      <c r="E76" s="168"/>
      <c r="F76" s="168"/>
      <c r="G76" s="168"/>
      <c r="H76" s="168"/>
      <c r="I76" s="168"/>
      <c r="J76" s="168"/>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row>
    <row r="77" spans="1:48" x14ac:dyDescent="0.25">
      <c r="A77" s="168"/>
      <c r="B77" s="168"/>
      <c r="C77" s="168"/>
      <c r="D77" s="168"/>
      <c r="E77" s="168"/>
      <c r="F77" s="168"/>
      <c r="G77" s="168"/>
      <c r="H77" s="168"/>
      <c r="I77" s="168"/>
      <c r="J77" s="168"/>
      <c r="K77" s="168"/>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row>
    <row r="78" spans="1:48" x14ac:dyDescent="0.25">
      <c r="A78" s="168"/>
      <c r="B78" s="168"/>
      <c r="C78" s="168"/>
      <c r="D78" s="168"/>
      <c r="E78" s="168"/>
      <c r="F78" s="168"/>
      <c r="G78" s="168"/>
      <c r="H78" s="168"/>
      <c r="I78" s="168"/>
      <c r="J78" s="168"/>
      <c r="K78" s="168"/>
      <c r="L78" s="168"/>
      <c r="M78" s="168"/>
      <c r="N78" s="168"/>
      <c r="O78" s="168"/>
      <c r="P78" s="168"/>
      <c r="Q78" s="168"/>
      <c r="R78" s="168"/>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row>
    <row r="79" spans="1:48" x14ac:dyDescent="0.25">
      <c r="A79" s="168"/>
      <c r="B79" s="168"/>
      <c r="C79" s="168"/>
      <c r="D79" s="168"/>
      <c r="E79" s="168"/>
      <c r="F79" s="168"/>
      <c r="G79" s="168"/>
      <c r="H79" s="168"/>
      <c r="I79" s="168"/>
      <c r="J79" s="168"/>
      <c r="K79" s="168"/>
      <c r="L79" s="168"/>
      <c r="M79" s="168"/>
      <c r="N79" s="168"/>
      <c r="O79" s="168"/>
      <c r="P79" s="168"/>
      <c r="Q79" s="168"/>
      <c r="R79" s="168"/>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row>
    <row r="80" spans="1:48" x14ac:dyDescent="0.25">
      <c r="A80" s="168"/>
      <c r="B80" s="168"/>
      <c r="C80" s="168"/>
      <c r="D80" s="168"/>
      <c r="E80" s="168"/>
      <c r="F80" s="168"/>
      <c r="G80" s="168"/>
      <c r="H80" s="168"/>
      <c r="I80" s="168"/>
      <c r="J80" s="168"/>
      <c r="K80" s="168"/>
      <c r="L80" s="168"/>
      <c r="M80" s="168"/>
      <c r="N80" s="168"/>
      <c r="O80" s="168"/>
      <c r="P80" s="168"/>
      <c r="Q80" s="168"/>
      <c r="R80" s="168"/>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row>
    <row r="81" spans="1:48" x14ac:dyDescent="0.25">
      <c r="A81" s="168"/>
      <c r="B81" s="168"/>
      <c r="C81" s="168"/>
      <c r="D81" s="168"/>
      <c r="E81" s="168"/>
      <c r="F81" s="168"/>
      <c r="G81" s="168"/>
      <c r="H81" s="168"/>
      <c r="I81" s="168"/>
      <c r="J81" s="168"/>
      <c r="K81" s="168"/>
      <c r="L81" s="168"/>
      <c r="M81" s="168"/>
      <c r="N81" s="168"/>
      <c r="O81" s="168"/>
      <c r="P81" s="168"/>
      <c r="Q81" s="168"/>
      <c r="R81" s="168"/>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row>
    <row r="82" spans="1:48" x14ac:dyDescent="0.25">
      <c r="A82" s="168"/>
      <c r="B82" s="168"/>
      <c r="C82" s="168"/>
      <c r="D82" s="168"/>
      <c r="E82" s="168"/>
      <c r="F82" s="168"/>
      <c r="G82" s="168"/>
      <c r="H82" s="168"/>
      <c r="I82" s="168"/>
      <c r="J82" s="168"/>
      <c r="K82" s="168"/>
      <c r="L82" s="168"/>
      <c r="M82" s="168"/>
      <c r="N82" s="168"/>
      <c r="O82" s="168"/>
      <c r="P82" s="168"/>
      <c r="Q82" s="168"/>
      <c r="R82" s="168"/>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row>
    <row r="83" spans="1:48" x14ac:dyDescent="0.25">
      <c r="A83" s="168"/>
      <c r="B83" s="168"/>
      <c r="C83" s="168"/>
      <c r="D83" s="168"/>
      <c r="E83" s="168"/>
      <c r="F83" s="168"/>
      <c r="G83" s="168"/>
      <c r="H83" s="168"/>
      <c r="I83" s="168"/>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row>
    <row r="84" spans="1:48" x14ac:dyDescent="0.25">
      <c r="A84" s="168"/>
      <c r="B84" s="168"/>
      <c r="C84" s="168"/>
      <c r="D84" s="168"/>
      <c r="E84" s="168"/>
      <c r="F84" s="168"/>
      <c r="G84" s="168"/>
      <c r="H84" s="168"/>
      <c r="I84" s="168"/>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row>
    <row r="85" spans="1:48" x14ac:dyDescent="0.25">
      <c r="A85" s="168"/>
      <c r="B85" s="168"/>
      <c r="C85" s="168"/>
      <c r="D85" s="168"/>
      <c r="E85" s="168"/>
      <c r="F85" s="168"/>
      <c r="G85" s="168"/>
      <c r="H85" s="168"/>
      <c r="I85" s="168"/>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row>
    <row r="86" spans="1:48" x14ac:dyDescent="0.25">
      <c r="A86" s="168"/>
      <c r="B86" s="168"/>
      <c r="C86" s="168"/>
      <c r="D86" s="168"/>
      <c r="E86" s="168"/>
      <c r="F86" s="168"/>
      <c r="G86" s="168"/>
      <c r="H86" s="168"/>
      <c r="I86" s="168"/>
      <c r="J86" s="168"/>
      <c r="K86" s="168"/>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row>
    <row r="87" spans="1:48" x14ac:dyDescent="0.25">
      <c r="A87" s="168"/>
      <c r="B87" s="168"/>
      <c r="C87" s="168"/>
      <c r="D87" s="168"/>
      <c r="E87" s="168"/>
      <c r="F87" s="168"/>
      <c r="G87" s="168"/>
      <c r="H87" s="168"/>
      <c r="I87" s="168"/>
      <c r="J87" s="168"/>
      <c r="K87" s="168"/>
      <c r="L87" s="168"/>
      <c r="M87" s="168"/>
      <c r="N87" s="168"/>
      <c r="O87" s="168"/>
      <c r="P87" s="168"/>
      <c r="Q87" s="168"/>
      <c r="R87" s="168"/>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row>
    <row r="88" spans="1:48" x14ac:dyDescent="0.25">
      <c r="A88" s="168"/>
      <c r="B88" s="168"/>
      <c r="C88" s="168"/>
      <c r="D88" s="168"/>
      <c r="E88" s="168"/>
      <c r="F88" s="168"/>
      <c r="G88" s="168"/>
      <c r="H88" s="168"/>
      <c r="I88" s="168"/>
      <c r="J88" s="168"/>
      <c r="K88" s="168"/>
      <c r="L88" s="168"/>
      <c r="M88" s="168"/>
      <c r="N88" s="168"/>
      <c r="O88" s="168"/>
      <c r="P88" s="168"/>
      <c r="Q88" s="168"/>
      <c r="R88" s="168"/>
      <c r="S88" s="168"/>
      <c r="T88" s="168"/>
      <c r="U88" s="168"/>
      <c r="V88" s="168"/>
      <c r="W88" s="168"/>
      <c r="X88" s="168"/>
      <c r="Y88" s="168"/>
      <c r="Z88" s="168"/>
      <c r="AA88" s="168"/>
      <c r="AB88" s="168"/>
      <c r="AC88" s="168"/>
      <c r="AD88" s="168"/>
      <c r="AE88" s="168"/>
      <c r="AF88" s="168"/>
      <c r="AG88" s="168"/>
      <c r="AH88" s="168"/>
      <c r="AI88" s="168"/>
      <c r="AJ88" s="168"/>
      <c r="AK88" s="168"/>
      <c r="AL88" s="168"/>
      <c r="AM88" s="168"/>
      <c r="AN88" s="168"/>
      <c r="AO88" s="168"/>
      <c r="AP88" s="168"/>
      <c r="AQ88" s="168"/>
      <c r="AR88" s="168"/>
      <c r="AS88" s="168"/>
      <c r="AT88" s="168"/>
      <c r="AU88" s="168"/>
      <c r="AV88" s="168"/>
    </row>
    <row r="89" spans="1:48" x14ac:dyDescent="0.25">
      <c r="A89" s="168"/>
      <c r="B89" s="168"/>
      <c r="C89" s="168"/>
      <c r="D89" s="168"/>
      <c r="E89" s="168"/>
      <c r="F89" s="168"/>
      <c r="G89" s="168"/>
      <c r="H89" s="168"/>
      <c r="I89" s="168"/>
      <c r="J89" s="168"/>
      <c r="K89" s="168"/>
      <c r="L89" s="168"/>
      <c r="M89" s="168"/>
      <c r="N89" s="168"/>
      <c r="O89" s="168"/>
      <c r="P89" s="168"/>
      <c r="Q89" s="168"/>
      <c r="R89" s="168"/>
      <c r="S89" s="168"/>
      <c r="T89" s="168"/>
      <c r="U89" s="168"/>
      <c r="V89" s="168"/>
      <c r="W89" s="168"/>
      <c r="X89" s="168"/>
      <c r="Y89" s="168"/>
      <c r="Z89" s="168"/>
      <c r="AA89" s="168"/>
      <c r="AB89" s="168"/>
      <c r="AC89" s="168"/>
      <c r="AD89" s="168"/>
      <c r="AE89" s="168"/>
      <c r="AF89" s="168"/>
      <c r="AG89" s="168"/>
      <c r="AH89" s="168"/>
      <c r="AI89" s="168"/>
      <c r="AJ89" s="168"/>
      <c r="AK89" s="168"/>
      <c r="AL89" s="168"/>
      <c r="AM89" s="168"/>
      <c r="AN89" s="168"/>
      <c r="AO89" s="168"/>
      <c r="AP89" s="168"/>
      <c r="AQ89" s="168"/>
      <c r="AR89" s="168"/>
      <c r="AS89" s="168"/>
      <c r="AT89" s="168"/>
      <c r="AU89" s="168"/>
      <c r="AV89" s="168"/>
    </row>
    <row r="90" spans="1:48" x14ac:dyDescent="0.25">
      <c r="A90" s="168"/>
      <c r="B90" s="168"/>
      <c r="C90" s="168"/>
      <c r="D90" s="168"/>
      <c r="E90" s="168"/>
      <c r="F90" s="168"/>
      <c r="G90" s="168"/>
      <c r="H90" s="168"/>
      <c r="I90" s="168"/>
      <c r="J90" s="168"/>
      <c r="K90" s="168"/>
      <c r="L90" s="168"/>
      <c r="M90" s="168"/>
      <c r="N90" s="168"/>
      <c r="O90" s="168"/>
      <c r="P90" s="168"/>
      <c r="Q90" s="168"/>
      <c r="R90" s="168"/>
      <c r="S90" s="168"/>
      <c r="T90" s="168"/>
      <c r="U90" s="168"/>
      <c r="V90" s="168"/>
      <c r="W90" s="168"/>
      <c r="X90" s="168"/>
      <c r="Y90" s="168"/>
      <c r="Z90" s="168"/>
      <c r="AA90" s="168"/>
      <c r="AB90" s="168"/>
      <c r="AC90" s="168"/>
      <c r="AD90" s="168"/>
      <c r="AE90" s="168"/>
      <c r="AF90" s="168"/>
      <c r="AG90" s="168"/>
      <c r="AH90" s="168"/>
      <c r="AI90" s="168"/>
      <c r="AJ90" s="168"/>
      <c r="AK90" s="168"/>
      <c r="AL90" s="168"/>
      <c r="AM90" s="168"/>
      <c r="AN90" s="168"/>
      <c r="AO90" s="168"/>
      <c r="AP90" s="168"/>
      <c r="AQ90" s="168"/>
      <c r="AR90" s="168"/>
      <c r="AS90" s="168"/>
      <c r="AT90" s="168"/>
      <c r="AU90" s="168"/>
      <c r="AV90" s="168"/>
    </row>
    <row r="91" spans="1:48" x14ac:dyDescent="0.25">
      <c r="A91" s="168"/>
      <c r="B91" s="168"/>
      <c r="C91" s="168"/>
      <c r="D91" s="168"/>
      <c r="E91" s="168"/>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168"/>
      <c r="AJ91" s="168"/>
      <c r="AK91" s="168"/>
      <c r="AL91" s="168"/>
      <c r="AM91" s="168"/>
      <c r="AN91" s="168"/>
      <c r="AO91" s="168"/>
      <c r="AP91" s="168"/>
      <c r="AQ91" s="168"/>
      <c r="AR91" s="168"/>
      <c r="AS91" s="168"/>
      <c r="AT91" s="168"/>
      <c r="AU91" s="168"/>
      <c r="AV91" s="168"/>
    </row>
    <row r="92" spans="1:48" x14ac:dyDescent="0.25">
      <c r="A92" s="168"/>
      <c r="B92" s="168"/>
      <c r="C92" s="168"/>
      <c r="D92" s="168"/>
      <c r="E92" s="168"/>
      <c r="F92" s="168"/>
      <c r="G92" s="168"/>
      <c r="H92" s="168"/>
      <c r="I92" s="168"/>
      <c r="J92" s="168"/>
      <c r="K92" s="168"/>
      <c r="L92" s="168"/>
      <c r="M92" s="168"/>
      <c r="N92" s="168"/>
      <c r="O92" s="168"/>
      <c r="P92" s="168"/>
      <c r="Q92" s="168"/>
      <c r="R92" s="168"/>
      <c r="S92" s="168"/>
      <c r="T92" s="168"/>
      <c r="U92" s="168"/>
      <c r="V92" s="168"/>
      <c r="W92" s="168"/>
      <c r="X92" s="168"/>
      <c r="Y92" s="168"/>
      <c r="Z92" s="168"/>
      <c r="AA92" s="168"/>
      <c r="AB92" s="168"/>
      <c r="AC92" s="168"/>
      <c r="AD92" s="168"/>
      <c r="AE92" s="168"/>
      <c r="AF92" s="168"/>
      <c r="AG92" s="168"/>
      <c r="AH92" s="168"/>
      <c r="AI92" s="168"/>
      <c r="AJ92" s="168"/>
      <c r="AK92" s="168"/>
      <c r="AL92" s="168"/>
      <c r="AM92" s="168"/>
      <c r="AN92" s="168"/>
      <c r="AO92" s="168"/>
      <c r="AP92" s="168"/>
      <c r="AQ92" s="168"/>
      <c r="AR92" s="168"/>
      <c r="AS92" s="168"/>
      <c r="AT92" s="168"/>
      <c r="AU92" s="168"/>
      <c r="AV92" s="168"/>
    </row>
    <row r="93" spans="1:48" x14ac:dyDescent="0.25">
      <c r="A93" s="168"/>
      <c r="B93" s="168"/>
      <c r="C93" s="168"/>
      <c r="D93" s="168"/>
      <c r="E93" s="168"/>
      <c r="F93" s="168"/>
      <c r="G93" s="168"/>
      <c r="H93" s="168"/>
      <c r="I93" s="168"/>
      <c r="J93" s="168"/>
      <c r="K93" s="168"/>
      <c r="L93" s="168"/>
      <c r="M93" s="168"/>
      <c r="N93" s="168"/>
      <c r="O93" s="168"/>
      <c r="P93" s="168"/>
      <c r="Q93" s="168"/>
      <c r="R93" s="168"/>
      <c r="S93" s="168"/>
      <c r="T93" s="168"/>
      <c r="U93" s="168"/>
      <c r="V93" s="168"/>
      <c r="W93" s="168"/>
      <c r="X93" s="168"/>
      <c r="Y93" s="168"/>
      <c r="Z93" s="168"/>
      <c r="AA93" s="168"/>
      <c r="AB93" s="168"/>
      <c r="AC93" s="168"/>
      <c r="AD93" s="168"/>
      <c r="AE93" s="168"/>
      <c r="AF93" s="168"/>
      <c r="AG93" s="168"/>
      <c r="AH93" s="168"/>
      <c r="AI93" s="168"/>
      <c r="AJ93" s="168"/>
      <c r="AK93" s="168"/>
      <c r="AL93" s="168"/>
      <c r="AM93" s="168"/>
      <c r="AN93" s="168"/>
      <c r="AO93" s="168"/>
      <c r="AP93" s="168"/>
      <c r="AQ93" s="168"/>
      <c r="AR93" s="168"/>
      <c r="AS93" s="168"/>
      <c r="AT93" s="168"/>
      <c r="AU93" s="168"/>
      <c r="AV93" s="168"/>
    </row>
    <row r="94" spans="1:48" x14ac:dyDescent="0.25">
      <c r="A94" s="168"/>
      <c r="B94" s="168"/>
      <c r="C94" s="168"/>
      <c r="D94" s="168"/>
      <c r="E94" s="168"/>
      <c r="F94" s="168"/>
      <c r="G94" s="168"/>
      <c r="H94" s="168"/>
      <c r="I94" s="168"/>
      <c r="J94" s="168"/>
      <c r="K94" s="168"/>
      <c r="L94" s="168"/>
      <c r="M94" s="168"/>
      <c r="N94" s="168"/>
      <c r="O94" s="168"/>
      <c r="P94" s="168"/>
      <c r="Q94" s="168"/>
      <c r="R94" s="168"/>
      <c r="S94" s="168"/>
      <c r="T94" s="168"/>
      <c r="U94" s="168"/>
      <c r="V94" s="168"/>
      <c r="W94" s="168"/>
      <c r="X94" s="168"/>
      <c r="Y94" s="168"/>
      <c r="Z94" s="168"/>
      <c r="AA94" s="168"/>
      <c r="AB94" s="168"/>
      <c r="AC94" s="168"/>
      <c r="AD94" s="168"/>
      <c r="AE94" s="168"/>
      <c r="AF94" s="168"/>
      <c r="AG94" s="168"/>
      <c r="AH94" s="168"/>
      <c r="AI94" s="168"/>
      <c r="AJ94" s="168"/>
      <c r="AK94" s="168"/>
      <c r="AL94" s="168"/>
      <c r="AM94" s="168"/>
      <c r="AN94" s="168"/>
      <c r="AO94" s="168"/>
      <c r="AP94" s="168"/>
      <c r="AQ94" s="168"/>
      <c r="AR94" s="168"/>
      <c r="AS94" s="168"/>
      <c r="AT94" s="168"/>
      <c r="AU94" s="168"/>
      <c r="AV94" s="168"/>
    </row>
    <row r="95" spans="1:48" x14ac:dyDescent="0.25">
      <c r="A95" s="168"/>
      <c r="B95" s="168"/>
      <c r="C95" s="168"/>
      <c r="D95" s="168"/>
      <c r="E95" s="168"/>
      <c r="F95" s="168"/>
      <c r="G95" s="168"/>
      <c r="H95" s="168"/>
      <c r="I95" s="168"/>
      <c r="J95" s="168"/>
      <c r="K95" s="168"/>
      <c r="L95" s="168"/>
      <c r="M95" s="168"/>
      <c r="N95" s="168"/>
      <c r="O95" s="168"/>
      <c r="P95" s="168"/>
      <c r="Q95" s="168"/>
      <c r="R95" s="168"/>
      <c r="S95" s="168"/>
      <c r="T95" s="168"/>
      <c r="U95" s="168"/>
      <c r="V95" s="168"/>
      <c r="W95" s="168"/>
      <c r="X95" s="168"/>
      <c r="Y95" s="168"/>
      <c r="Z95" s="168"/>
      <c r="AA95" s="168"/>
      <c r="AB95" s="168"/>
      <c r="AC95" s="168"/>
      <c r="AD95" s="168"/>
      <c r="AE95" s="168"/>
      <c r="AF95" s="168"/>
      <c r="AG95" s="168"/>
      <c r="AH95" s="168"/>
      <c r="AI95" s="168"/>
      <c r="AJ95" s="168"/>
      <c r="AK95" s="168"/>
      <c r="AL95" s="168"/>
      <c r="AM95" s="168"/>
      <c r="AN95" s="168"/>
      <c r="AO95" s="168"/>
      <c r="AP95" s="168"/>
      <c r="AQ95" s="168"/>
      <c r="AR95" s="168"/>
      <c r="AS95" s="168"/>
      <c r="AT95" s="168"/>
      <c r="AU95" s="168"/>
      <c r="AV95" s="168"/>
    </row>
    <row r="96" spans="1:48" x14ac:dyDescent="0.25">
      <c r="A96" s="168"/>
      <c r="B96" s="168"/>
      <c r="C96" s="168"/>
      <c r="D96" s="168"/>
      <c r="E96" s="168"/>
      <c r="F96" s="168"/>
      <c r="G96" s="168"/>
      <c r="H96" s="168"/>
      <c r="I96" s="168"/>
      <c r="J96" s="168"/>
      <c r="K96" s="168"/>
      <c r="L96" s="168"/>
      <c r="M96" s="168"/>
      <c r="N96" s="168"/>
      <c r="O96" s="168"/>
      <c r="P96" s="168"/>
      <c r="Q96" s="168"/>
      <c r="R96" s="168"/>
      <c r="S96" s="168"/>
      <c r="T96" s="168"/>
      <c r="U96" s="168"/>
      <c r="V96" s="168"/>
      <c r="W96" s="168"/>
      <c r="X96" s="168"/>
      <c r="Y96" s="168"/>
      <c r="Z96" s="168"/>
      <c r="AA96" s="168"/>
      <c r="AB96" s="168"/>
      <c r="AC96" s="168"/>
      <c r="AD96" s="168"/>
      <c r="AE96" s="168"/>
      <c r="AF96" s="168"/>
      <c r="AG96" s="168"/>
      <c r="AH96" s="168"/>
      <c r="AI96" s="168"/>
      <c r="AJ96" s="168"/>
      <c r="AK96" s="168"/>
      <c r="AL96" s="168"/>
      <c r="AM96" s="168"/>
      <c r="AN96" s="168"/>
      <c r="AO96" s="168"/>
      <c r="AP96" s="168"/>
      <c r="AQ96" s="168"/>
      <c r="AR96" s="168"/>
      <c r="AS96" s="168"/>
      <c r="AT96" s="168"/>
      <c r="AU96" s="168"/>
      <c r="AV96" s="168"/>
    </row>
    <row r="97" spans="1:48" x14ac:dyDescent="0.25">
      <c r="A97" s="168"/>
      <c r="B97" s="168"/>
      <c r="C97" s="168"/>
      <c r="D97" s="168"/>
      <c r="E97" s="168"/>
      <c r="F97" s="168"/>
      <c r="G97" s="168"/>
      <c r="H97" s="168"/>
      <c r="I97" s="168"/>
      <c r="J97" s="168"/>
      <c r="K97" s="168"/>
      <c r="L97" s="168"/>
      <c r="M97" s="168"/>
      <c r="N97" s="168"/>
      <c r="O97" s="168"/>
      <c r="P97" s="168"/>
      <c r="Q97" s="168"/>
      <c r="R97" s="168"/>
      <c r="S97" s="168"/>
      <c r="T97" s="168"/>
      <c r="U97" s="168"/>
      <c r="V97" s="168"/>
      <c r="W97" s="168"/>
      <c r="X97" s="168"/>
      <c r="Y97" s="168"/>
      <c r="Z97" s="168"/>
      <c r="AA97" s="168"/>
      <c r="AB97" s="168"/>
      <c r="AC97" s="168"/>
      <c r="AD97" s="168"/>
      <c r="AE97" s="168"/>
      <c r="AF97" s="168"/>
      <c r="AG97" s="168"/>
      <c r="AH97" s="168"/>
      <c r="AI97" s="168"/>
      <c r="AJ97" s="168"/>
      <c r="AK97" s="168"/>
      <c r="AL97" s="168"/>
      <c r="AM97" s="168"/>
      <c r="AN97" s="168"/>
      <c r="AO97" s="168"/>
      <c r="AP97" s="168"/>
      <c r="AQ97" s="168"/>
      <c r="AR97" s="168"/>
      <c r="AS97" s="168"/>
      <c r="AT97" s="168"/>
      <c r="AU97" s="168"/>
      <c r="AV97" s="168"/>
    </row>
    <row r="98" spans="1:48" x14ac:dyDescent="0.25">
      <c r="A98" s="168"/>
      <c r="B98" s="168"/>
      <c r="C98" s="168"/>
      <c r="D98" s="168"/>
      <c r="E98" s="168"/>
      <c r="F98" s="168"/>
      <c r="G98" s="168"/>
      <c r="H98" s="168"/>
      <c r="I98" s="168"/>
      <c r="J98" s="168"/>
      <c r="K98" s="168"/>
      <c r="L98" s="168"/>
      <c r="M98" s="168"/>
      <c r="N98" s="168"/>
      <c r="O98" s="168"/>
      <c r="P98" s="168"/>
      <c r="Q98" s="168"/>
      <c r="R98" s="168"/>
      <c r="S98" s="168"/>
      <c r="T98" s="168"/>
      <c r="U98" s="168"/>
      <c r="V98" s="168"/>
      <c r="W98" s="168"/>
      <c r="X98" s="168"/>
      <c r="Y98" s="168"/>
      <c r="Z98" s="168"/>
      <c r="AA98" s="168"/>
      <c r="AB98" s="168"/>
      <c r="AC98" s="168"/>
      <c r="AD98" s="168"/>
      <c r="AE98" s="168"/>
      <c r="AF98" s="168"/>
      <c r="AG98" s="168"/>
      <c r="AH98" s="168"/>
      <c r="AI98" s="168"/>
      <c r="AJ98" s="168"/>
      <c r="AK98" s="168"/>
      <c r="AL98" s="168"/>
      <c r="AM98" s="168"/>
      <c r="AN98" s="168"/>
      <c r="AO98" s="168"/>
      <c r="AP98" s="168"/>
      <c r="AQ98" s="168"/>
      <c r="AR98" s="168"/>
      <c r="AS98" s="168"/>
      <c r="AT98" s="168"/>
      <c r="AU98" s="168"/>
      <c r="AV98" s="168"/>
    </row>
    <row r="99" spans="1:48" x14ac:dyDescent="0.25">
      <c r="A99" s="168"/>
      <c r="B99" s="168"/>
      <c r="C99" s="168"/>
      <c r="D99" s="168"/>
      <c r="E99" s="168"/>
      <c r="F99" s="168"/>
      <c r="G99" s="168"/>
      <c r="H99" s="168"/>
      <c r="I99" s="168"/>
      <c r="J99" s="168"/>
      <c r="K99" s="168"/>
      <c r="L99" s="168"/>
      <c r="M99" s="168"/>
      <c r="N99" s="168"/>
      <c r="O99" s="168"/>
      <c r="P99" s="168"/>
      <c r="Q99" s="168"/>
      <c r="R99" s="168"/>
      <c r="S99" s="168"/>
      <c r="T99" s="168"/>
      <c r="U99" s="168"/>
      <c r="V99" s="168"/>
      <c r="W99" s="168"/>
      <c r="X99" s="168"/>
      <c r="Y99" s="168"/>
      <c r="Z99" s="168"/>
      <c r="AA99" s="168"/>
      <c r="AB99" s="168"/>
      <c r="AC99" s="168"/>
      <c r="AD99" s="168"/>
      <c r="AE99" s="168"/>
      <c r="AF99" s="168"/>
      <c r="AG99" s="168"/>
      <c r="AH99" s="168"/>
      <c r="AI99" s="168"/>
      <c r="AJ99" s="168"/>
      <c r="AK99" s="168"/>
      <c r="AL99" s="168"/>
      <c r="AM99" s="168"/>
      <c r="AN99" s="168"/>
      <c r="AO99" s="168"/>
      <c r="AP99" s="168"/>
      <c r="AQ99" s="168"/>
      <c r="AR99" s="168"/>
      <c r="AS99" s="168"/>
      <c r="AT99" s="168"/>
      <c r="AU99" s="168"/>
      <c r="AV99" s="168"/>
    </row>
    <row r="100" spans="1:48" x14ac:dyDescent="0.25">
      <c r="A100" s="168"/>
      <c r="B100" s="168"/>
      <c r="C100" s="168"/>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168"/>
      <c r="AC100" s="168"/>
      <c r="AD100" s="168"/>
      <c r="AE100" s="168"/>
      <c r="AF100" s="168"/>
      <c r="AG100" s="168"/>
      <c r="AH100" s="168"/>
      <c r="AI100" s="168"/>
      <c r="AJ100" s="168"/>
      <c r="AK100" s="168"/>
      <c r="AL100" s="168"/>
      <c r="AM100" s="168"/>
      <c r="AN100" s="168"/>
      <c r="AO100" s="168"/>
      <c r="AP100" s="168"/>
      <c r="AQ100" s="168"/>
      <c r="AR100" s="168"/>
      <c r="AS100" s="168"/>
      <c r="AT100" s="168"/>
      <c r="AU100" s="168"/>
      <c r="AV100" s="168"/>
    </row>
    <row r="101" spans="1:48" x14ac:dyDescent="0.25">
      <c r="A101" s="168"/>
      <c r="B101" s="168"/>
      <c r="C101" s="168"/>
      <c r="D101" s="168"/>
      <c r="E101" s="168"/>
      <c r="F101" s="168"/>
      <c r="G101" s="168"/>
      <c r="H101" s="168"/>
      <c r="I101" s="168"/>
      <c r="J101" s="168"/>
      <c r="K101" s="168"/>
      <c r="L101" s="168"/>
      <c r="M101" s="168"/>
      <c r="N101" s="168"/>
      <c r="O101" s="168"/>
      <c r="P101" s="168"/>
      <c r="Q101" s="168"/>
      <c r="R101" s="168"/>
      <c r="S101" s="168"/>
      <c r="T101" s="168"/>
      <c r="U101" s="168"/>
      <c r="V101" s="168"/>
      <c r="W101" s="168"/>
      <c r="X101" s="168"/>
      <c r="Y101" s="168"/>
      <c r="Z101" s="168"/>
      <c r="AA101" s="168"/>
      <c r="AB101" s="168"/>
      <c r="AC101" s="168"/>
      <c r="AD101" s="168"/>
      <c r="AE101" s="168"/>
      <c r="AF101" s="168"/>
      <c r="AG101" s="168"/>
      <c r="AH101" s="168"/>
      <c r="AI101" s="168"/>
      <c r="AJ101" s="168"/>
      <c r="AK101" s="168"/>
      <c r="AL101" s="168"/>
      <c r="AM101" s="168"/>
      <c r="AN101" s="168"/>
      <c r="AO101" s="168"/>
      <c r="AP101" s="168"/>
      <c r="AQ101" s="168"/>
      <c r="AR101" s="168"/>
      <c r="AS101" s="168"/>
      <c r="AT101" s="168"/>
      <c r="AU101" s="168"/>
      <c r="AV101" s="168"/>
    </row>
    <row r="102" spans="1:48" x14ac:dyDescent="0.25">
      <c r="A102" s="168"/>
      <c r="B102" s="168"/>
      <c r="C102" s="168"/>
      <c r="D102" s="168"/>
      <c r="E102" s="168"/>
      <c r="F102" s="168"/>
      <c r="G102" s="168"/>
      <c r="H102" s="168"/>
      <c r="I102" s="168"/>
      <c r="J102" s="168"/>
      <c r="K102" s="168"/>
      <c r="L102" s="168"/>
      <c r="M102" s="168"/>
      <c r="N102" s="168"/>
      <c r="O102" s="168"/>
      <c r="P102" s="168"/>
      <c r="Q102" s="168"/>
      <c r="R102" s="168"/>
      <c r="S102" s="168"/>
      <c r="T102" s="168"/>
      <c r="U102" s="168"/>
      <c r="V102" s="168"/>
      <c r="W102" s="168"/>
      <c r="X102" s="168"/>
      <c r="Y102" s="168"/>
      <c r="Z102" s="168"/>
      <c r="AA102" s="168"/>
      <c r="AB102" s="168"/>
      <c r="AC102" s="168"/>
      <c r="AD102" s="168"/>
      <c r="AE102" s="168"/>
      <c r="AF102" s="168"/>
      <c r="AG102" s="168"/>
      <c r="AH102" s="168"/>
      <c r="AI102" s="168"/>
      <c r="AJ102" s="168"/>
      <c r="AK102" s="168"/>
      <c r="AL102" s="168"/>
      <c r="AM102" s="168"/>
      <c r="AN102" s="168"/>
      <c r="AO102" s="168"/>
      <c r="AP102" s="168"/>
      <c r="AQ102" s="168"/>
      <c r="AR102" s="168"/>
      <c r="AS102" s="168"/>
      <c r="AT102" s="168"/>
      <c r="AU102" s="168"/>
      <c r="AV102" s="168"/>
    </row>
    <row r="103" spans="1:48" x14ac:dyDescent="0.25">
      <c r="A103" s="168"/>
      <c r="B103" s="168"/>
      <c r="C103" s="168"/>
      <c r="D103" s="168"/>
      <c r="E103" s="168"/>
      <c r="F103" s="168"/>
      <c r="G103" s="168"/>
      <c r="H103" s="168"/>
      <c r="I103" s="168"/>
      <c r="J103" s="168"/>
      <c r="K103" s="168"/>
      <c r="L103" s="168"/>
      <c r="M103" s="168"/>
      <c r="N103" s="168"/>
      <c r="O103" s="168"/>
      <c r="P103" s="168"/>
      <c r="Q103" s="168"/>
      <c r="R103" s="168"/>
      <c r="S103" s="168"/>
      <c r="T103" s="168"/>
      <c r="U103" s="168"/>
      <c r="V103" s="168"/>
      <c r="W103" s="168"/>
      <c r="X103" s="168"/>
      <c r="Y103" s="168"/>
      <c r="Z103" s="168"/>
      <c r="AA103" s="168"/>
      <c r="AB103" s="168"/>
      <c r="AC103" s="168"/>
      <c r="AD103" s="168"/>
      <c r="AE103" s="168"/>
      <c r="AF103" s="168"/>
      <c r="AG103" s="168"/>
      <c r="AH103" s="168"/>
      <c r="AI103" s="168"/>
      <c r="AJ103" s="168"/>
      <c r="AK103" s="168"/>
      <c r="AL103" s="168"/>
      <c r="AM103" s="168"/>
      <c r="AN103" s="168"/>
      <c r="AO103" s="168"/>
      <c r="AP103" s="168"/>
      <c r="AQ103" s="168"/>
      <c r="AR103" s="168"/>
      <c r="AS103" s="168"/>
      <c r="AT103" s="168"/>
      <c r="AU103" s="168"/>
      <c r="AV103" s="168"/>
    </row>
    <row r="104" spans="1:48" x14ac:dyDescent="0.25">
      <c r="A104" s="168"/>
      <c r="B104" s="168"/>
      <c r="C104" s="168"/>
      <c r="D104" s="168"/>
      <c r="E104" s="168"/>
      <c r="F104" s="168"/>
      <c r="G104" s="168"/>
      <c r="H104" s="168"/>
      <c r="I104" s="168"/>
      <c r="J104" s="168"/>
      <c r="K104" s="168"/>
      <c r="L104" s="168"/>
      <c r="M104" s="168"/>
      <c r="N104" s="168"/>
      <c r="O104" s="168"/>
      <c r="P104" s="168"/>
      <c r="Q104" s="168"/>
      <c r="R104" s="168"/>
      <c r="S104" s="168"/>
      <c r="T104" s="168"/>
      <c r="U104" s="168"/>
      <c r="V104" s="168"/>
      <c r="W104" s="168"/>
      <c r="X104" s="168"/>
      <c r="Y104" s="168"/>
      <c r="Z104" s="168"/>
      <c r="AA104" s="168"/>
      <c r="AB104" s="168"/>
      <c r="AC104" s="168"/>
      <c r="AD104" s="168"/>
      <c r="AE104" s="168"/>
      <c r="AF104" s="168"/>
      <c r="AG104" s="168"/>
      <c r="AH104" s="168"/>
      <c r="AI104" s="168"/>
      <c r="AJ104" s="168"/>
      <c r="AK104" s="168"/>
      <c r="AL104" s="168"/>
      <c r="AM104" s="168"/>
      <c r="AN104" s="168"/>
      <c r="AO104" s="168"/>
      <c r="AP104" s="168"/>
      <c r="AQ104" s="168"/>
      <c r="AR104" s="168"/>
      <c r="AS104" s="168"/>
      <c r="AT104" s="168"/>
      <c r="AU104" s="168"/>
      <c r="AV104" s="168"/>
    </row>
    <row r="105" spans="1:48" x14ac:dyDescent="0.25">
      <c r="A105" s="168"/>
      <c r="B105" s="168"/>
      <c r="C105" s="168"/>
      <c r="D105" s="168"/>
      <c r="E105" s="168"/>
      <c r="F105" s="168"/>
      <c r="G105" s="168"/>
      <c r="H105" s="168"/>
      <c r="I105" s="168"/>
      <c r="J105" s="168"/>
      <c r="K105" s="168"/>
      <c r="L105" s="168"/>
      <c r="M105" s="168"/>
      <c r="N105" s="168"/>
      <c r="O105" s="168"/>
      <c r="P105" s="168"/>
      <c r="Q105" s="168"/>
      <c r="R105" s="168"/>
      <c r="S105" s="168"/>
      <c r="T105" s="168"/>
      <c r="U105" s="168"/>
      <c r="V105" s="168"/>
      <c r="W105" s="168"/>
      <c r="X105" s="168"/>
      <c r="Y105" s="168"/>
      <c r="Z105" s="168"/>
      <c r="AA105" s="168"/>
      <c r="AB105" s="168"/>
      <c r="AC105" s="168"/>
      <c r="AD105" s="168"/>
      <c r="AE105" s="168"/>
      <c r="AF105" s="168"/>
      <c r="AG105" s="168"/>
      <c r="AH105" s="168"/>
      <c r="AI105" s="168"/>
      <c r="AJ105" s="168"/>
      <c r="AK105" s="168"/>
      <c r="AL105" s="168"/>
      <c r="AM105" s="168"/>
      <c r="AN105" s="168"/>
      <c r="AO105" s="168"/>
      <c r="AP105" s="168"/>
      <c r="AQ105" s="168"/>
      <c r="AR105" s="168"/>
      <c r="AS105" s="168"/>
      <c r="AT105" s="168"/>
      <c r="AU105" s="168"/>
      <c r="AV105" s="168"/>
    </row>
    <row r="106" spans="1:48" x14ac:dyDescent="0.25">
      <c r="A106" s="168"/>
      <c r="B106" s="168"/>
      <c r="C106" s="168"/>
      <c r="D106" s="168"/>
      <c r="E106" s="168"/>
      <c r="F106" s="168"/>
      <c r="G106" s="168"/>
      <c r="H106" s="168"/>
      <c r="I106" s="168"/>
      <c r="J106" s="168"/>
      <c r="K106" s="168"/>
      <c r="L106" s="168"/>
      <c r="M106" s="168"/>
      <c r="N106" s="168"/>
      <c r="O106" s="168"/>
      <c r="P106" s="168"/>
      <c r="Q106" s="168"/>
      <c r="R106" s="168"/>
      <c r="S106" s="168"/>
      <c r="T106" s="168"/>
      <c r="U106" s="168"/>
      <c r="V106" s="168"/>
      <c r="W106" s="168"/>
      <c r="X106" s="168"/>
      <c r="Y106" s="168"/>
      <c r="Z106" s="168"/>
      <c r="AA106" s="168"/>
      <c r="AB106" s="168"/>
      <c r="AC106" s="168"/>
      <c r="AD106" s="168"/>
      <c r="AE106" s="168"/>
      <c r="AF106" s="168"/>
      <c r="AG106" s="168"/>
      <c r="AH106" s="168"/>
      <c r="AI106" s="168"/>
      <c r="AJ106" s="168"/>
      <c r="AK106" s="168"/>
      <c r="AL106" s="168"/>
      <c r="AM106" s="168"/>
      <c r="AN106" s="168"/>
      <c r="AO106" s="168"/>
      <c r="AP106" s="168"/>
      <c r="AQ106" s="168"/>
      <c r="AR106" s="168"/>
      <c r="AS106" s="168"/>
      <c r="AT106" s="168"/>
      <c r="AU106" s="168"/>
      <c r="AV106" s="168"/>
    </row>
    <row r="107" spans="1:48" x14ac:dyDescent="0.25">
      <c r="A107" s="168"/>
      <c r="B107" s="168"/>
      <c r="C107" s="168"/>
      <c r="D107" s="168"/>
      <c r="E107" s="168"/>
      <c r="F107" s="168"/>
      <c r="G107" s="168"/>
      <c r="H107" s="168"/>
      <c r="I107" s="168"/>
      <c r="J107" s="168"/>
      <c r="K107" s="168"/>
      <c r="L107" s="168"/>
      <c r="M107" s="168"/>
      <c r="N107" s="168"/>
      <c r="O107" s="168"/>
      <c r="P107" s="168"/>
      <c r="Q107" s="168"/>
      <c r="R107" s="168"/>
      <c r="S107" s="168"/>
      <c r="T107" s="168"/>
      <c r="U107" s="168"/>
      <c r="V107" s="168"/>
      <c r="W107" s="168"/>
      <c r="X107" s="168"/>
      <c r="Y107" s="168"/>
      <c r="Z107" s="168"/>
      <c r="AA107" s="168"/>
      <c r="AB107" s="168"/>
      <c r="AC107" s="168"/>
      <c r="AD107" s="168"/>
      <c r="AE107" s="168"/>
      <c r="AF107" s="168"/>
      <c r="AG107" s="168"/>
      <c r="AH107" s="168"/>
      <c r="AI107" s="168"/>
      <c r="AJ107" s="168"/>
      <c r="AK107" s="168"/>
      <c r="AL107" s="168"/>
      <c r="AM107" s="168"/>
      <c r="AN107" s="168"/>
      <c r="AO107" s="168"/>
      <c r="AP107" s="168"/>
      <c r="AQ107" s="168"/>
      <c r="AR107" s="168"/>
      <c r="AS107" s="168"/>
      <c r="AT107" s="168"/>
      <c r="AU107" s="168"/>
      <c r="AV107" s="168"/>
    </row>
    <row r="108" spans="1:48" x14ac:dyDescent="0.25">
      <c r="A108" s="168"/>
      <c r="B108" s="168"/>
      <c r="C108" s="168"/>
      <c r="D108" s="168"/>
      <c r="E108" s="168"/>
      <c r="F108" s="168"/>
      <c r="G108" s="168"/>
      <c r="H108" s="168"/>
      <c r="I108" s="168"/>
      <c r="J108" s="168"/>
      <c r="K108" s="168"/>
      <c r="L108" s="168"/>
      <c r="M108" s="168"/>
      <c r="N108" s="168"/>
      <c r="O108" s="168"/>
      <c r="P108" s="168"/>
      <c r="Q108" s="168"/>
      <c r="R108" s="168"/>
      <c r="S108" s="168"/>
      <c r="T108" s="168"/>
      <c r="U108" s="168"/>
      <c r="V108" s="168"/>
      <c r="W108" s="168"/>
      <c r="X108" s="168"/>
      <c r="Y108" s="168"/>
      <c r="Z108" s="168"/>
      <c r="AA108" s="168"/>
      <c r="AB108" s="168"/>
      <c r="AC108" s="168"/>
      <c r="AD108" s="168"/>
      <c r="AE108" s="168"/>
      <c r="AF108" s="168"/>
      <c r="AG108" s="168"/>
      <c r="AH108" s="168"/>
      <c r="AI108" s="168"/>
      <c r="AJ108" s="168"/>
      <c r="AK108" s="168"/>
      <c r="AL108" s="168"/>
      <c r="AM108" s="168"/>
      <c r="AN108" s="168"/>
      <c r="AO108" s="168"/>
      <c r="AP108" s="168"/>
      <c r="AQ108" s="168"/>
      <c r="AR108" s="168"/>
      <c r="AS108" s="168"/>
      <c r="AT108" s="168"/>
      <c r="AU108" s="168"/>
      <c r="AV108" s="168"/>
    </row>
    <row r="109" spans="1:48" x14ac:dyDescent="0.25">
      <c r="A109" s="168"/>
      <c r="B109" s="168"/>
      <c r="C109" s="168"/>
      <c r="D109" s="168"/>
      <c r="E109" s="168"/>
      <c r="F109" s="168"/>
      <c r="G109" s="168"/>
      <c r="H109" s="168"/>
      <c r="I109" s="168"/>
      <c r="J109" s="168"/>
      <c r="K109" s="168"/>
      <c r="L109" s="168"/>
      <c r="M109" s="168"/>
      <c r="N109" s="168"/>
      <c r="O109" s="168"/>
      <c r="P109" s="168"/>
      <c r="Q109" s="168"/>
      <c r="R109" s="168"/>
      <c r="S109" s="168"/>
      <c r="T109" s="168"/>
      <c r="U109" s="168"/>
      <c r="V109" s="168"/>
      <c r="W109" s="168"/>
      <c r="X109" s="168"/>
      <c r="Y109" s="168"/>
      <c r="Z109" s="168"/>
      <c r="AA109" s="168"/>
      <c r="AB109" s="168"/>
      <c r="AC109" s="168"/>
      <c r="AD109" s="168"/>
      <c r="AE109" s="168"/>
      <c r="AF109" s="168"/>
      <c r="AG109" s="168"/>
      <c r="AH109" s="168"/>
      <c r="AI109" s="168"/>
      <c r="AJ109" s="168"/>
      <c r="AK109" s="168"/>
      <c r="AL109" s="168"/>
      <c r="AM109" s="168"/>
      <c r="AN109" s="168"/>
      <c r="AO109" s="168"/>
      <c r="AP109" s="168"/>
      <c r="AQ109" s="168"/>
      <c r="AR109" s="168"/>
      <c r="AS109" s="168"/>
      <c r="AT109" s="168"/>
      <c r="AU109" s="168"/>
      <c r="AV109" s="168"/>
    </row>
    <row r="110" spans="1:48" x14ac:dyDescent="0.25">
      <c r="A110" s="168"/>
      <c r="B110" s="168"/>
      <c r="C110" s="168"/>
      <c r="D110" s="168"/>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68"/>
      <c r="AB110" s="168"/>
      <c r="AC110" s="168"/>
      <c r="AD110" s="168"/>
      <c r="AE110" s="168"/>
      <c r="AF110" s="168"/>
      <c r="AG110" s="168"/>
      <c r="AH110" s="168"/>
      <c r="AI110" s="168"/>
      <c r="AJ110" s="168"/>
      <c r="AK110" s="168"/>
      <c r="AL110" s="168"/>
      <c r="AM110" s="168"/>
      <c r="AN110" s="168"/>
      <c r="AO110" s="168"/>
      <c r="AP110" s="168"/>
      <c r="AQ110" s="168"/>
      <c r="AR110" s="168"/>
      <c r="AS110" s="168"/>
      <c r="AT110" s="168"/>
      <c r="AU110" s="168"/>
      <c r="AV110" s="168"/>
    </row>
    <row r="111" spans="1:48" x14ac:dyDescent="0.25">
      <c r="A111" s="168"/>
      <c r="B111" s="168"/>
      <c r="C111" s="168"/>
      <c r="D111" s="168"/>
      <c r="E111" s="168"/>
      <c r="F111" s="168"/>
      <c r="G111" s="168"/>
      <c r="H111" s="168"/>
      <c r="I111" s="168"/>
      <c r="J111" s="168"/>
      <c r="K111" s="168"/>
      <c r="L111" s="168"/>
      <c r="M111" s="168"/>
      <c r="N111" s="168"/>
      <c r="O111" s="168"/>
      <c r="P111" s="168"/>
      <c r="Q111" s="168"/>
      <c r="R111" s="168"/>
      <c r="S111" s="168"/>
      <c r="T111" s="168"/>
      <c r="U111" s="168"/>
      <c r="V111" s="168"/>
      <c r="W111" s="168"/>
      <c r="X111" s="168"/>
      <c r="Y111" s="168"/>
      <c r="Z111" s="168"/>
      <c r="AA111" s="168"/>
      <c r="AB111" s="168"/>
      <c r="AC111" s="168"/>
      <c r="AD111" s="168"/>
      <c r="AE111" s="168"/>
      <c r="AF111" s="168"/>
      <c r="AG111" s="168"/>
      <c r="AH111" s="168"/>
      <c r="AI111" s="168"/>
      <c r="AJ111" s="168"/>
      <c r="AK111" s="168"/>
      <c r="AL111" s="168"/>
      <c r="AM111" s="168"/>
      <c r="AN111" s="168"/>
      <c r="AO111" s="168"/>
      <c r="AP111" s="168"/>
      <c r="AQ111" s="168"/>
      <c r="AR111" s="168"/>
      <c r="AS111" s="168"/>
      <c r="AT111" s="168"/>
      <c r="AU111" s="168"/>
      <c r="AV111" s="168"/>
    </row>
    <row r="112" spans="1:48" x14ac:dyDescent="0.25">
      <c r="A112" s="168"/>
      <c r="B112" s="168"/>
      <c r="C112" s="168"/>
      <c r="D112" s="168"/>
      <c r="E112" s="168"/>
      <c r="F112" s="168"/>
      <c r="G112" s="168"/>
      <c r="H112" s="168"/>
      <c r="I112" s="168"/>
      <c r="J112" s="168"/>
      <c r="K112" s="168"/>
      <c r="L112" s="168"/>
      <c r="M112" s="168"/>
      <c r="N112" s="168"/>
      <c r="O112" s="168"/>
      <c r="P112" s="168"/>
      <c r="Q112" s="168"/>
      <c r="R112" s="168"/>
      <c r="S112" s="168"/>
      <c r="T112" s="168"/>
      <c r="U112" s="168"/>
      <c r="V112" s="168"/>
      <c r="W112" s="168"/>
      <c r="X112" s="168"/>
      <c r="Y112" s="168"/>
      <c r="Z112" s="168"/>
      <c r="AA112" s="168"/>
      <c r="AB112" s="168"/>
      <c r="AC112" s="168"/>
      <c r="AD112" s="168"/>
      <c r="AE112" s="168"/>
      <c r="AF112" s="168"/>
      <c r="AG112" s="168"/>
      <c r="AH112" s="168"/>
      <c r="AI112" s="168"/>
      <c r="AJ112" s="168"/>
      <c r="AK112" s="168"/>
      <c r="AL112" s="168"/>
      <c r="AM112" s="168"/>
      <c r="AN112" s="168"/>
      <c r="AO112" s="168"/>
      <c r="AP112" s="168"/>
      <c r="AQ112" s="168"/>
      <c r="AR112" s="168"/>
      <c r="AS112" s="168"/>
      <c r="AT112" s="168"/>
      <c r="AU112" s="168"/>
      <c r="AV112" s="168"/>
    </row>
    <row r="113" spans="1:48" x14ac:dyDescent="0.25">
      <c r="A113" s="168"/>
      <c r="B113" s="168"/>
      <c r="C113" s="168"/>
      <c r="D113" s="168"/>
      <c r="E113" s="168"/>
      <c r="F113" s="168"/>
      <c r="G113" s="168"/>
      <c r="H113" s="168"/>
      <c r="I113" s="168"/>
      <c r="J113" s="168"/>
      <c r="K113" s="168"/>
      <c r="L113" s="168"/>
      <c r="M113" s="168"/>
      <c r="N113" s="168"/>
      <c r="O113" s="168"/>
      <c r="P113" s="168"/>
      <c r="Q113" s="168"/>
      <c r="R113" s="168"/>
      <c r="S113" s="168"/>
      <c r="T113" s="168"/>
      <c r="U113" s="168"/>
      <c r="V113" s="168"/>
      <c r="W113" s="168"/>
      <c r="X113" s="168"/>
      <c r="Y113" s="168"/>
      <c r="Z113" s="168"/>
      <c r="AA113" s="168"/>
      <c r="AB113" s="168"/>
      <c r="AC113" s="168"/>
      <c r="AD113" s="168"/>
      <c r="AE113" s="168"/>
      <c r="AF113" s="168"/>
      <c r="AG113" s="168"/>
      <c r="AH113" s="168"/>
      <c r="AI113" s="168"/>
      <c r="AJ113" s="168"/>
      <c r="AK113" s="168"/>
      <c r="AL113" s="168"/>
      <c r="AM113" s="168"/>
      <c r="AN113" s="168"/>
      <c r="AO113" s="168"/>
      <c r="AP113" s="168"/>
      <c r="AQ113" s="168"/>
      <c r="AR113" s="168"/>
      <c r="AS113" s="168"/>
      <c r="AT113" s="168"/>
      <c r="AU113" s="168"/>
      <c r="AV113" s="168"/>
    </row>
    <row r="114" spans="1:48" x14ac:dyDescent="0.25">
      <c r="A114" s="168"/>
      <c r="B114" s="168"/>
      <c r="C114" s="168"/>
      <c r="D114" s="168"/>
      <c r="E114" s="168"/>
      <c r="F114" s="168"/>
      <c r="G114" s="168"/>
      <c r="H114" s="168"/>
      <c r="I114" s="168"/>
      <c r="J114" s="168"/>
      <c r="K114" s="168"/>
      <c r="L114" s="168"/>
      <c r="M114" s="168"/>
      <c r="N114" s="168"/>
      <c r="O114" s="168"/>
      <c r="P114" s="168"/>
      <c r="Q114" s="168"/>
      <c r="R114" s="168"/>
      <c r="S114" s="168"/>
      <c r="T114" s="168"/>
      <c r="U114" s="168"/>
      <c r="V114" s="168"/>
      <c r="W114" s="168"/>
      <c r="X114" s="168"/>
      <c r="Y114" s="168"/>
      <c r="Z114" s="168"/>
      <c r="AA114" s="168"/>
      <c r="AB114" s="168"/>
      <c r="AC114" s="168"/>
      <c r="AD114" s="168"/>
      <c r="AE114" s="168"/>
      <c r="AF114" s="168"/>
      <c r="AG114" s="168"/>
      <c r="AH114" s="168"/>
      <c r="AI114" s="168"/>
      <c r="AJ114" s="168"/>
      <c r="AK114" s="168"/>
      <c r="AL114" s="168"/>
      <c r="AM114" s="168"/>
      <c r="AN114" s="168"/>
      <c r="AO114" s="168"/>
      <c r="AP114" s="168"/>
      <c r="AQ114" s="168"/>
      <c r="AR114" s="168"/>
      <c r="AS114" s="168"/>
      <c r="AT114" s="168"/>
      <c r="AU114" s="168"/>
      <c r="AV114" s="168"/>
    </row>
    <row r="115" spans="1:48" x14ac:dyDescent="0.25">
      <c r="A115" s="168"/>
      <c r="B115" s="168"/>
      <c r="C115" s="168"/>
      <c r="D115" s="168"/>
      <c r="E115" s="168"/>
      <c r="F115" s="168"/>
      <c r="G115" s="168"/>
      <c r="H115" s="168"/>
      <c r="I115" s="168"/>
      <c r="J115" s="168"/>
      <c r="K115" s="168"/>
      <c r="L115" s="168"/>
      <c r="M115" s="168"/>
      <c r="N115" s="168"/>
      <c r="O115" s="168"/>
      <c r="P115" s="168"/>
      <c r="Q115" s="168"/>
      <c r="R115" s="168"/>
      <c r="S115" s="168"/>
      <c r="T115" s="168"/>
      <c r="U115" s="168"/>
      <c r="V115" s="168"/>
      <c r="W115" s="168"/>
      <c r="X115" s="168"/>
      <c r="Y115" s="168"/>
      <c r="Z115" s="168"/>
      <c r="AA115" s="168"/>
      <c r="AB115" s="168"/>
      <c r="AC115" s="168"/>
      <c r="AD115" s="168"/>
      <c r="AE115" s="168"/>
      <c r="AF115" s="168"/>
      <c r="AG115" s="168"/>
      <c r="AH115" s="168"/>
      <c r="AI115" s="168"/>
      <c r="AJ115" s="168"/>
      <c r="AK115" s="168"/>
      <c r="AL115" s="168"/>
      <c r="AM115" s="168"/>
      <c r="AN115" s="168"/>
      <c r="AO115" s="168"/>
      <c r="AP115" s="168"/>
      <c r="AQ115" s="168"/>
      <c r="AR115" s="168"/>
      <c r="AS115" s="168"/>
      <c r="AT115" s="168"/>
      <c r="AU115" s="168"/>
      <c r="AV115" s="168"/>
    </row>
    <row r="116" spans="1:48" x14ac:dyDescent="0.25">
      <c r="A116" s="168"/>
      <c r="B116" s="168"/>
      <c r="C116" s="168"/>
      <c r="D116" s="168"/>
      <c r="E116" s="168"/>
      <c r="F116" s="168"/>
      <c r="G116" s="168"/>
      <c r="H116" s="168"/>
      <c r="I116" s="168"/>
      <c r="J116" s="168"/>
      <c r="K116" s="168"/>
      <c r="L116" s="168"/>
      <c r="M116" s="168"/>
      <c r="N116" s="168"/>
      <c r="O116" s="168"/>
      <c r="P116" s="168"/>
      <c r="Q116" s="168"/>
      <c r="R116" s="168"/>
      <c r="S116" s="168"/>
      <c r="T116" s="168"/>
      <c r="U116" s="168"/>
      <c r="V116" s="168"/>
      <c r="W116" s="168"/>
      <c r="X116" s="168"/>
      <c r="Y116" s="168"/>
      <c r="Z116" s="168"/>
      <c r="AA116" s="168"/>
      <c r="AB116" s="168"/>
      <c r="AC116" s="168"/>
      <c r="AD116" s="168"/>
      <c r="AE116" s="168"/>
      <c r="AF116" s="168"/>
      <c r="AG116" s="168"/>
      <c r="AH116" s="168"/>
      <c r="AI116" s="168"/>
      <c r="AJ116" s="168"/>
      <c r="AK116" s="168"/>
      <c r="AL116" s="168"/>
      <c r="AM116" s="168"/>
      <c r="AN116" s="168"/>
      <c r="AO116" s="168"/>
      <c r="AP116" s="168"/>
      <c r="AQ116" s="168"/>
      <c r="AR116" s="168"/>
      <c r="AS116" s="168"/>
      <c r="AT116" s="168"/>
      <c r="AU116" s="168"/>
      <c r="AV116" s="168"/>
    </row>
    <row r="117" spans="1:48" x14ac:dyDescent="0.25">
      <c r="A117" s="168"/>
      <c r="B117" s="168"/>
      <c r="C117" s="168"/>
      <c r="D117" s="168"/>
      <c r="E117" s="168"/>
      <c r="F117" s="168"/>
      <c r="G117" s="168"/>
      <c r="H117" s="168"/>
      <c r="I117" s="168"/>
      <c r="J117" s="168"/>
      <c r="K117" s="168"/>
      <c r="L117" s="168"/>
      <c r="M117" s="168"/>
      <c r="N117" s="168"/>
      <c r="O117" s="168"/>
      <c r="P117" s="168"/>
      <c r="Q117" s="168"/>
      <c r="R117" s="168"/>
      <c r="S117" s="168"/>
      <c r="T117" s="168"/>
      <c r="U117" s="168"/>
      <c r="V117" s="168"/>
      <c r="W117" s="168"/>
      <c r="X117" s="168"/>
      <c r="Y117" s="168"/>
      <c r="Z117" s="168"/>
      <c r="AA117" s="168"/>
      <c r="AB117" s="168"/>
      <c r="AC117" s="168"/>
      <c r="AD117" s="168"/>
      <c r="AE117" s="168"/>
      <c r="AF117" s="168"/>
      <c r="AG117" s="168"/>
      <c r="AH117" s="168"/>
      <c r="AI117" s="168"/>
      <c r="AJ117" s="168"/>
      <c r="AK117" s="168"/>
      <c r="AL117" s="168"/>
      <c r="AM117" s="168"/>
      <c r="AN117" s="168"/>
      <c r="AO117" s="168"/>
      <c r="AP117" s="168"/>
      <c r="AQ117" s="168"/>
      <c r="AR117" s="168"/>
      <c r="AS117" s="168"/>
      <c r="AT117" s="168"/>
      <c r="AU117" s="168"/>
      <c r="AV117" s="168"/>
    </row>
    <row r="118" spans="1:48" x14ac:dyDescent="0.25">
      <c r="A118" s="168"/>
      <c r="B118" s="168"/>
      <c r="C118" s="168"/>
      <c r="D118" s="168"/>
      <c r="E118" s="168"/>
      <c r="F118" s="168"/>
      <c r="G118" s="168"/>
      <c r="H118" s="168"/>
      <c r="I118" s="168"/>
      <c r="J118" s="168"/>
      <c r="K118" s="168"/>
      <c r="L118" s="168"/>
      <c r="M118" s="168"/>
      <c r="N118" s="168"/>
      <c r="O118" s="168"/>
      <c r="P118" s="168"/>
      <c r="Q118" s="168"/>
      <c r="R118" s="168"/>
      <c r="S118" s="168"/>
      <c r="T118" s="168"/>
      <c r="U118" s="168"/>
      <c r="V118" s="168"/>
      <c r="W118" s="168"/>
      <c r="X118" s="168"/>
      <c r="Y118" s="168"/>
      <c r="Z118" s="168"/>
      <c r="AA118" s="168"/>
      <c r="AB118" s="168"/>
      <c r="AC118" s="168"/>
      <c r="AD118" s="168"/>
      <c r="AE118" s="168"/>
      <c r="AF118" s="168"/>
      <c r="AG118" s="168"/>
      <c r="AH118" s="168"/>
      <c r="AI118" s="168"/>
      <c r="AJ118" s="168"/>
      <c r="AK118" s="168"/>
      <c r="AL118" s="168"/>
      <c r="AM118" s="168"/>
      <c r="AN118" s="168"/>
      <c r="AO118" s="168"/>
      <c r="AP118" s="168"/>
      <c r="AQ118" s="168"/>
      <c r="AR118" s="168"/>
      <c r="AS118" s="168"/>
      <c r="AT118" s="168"/>
      <c r="AU118" s="168"/>
      <c r="AV118" s="168"/>
    </row>
    <row r="119" spans="1:48" x14ac:dyDescent="0.25">
      <c r="A119" s="168"/>
      <c r="B119" s="168"/>
      <c r="C119" s="168"/>
      <c r="D119" s="168"/>
      <c r="E119" s="168"/>
      <c r="F119" s="168"/>
      <c r="G119" s="168"/>
      <c r="H119" s="168"/>
      <c r="I119" s="168"/>
      <c r="J119" s="168"/>
      <c r="K119" s="168"/>
      <c r="L119" s="168"/>
      <c r="M119" s="168"/>
      <c r="N119" s="168"/>
      <c r="O119" s="168"/>
      <c r="P119" s="168"/>
      <c r="Q119" s="168"/>
      <c r="R119" s="168"/>
      <c r="S119" s="168"/>
      <c r="T119" s="168"/>
      <c r="U119" s="168"/>
      <c r="V119" s="168"/>
      <c r="W119" s="168"/>
      <c r="X119" s="168"/>
      <c r="Y119" s="168"/>
      <c r="Z119" s="168"/>
      <c r="AA119" s="168"/>
      <c r="AB119" s="168"/>
      <c r="AC119" s="168"/>
      <c r="AD119" s="168"/>
      <c r="AE119" s="168"/>
      <c r="AF119" s="168"/>
      <c r="AG119" s="168"/>
      <c r="AH119" s="168"/>
      <c r="AI119" s="168"/>
      <c r="AJ119" s="168"/>
      <c r="AK119" s="168"/>
      <c r="AL119" s="168"/>
      <c r="AM119" s="168"/>
      <c r="AN119" s="168"/>
      <c r="AO119" s="168"/>
      <c r="AP119" s="168"/>
      <c r="AQ119" s="168"/>
      <c r="AR119" s="168"/>
      <c r="AS119" s="168"/>
      <c r="AT119" s="168"/>
      <c r="AU119" s="168"/>
      <c r="AV119" s="168"/>
    </row>
    <row r="120" spans="1:48" x14ac:dyDescent="0.25">
      <c r="A120" s="168"/>
      <c r="B120" s="168"/>
      <c r="C120" s="168"/>
      <c r="D120" s="168"/>
      <c r="E120" s="168"/>
      <c r="F120" s="168"/>
      <c r="G120" s="168"/>
      <c r="H120" s="168"/>
      <c r="I120" s="168"/>
      <c r="J120" s="168"/>
      <c r="K120" s="168"/>
      <c r="L120" s="168"/>
      <c r="M120" s="168"/>
      <c r="N120" s="168"/>
      <c r="O120" s="168"/>
      <c r="P120" s="168"/>
      <c r="Q120" s="168"/>
      <c r="R120" s="168"/>
      <c r="S120" s="168"/>
      <c r="T120" s="168"/>
      <c r="U120" s="168"/>
      <c r="V120" s="168"/>
      <c r="W120" s="168"/>
      <c r="X120" s="168"/>
      <c r="Y120" s="168"/>
      <c r="Z120" s="168"/>
      <c r="AA120" s="168"/>
      <c r="AB120" s="168"/>
      <c r="AC120" s="168"/>
      <c r="AD120" s="168"/>
      <c r="AE120" s="168"/>
      <c r="AF120" s="168"/>
      <c r="AG120" s="168"/>
      <c r="AH120" s="168"/>
      <c r="AI120" s="168"/>
      <c r="AJ120" s="168"/>
      <c r="AK120" s="168"/>
      <c r="AL120" s="168"/>
      <c r="AM120" s="168"/>
      <c r="AN120" s="168"/>
      <c r="AO120" s="168"/>
      <c r="AP120" s="168"/>
      <c r="AQ120" s="168"/>
      <c r="AR120" s="168"/>
      <c r="AS120" s="168"/>
      <c r="AT120" s="168"/>
      <c r="AU120" s="168"/>
      <c r="AV120" s="168"/>
    </row>
    <row r="121" spans="1:48" x14ac:dyDescent="0.25">
      <c r="A121" s="168"/>
      <c r="B121" s="168"/>
      <c r="C121" s="168"/>
      <c r="D121" s="168"/>
      <c r="E121" s="168"/>
      <c r="F121" s="168"/>
      <c r="G121" s="168"/>
      <c r="H121" s="168"/>
      <c r="I121" s="168"/>
      <c r="J121" s="168"/>
      <c r="K121" s="168"/>
      <c r="L121" s="168"/>
      <c r="M121" s="168"/>
      <c r="N121" s="168"/>
      <c r="O121" s="168"/>
      <c r="P121" s="168"/>
      <c r="Q121" s="168"/>
      <c r="R121" s="168"/>
      <c r="S121" s="168"/>
      <c r="T121" s="168"/>
      <c r="U121" s="168"/>
      <c r="V121" s="168"/>
      <c r="W121" s="168"/>
      <c r="X121" s="168"/>
      <c r="Y121" s="168"/>
      <c r="Z121" s="168"/>
      <c r="AA121" s="168"/>
      <c r="AB121" s="168"/>
      <c r="AC121" s="168"/>
      <c r="AD121" s="168"/>
      <c r="AE121" s="168"/>
      <c r="AF121" s="168"/>
      <c r="AG121" s="168"/>
      <c r="AH121" s="168"/>
      <c r="AI121" s="168"/>
      <c r="AJ121" s="168"/>
      <c r="AK121" s="168"/>
      <c r="AL121" s="168"/>
      <c r="AM121" s="168"/>
      <c r="AN121" s="168"/>
      <c r="AO121" s="168"/>
      <c r="AP121" s="168"/>
      <c r="AQ121" s="168"/>
      <c r="AR121" s="168"/>
      <c r="AS121" s="168"/>
      <c r="AT121" s="168"/>
      <c r="AU121" s="168"/>
      <c r="AV121" s="168"/>
    </row>
    <row r="122" spans="1:48" x14ac:dyDescent="0.25">
      <c r="A122" s="168"/>
      <c r="B122" s="168"/>
      <c r="C122" s="168"/>
      <c r="D122" s="168"/>
      <c r="E122" s="168"/>
      <c r="F122" s="168"/>
      <c r="G122" s="168"/>
      <c r="H122" s="168"/>
      <c r="I122" s="168"/>
      <c r="J122" s="168"/>
      <c r="K122" s="168"/>
      <c r="L122" s="168"/>
      <c r="M122" s="168"/>
      <c r="N122" s="168"/>
      <c r="O122" s="168"/>
      <c r="P122" s="168"/>
      <c r="Q122" s="168"/>
      <c r="R122" s="168"/>
      <c r="S122" s="168"/>
      <c r="T122" s="168"/>
      <c r="U122" s="168"/>
      <c r="V122" s="168"/>
      <c r="W122" s="168"/>
      <c r="X122" s="168"/>
      <c r="Y122" s="168"/>
      <c r="Z122" s="168"/>
      <c r="AA122" s="168"/>
      <c r="AB122" s="168"/>
      <c r="AC122" s="168"/>
      <c r="AD122" s="168"/>
      <c r="AE122" s="168"/>
      <c r="AF122" s="168"/>
      <c r="AG122" s="168"/>
      <c r="AH122" s="168"/>
      <c r="AI122" s="168"/>
      <c r="AJ122" s="168"/>
      <c r="AK122" s="168"/>
      <c r="AL122" s="168"/>
      <c r="AM122" s="168"/>
      <c r="AN122" s="168"/>
      <c r="AO122" s="168"/>
      <c r="AP122" s="168"/>
      <c r="AQ122" s="168"/>
      <c r="AR122" s="168"/>
      <c r="AS122" s="168"/>
      <c r="AT122" s="168"/>
      <c r="AU122" s="168"/>
      <c r="AV122" s="168"/>
    </row>
    <row r="123" spans="1:48" x14ac:dyDescent="0.25">
      <c r="A123" s="168"/>
      <c r="B123" s="168"/>
      <c r="C123" s="168"/>
      <c r="D123" s="168"/>
      <c r="E123" s="168"/>
      <c r="F123" s="168"/>
      <c r="G123" s="168"/>
      <c r="H123" s="168"/>
      <c r="I123" s="168"/>
      <c r="J123" s="168"/>
      <c r="K123" s="168"/>
      <c r="L123" s="168"/>
      <c r="M123" s="168"/>
      <c r="N123" s="168"/>
      <c r="O123" s="168"/>
      <c r="P123" s="168"/>
      <c r="Q123" s="168"/>
      <c r="R123" s="168"/>
      <c r="S123" s="168"/>
      <c r="T123" s="168"/>
      <c r="U123" s="168"/>
      <c r="V123" s="168"/>
      <c r="W123" s="168"/>
      <c r="X123" s="168"/>
      <c r="Y123" s="168"/>
      <c r="Z123" s="168"/>
      <c r="AA123" s="168"/>
      <c r="AB123" s="168"/>
      <c r="AC123" s="168"/>
      <c r="AD123" s="168"/>
      <c r="AE123" s="168"/>
      <c r="AF123" s="168"/>
      <c r="AG123" s="168"/>
      <c r="AH123" s="168"/>
      <c r="AI123" s="168"/>
      <c r="AJ123" s="168"/>
      <c r="AK123" s="168"/>
      <c r="AL123" s="168"/>
      <c r="AM123" s="168"/>
      <c r="AN123" s="168"/>
      <c r="AO123" s="168"/>
      <c r="AP123" s="168"/>
      <c r="AQ123" s="168"/>
      <c r="AR123" s="168"/>
      <c r="AS123" s="168"/>
      <c r="AT123" s="168"/>
      <c r="AU123" s="168"/>
      <c r="AV123" s="168"/>
    </row>
    <row r="124" spans="1:48" x14ac:dyDescent="0.25">
      <c r="A124" s="168"/>
      <c r="B124" s="168"/>
      <c r="C124" s="168"/>
      <c r="D124" s="168"/>
      <c r="E124" s="168"/>
      <c r="F124" s="168"/>
      <c r="G124" s="168"/>
      <c r="H124" s="168"/>
      <c r="I124" s="168"/>
      <c r="J124" s="168"/>
      <c r="K124" s="168"/>
      <c r="L124" s="168"/>
      <c r="M124" s="168"/>
      <c r="N124" s="168"/>
      <c r="O124" s="168"/>
      <c r="P124" s="168"/>
      <c r="Q124" s="168"/>
      <c r="R124" s="168"/>
      <c r="S124" s="168"/>
      <c r="T124" s="168"/>
      <c r="U124" s="168"/>
      <c r="V124" s="168"/>
      <c r="W124" s="168"/>
      <c r="X124" s="168"/>
      <c r="Y124" s="168"/>
      <c r="Z124" s="168"/>
      <c r="AA124" s="168"/>
      <c r="AB124" s="168"/>
      <c r="AC124" s="168"/>
      <c r="AD124" s="168"/>
      <c r="AE124" s="168"/>
      <c r="AF124" s="168"/>
      <c r="AG124" s="168"/>
      <c r="AH124" s="168"/>
      <c r="AI124" s="168"/>
      <c r="AJ124" s="168"/>
      <c r="AK124" s="168"/>
      <c r="AL124" s="168"/>
      <c r="AM124" s="168"/>
      <c r="AN124" s="168"/>
      <c r="AO124" s="168"/>
      <c r="AP124" s="168"/>
      <c r="AQ124" s="168"/>
      <c r="AR124" s="168"/>
      <c r="AS124" s="168"/>
      <c r="AT124" s="168"/>
      <c r="AU124" s="168"/>
      <c r="AV124" s="168"/>
    </row>
    <row r="125" spans="1:48" x14ac:dyDescent="0.25">
      <c r="A125" s="168"/>
      <c r="B125" s="168"/>
      <c r="C125" s="168"/>
      <c r="D125" s="168"/>
      <c r="E125" s="168"/>
      <c r="F125" s="168"/>
      <c r="G125" s="168"/>
      <c r="H125" s="168"/>
      <c r="I125" s="168"/>
      <c r="J125" s="168"/>
      <c r="K125" s="168"/>
      <c r="L125" s="168"/>
      <c r="M125" s="168"/>
      <c r="N125" s="168"/>
      <c r="O125" s="168"/>
      <c r="P125" s="168"/>
      <c r="Q125" s="168"/>
      <c r="R125" s="168"/>
      <c r="S125" s="168"/>
      <c r="T125" s="168"/>
      <c r="U125" s="168"/>
      <c r="V125" s="168"/>
      <c r="W125" s="168"/>
      <c r="X125" s="168"/>
      <c r="Y125" s="168"/>
      <c r="Z125" s="168"/>
      <c r="AA125" s="168"/>
      <c r="AB125" s="168"/>
      <c r="AC125" s="168"/>
      <c r="AD125" s="168"/>
      <c r="AE125" s="168"/>
      <c r="AF125" s="168"/>
      <c r="AG125" s="168"/>
      <c r="AH125" s="168"/>
      <c r="AI125" s="168"/>
      <c r="AJ125" s="168"/>
      <c r="AK125" s="168"/>
      <c r="AL125" s="168"/>
      <c r="AM125" s="168"/>
      <c r="AN125" s="168"/>
      <c r="AO125" s="168"/>
      <c r="AP125" s="168"/>
      <c r="AQ125" s="168"/>
      <c r="AR125" s="168"/>
      <c r="AS125" s="168"/>
      <c r="AT125" s="168"/>
      <c r="AU125" s="168"/>
      <c r="AV125" s="168"/>
    </row>
    <row r="126" spans="1:48" x14ac:dyDescent="0.25">
      <c r="A126" s="168"/>
      <c r="B126" s="168"/>
      <c r="C126" s="168"/>
      <c r="D126" s="168"/>
      <c r="E126" s="168"/>
      <c r="F126" s="168"/>
      <c r="G126" s="168"/>
      <c r="H126" s="168"/>
      <c r="I126" s="168"/>
      <c r="J126" s="168"/>
      <c r="K126" s="168"/>
      <c r="L126" s="168"/>
      <c r="M126" s="168"/>
      <c r="N126" s="168"/>
      <c r="O126" s="168"/>
      <c r="P126" s="168"/>
      <c r="Q126" s="168"/>
      <c r="R126" s="168"/>
      <c r="S126" s="168"/>
      <c r="T126" s="168"/>
      <c r="U126" s="168"/>
      <c r="V126" s="168"/>
      <c r="W126" s="168"/>
      <c r="X126" s="168"/>
      <c r="Y126" s="168"/>
      <c r="Z126" s="168"/>
      <c r="AA126" s="168"/>
      <c r="AB126" s="168"/>
      <c r="AC126" s="168"/>
      <c r="AD126" s="168"/>
      <c r="AE126" s="168"/>
      <c r="AF126" s="168"/>
      <c r="AG126" s="168"/>
      <c r="AH126" s="168"/>
      <c r="AI126" s="168"/>
      <c r="AJ126" s="168"/>
      <c r="AK126" s="168"/>
      <c r="AL126" s="168"/>
      <c r="AM126" s="168"/>
      <c r="AN126" s="168"/>
      <c r="AO126" s="168"/>
      <c r="AP126" s="168"/>
      <c r="AQ126" s="168"/>
      <c r="AR126" s="168"/>
      <c r="AS126" s="168"/>
      <c r="AT126" s="168"/>
      <c r="AU126" s="168"/>
      <c r="AV126" s="168"/>
    </row>
    <row r="127" spans="1:48" x14ac:dyDescent="0.25">
      <c r="A127" s="168"/>
      <c r="B127" s="168"/>
      <c r="C127" s="168"/>
      <c r="D127" s="168"/>
      <c r="E127" s="168"/>
      <c r="F127" s="168"/>
      <c r="G127" s="168"/>
      <c r="H127" s="168"/>
      <c r="I127" s="168"/>
      <c r="J127" s="168"/>
      <c r="K127" s="168"/>
      <c r="L127" s="168"/>
      <c r="M127" s="168"/>
      <c r="N127" s="168"/>
      <c r="O127" s="168"/>
      <c r="P127" s="168"/>
      <c r="Q127" s="168"/>
      <c r="R127" s="168"/>
      <c r="S127" s="168"/>
      <c r="T127" s="168"/>
      <c r="U127" s="168"/>
      <c r="V127" s="168"/>
      <c r="W127" s="168"/>
      <c r="X127" s="168"/>
      <c r="Y127" s="168"/>
      <c r="Z127" s="168"/>
      <c r="AA127" s="168"/>
      <c r="AB127" s="168"/>
      <c r="AC127" s="168"/>
      <c r="AD127" s="168"/>
      <c r="AE127" s="168"/>
      <c r="AF127" s="168"/>
      <c r="AG127" s="168"/>
      <c r="AH127" s="168"/>
      <c r="AI127" s="168"/>
      <c r="AJ127" s="168"/>
      <c r="AK127" s="168"/>
      <c r="AL127" s="168"/>
      <c r="AM127" s="168"/>
      <c r="AN127" s="168"/>
      <c r="AO127" s="168"/>
      <c r="AP127" s="168"/>
      <c r="AQ127" s="168"/>
      <c r="AR127" s="168"/>
      <c r="AS127" s="168"/>
      <c r="AT127" s="168"/>
      <c r="AU127" s="168"/>
      <c r="AV127" s="168"/>
    </row>
    <row r="128" spans="1:48" x14ac:dyDescent="0.25">
      <c r="A128" s="168"/>
      <c r="B128" s="168"/>
      <c r="C128" s="168"/>
      <c r="D128" s="168"/>
      <c r="E128" s="168"/>
      <c r="F128" s="168"/>
      <c r="G128" s="168"/>
      <c r="H128" s="168"/>
      <c r="I128" s="168"/>
      <c r="J128" s="168"/>
      <c r="K128" s="168"/>
      <c r="L128" s="168"/>
      <c r="M128" s="168"/>
      <c r="N128" s="168"/>
      <c r="O128" s="168"/>
      <c r="P128" s="168"/>
      <c r="Q128" s="168"/>
      <c r="R128" s="168"/>
      <c r="S128" s="168"/>
      <c r="T128" s="168"/>
      <c r="U128" s="168"/>
      <c r="V128" s="168"/>
      <c r="W128" s="168"/>
      <c r="X128" s="168"/>
      <c r="Y128" s="168"/>
      <c r="Z128" s="168"/>
      <c r="AA128" s="168"/>
      <c r="AB128" s="168"/>
      <c r="AC128" s="168"/>
      <c r="AD128" s="168"/>
      <c r="AE128" s="168"/>
      <c r="AF128" s="168"/>
      <c r="AG128" s="168"/>
      <c r="AH128" s="168"/>
      <c r="AI128" s="168"/>
      <c r="AJ128" s="168"/>
      <c r="AK128" s="168"/>
      <c r="AL128" s="168"/>
      <c r="AM128" s="168"/>
      <c r="AN128" s="168"/>
      <c r="AO128" s="168"/>
      <c r="AP128" s="168"/>
      <c r="AQ128" s="168"/>
      <c r="AR128" s="168"/>
      <c r="AS128" s="168"/>
      <c r="AT128" s="168"/>
      <c r="AU128" s="168"/>
      <c r="AV128" s="168"/>
    </row>
    <row r="129" spans="1:48" x14ac:dyDescent="0.25">
      <c r="A129" s="168"/>
      <c r="B129" s="168"/>
      <c r="C129" s="168"/>
      <c r="D129" s="168"/>
      <c r="E129" s="168"/>
      <c r="F129" s="168"/>
      <c r="G129" s="168"/>
      <c r="H129" s="168"/>
      <c r="I129" s="168"/>
      <c r="J129" s="168"/>
      <c r="K129" s="168"/>
      <c r="L129" s="168"/>
      <c r="M129" s="168"/>
      <c r="N129" s="168"/>
      <c r="O129" s="168"/>
      <c r="P129" s="168"/>
      <c r="Q129" s="168"/>
      <c r="R129" s="168"/>
      <c r="S129" s="168"/>
      <c r="T129" s="168"/>
      <c r="U129" s="168"/>
      <c r="V129" s="168"/>
      <c r="W129" s="168"/>
      <c r="X129" s="168"/>
      <c r="Y129" s="168"/>
      <c r="Z129" s="168"/>
      <c r="AA129" s="168"/>
      <c r="AB129" s="168"/>
      <c r="AC129" s="168"/>
      <c r="AD129" s="168"/>
      <c r="AE129" s="168"/>
      <c r="AF129" s="168"/>
      <c r="AG129" s="168"/>
      <c r="AH129" s="168"/>
      <c r="AI129" s="168"/>
      <c r="AJ129" s="168"/>
      <c r="AK129" s="168"/>
      <c r="AL129" s="168"/>
      <c r="AM129" s="168"/>
      <c r="AN129" s="168"/>
      <c r="AO129" s="168"/>
      <c r="AP129" s="168"/>
      <c r="AQ129" s="168"/>
      <c r="AR129" s="168"/>
      <c r="AS129" s="168"/>
      <c r="AT129" s="168"/>
      <c r="AU129" s="168"/>
      <c r="AV129" s="168"/>
    </row>
    <row r="130" spans="1:48" x14ac:dyDescent="0.25">
      <c r="A130" s="168"/>
      <c r="B130" s="168"/>
      <c r="C130" s="168"/>
      <c r="D130" s="168"/>
      <c r="E130" s="168"/>
      <c r="F130" s="168"/>
      <c r="G130" s="168"/>
      <c r="H130" s="168"/>
      <c r="I130" s="168"/>
      <c r="J130" s="168"/>
      <c r="K130" s="168"/>
      <c r="L130" s="168"/>
      <c r="M130" s="168"/>
      <c r="N130" s="168"/>
      <c r="O130" s="168"/>
      <c r="P130" s="168"/>
      <c r="Q130" s="168"/>
      <c r="R130" s="168"/>
      <c r="S130" s="168"/>
      <c r="T130" s="168"/>
      <c r="U130" s="168"/>
      <c r="V130" s="168"/>
      <c r="W130" s="168"/>
      <c r="X130" s="168"/>
      <c r="Y130" s="168"/>
      <c r="Z130" s="168"/>
      <c r="AA130" s="168"/>
      <c r="AB130" s="168"/>
      <c r="AC130" s="168"/>
      <c r="AD130" s="168"/>
      <c r="AE130" s="168"/>
      <c r="AF130" s="168"/>
      <c r="AG130" s="168"/>
      <c r="AH130" s="168"/>
      <c r="AI130" s="168"/>
      <c r="AJ130" s="168"/>
      <c r="AK130" s="168"/>
      <c r="AL130" s="168"/>
      <c r="AM130" s="168"/>
      <c r="AN130" s="168"/>
      <c r="AO130" s="168"/>
      <c r="AP130" s="168"/>
      <c r="AQ130" s="168"/>
      <c r="AR130" s="168"/>
      <c r="AS130" s="168"/>
      <c r="AT130" s="168"/>
      <c r="AU130" s="168"/>
      <c r="AV130" s="168"/>
    </row>
    <row r="131" spans="1:48" x14ac:dyDescent="0.25">
      <c r="A131" s="168"/>
      <c r="B131" s="168"/>
      <c r="C131" s="168"/>
      <c r="D131" s="168"/>
      <c r="E131" s="168"/>
      <c r="F131" s="168"/>
      <c r="G131" s="168"/>
      <c r="H131" s="168"/>
      <c r="I131" s="168"/>
      <c r="J131" s="168"/>
      <c r="K131" s="168"/>
      <c r="L131" s="168"/>
      <c r="M131" s="168"/>
      <c r="N131" s="168"/>
      <c r="O131" s="168"/>
      <c r="P131" s="168"/>
      <c r="Q131" s="168"/>
      <c r="R131" s="168"/>
      <c r="S131" s="168"/>
      <c r="T131" s="168"/>
      <c r="U131" s="168"/>
      <c r="V131" s="168"/>
      <c r="W131" s="168"/>
      <c r="X131" s="168"/>
      <c r="Y131" s="168"/>
      <c r="Z131" s="168"/>
      <c r="AA131" s="168"/>
      <c r="AB131" s="168"/>
      <c r="AC131" s="168"/>
      <c r="AD131" s="168"/>
      <c r="AE131" s="168"/>
      <c r="AF131" s="168"/>
      <c r="AG131" s="168"/>
      <c r="AH131" s="168"/>
      <c r="AI131" s="168"/>
      <c r="AJ131" s="168"/>
      <c r="AK131" s="168"/>
      <c r="AL131" s="168"/>
      <c r="AM131" s="168"/>
      <c r="AN131" s="168"/>
      <c r="AO131" s="168"/>
      <c r="AP131" s="168"/>
      <c r="AQ131" s="168"/>
      <c r="AR131" s="168"/>
      <c r="AS131" s="168"/>
      <c r="AT131" s="168"/>
      <c r="AU131" s="168"/>
      <c r="AV131" s="168"/>
    </row>
    <row r="132" spans="1:48" x14ac:dyDescent="0.25">
      <c r="A132" s="168"/>
      <c r="B132" s="168"/>
      <c r="C132" s="168"/>
      <c r="D132" s="168"/>
      <c r="E132" s="168"/>
      <c r="F132" s="168"/>
      <c r="G132" s="168"/>
      <c r="H132" s="168"/>
      <c r="I132" s="168"/>
      <c r="J132" s="168"/>
      <c r="K132" s="168"/>
      <c r="L132" s="168"/>
      <c r="M132" s="168"/>
      <c r="N132" s="168"/>
      <c r="O132" s="168"/>
      <c r="P132" s="168"/>
      <c r="Q132" s="168"/>
      <c r="R132" s="168"/>
      <c r="S132" s="168"/>
      <c r="T132" s="168"/>
      <c r="U132" s="168"/>
      <c r="V132" s="168"/>
      <c r="W132" s="168"/>
      <c r="X132" s="168"/>
      <c r="Y132" s="168"/>
      <c r="Z132" s="168"/>
      <c r="AA132" s="168"/>
      <c r="AB132" s="168"/>
      <c r="AC132" s="168"/>
      <c r="AD132" s="168"/>
      <c r="AE132" s="168"/>
      <c r="AF132" s="168"/>
      <c r="AG132" s="168"/>
      <c r="AH132" s="168"/>
      <c r="AI132" s="168"/>
      <c r="AJ132" s="168"/>
      <c r="AK132" s="168"/>
      <c r="AL132" s="168"/>
      <c r="AM132" s="168"/>
      <c r="AN132" s="168"/>
      <c r="AO132" s="168"/>
      <c r="AP132" s="168"/>
      <c r="AQ132" s="168"/>
      <c r="AR132" s="168"/>
      <c r="AS132" s="168"/>
      <c r="AT132" s="168"/>
      <c r="AU132" s="168"/>
      <c r="AV132" s="168"/>
    </row>
    <row r="133" spans="1:48" x14ac:dyDescent="0.25">
      <c r="A133" s="168"/>
      <c r="B133" s="168"/>
      <c r="C133" s="168"/>
      <c r="D133" s="168"/>
      <c r="E133" s="168"/>
      <c r="F133" s="168"/>
      <c r="G133" s="168"/>
      <c r="H133" s="168"/>
      <c r="I133" s="168"/>
      <c r="J133" s="168"/>
      <c r="K133" s="168"/>
      <c r="L133" s="168"/>
      <c r="M133" s="168"/>
      <c r="N133" s="168"/>
      <c r="O133" s="168"/>
      <c r="P133" s="168"/>
      <c r="Q133" s="168"/>
      <c r="R133" s="168"/>
      <c r="S133" s="168"/>
      <c r="T133" s="168"/>
      <c r="U133" s="168"/>
      <c r="V133" s="168"/>
      <c r="W133" s="168"/>
      <c r="X133" s="168"/>
      <c r="Y133" s="168"/>
      <c r="Z133" s="168"/>
      <c r="AA133" s="168"/>
      <c r="AB133" s="168"/>
      <c r="AC133" s="168"/>
      <c r="AD133" s="168"/>
      <c r="AE133" s="168"/>
      <c r="AF133" s="168"/>
      <c r="AG133" s="168"/>
      <c r="AH133" s="168"/>
      <c r="AI133" s="168"/>
      <c r="AJ133" s="168"/>
      <c r="AK133" s="168"/>
      <c r="AL133" s="168"/>
      <c r="AM133" s="168"/>
      <c r="AN133" s="168"/>
      <c r="AO133" s="168"/>
      <c r="AP133" s="168"/>
      <c r="AQ133" s="168"/>
      <c r="AR133" s="168"/>
      <c r="AS133" s="168"/>
      <c r="AT133" s="168"/>
      <c r="AU133" s="168"/>
      <c r="AV133" s="168"/>
    </row>
    <row r="134" spans="1:48" x14ac:dyDescent="0.25">
      <c r="A134" s="168"/>
      <c r="B134" s="168"/>
      <c r="C134" s="168"/>
      <c r="D134" s="168"/>
      <c r="E134" s="168"/>
      <c r="F134" s="168"/>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168"/>
      <c r="AK134" s="168"/>
      <c r="AL134" s="168"/>
      <c r="AM134" s="168"/>
      <c r="AN134" s="168"/>
      <c r="AO134" s="168"/>
      <c r="AP134" s="168"/>
      <c r="AQ134" s="168"/>
      <c r="AR134" s="168"/>
      <c r="AS134" s="168"/>
      <c r="AT134" s="168"/>
      <c r="AU134" s="168"/>
      <c r="AV134" s="168"/>
    </row>
    <row r="135" spans="1:48" x14ac:dyDescent="0.25">
      <c r="A135" s="168"/>
      <c r="B135" s="168"/>
      <c r="C135" s="168"/>
      <c r="D135" s="168"/>
      <c r="E135" s="168"/>
      <c r="F135" s="168"/>
      <c r="G135" s="168"/>
      <c r="H135" s="168"/>
      <c r="I135" s="168"/>
      <c r="J135" s="168"/>
      <c r="K135" s="168"/>
      <c r="L135" s="168"/>
      <c r="M135" s="168"/>
      <c r="N135" s="168"/>
      <c r="O135" s="168"/>
      <c r="P135" s="168"/>
      <c r="Q135" s="168"/>
      <c r="R135" s="168"/>
      <c r="S135" s="168"/>
      <c r="T135" s="168"/>
      <c r="U135" s="168"/>
      <c r="V135" s="168"/>
      <c r="W135" s="168"/>
      <c r="X135" s="168"/>
      <c r="Y135" s="168"/>
      <c r="Z135" s="168"/>
      <c r="AA135" s="168"/>
      <c r="AB135" s="168"/>
      <c r="AC135" s="168"/>
      <c r="AD135" s="168"/>
      <c r="AE135" s="168"/>
      <c r="AF135" s="168"/>
      <c r="AG135" s="168"/>
      <c r="AH135" s="168"/>
      <c r="AI135" s="168"/>
      <c r="AJ135" s="168"/>
      <c r="AK135" s="168"/>
      <c r="AL135" s="168"/>
      <c r="AM135" s="168"/>
      <c r="AN135" s="168"/>
      <c r="AO135" s="168"/>
      <c r="AP135" s="168"/>
      <c r="AQ135" s="168"/>
      <c r="AR135" s="168"/>
      <c r="AS135" s="168"/>
      <c r="AT135" s="168"/>
      <c r="AU135" s="168"/>
      <c r="AV135" s="168"/>
    </row>
    <row r="136" spans="1:48" x14ac:dyDescent="0.25">
      <c r="A136" s="168"/>
      <c r="B136" s="168"/>
      <c r="C136" s="168"/>
      <c r="D136" s="168"/>
      <c r="E136" s="168"/>
      <c r="F136" s="168"/>
      <c r="G136" s="168"/>
      <c r="H136" s="168"/>
      <c r="I136" s="168"/>
      <c r="J136" s="168"/>
      <c r="K136" s="168"/>
      <c r="L136" s="168"/>
      <c r="M136" s="168"/>
      <c r="N136" s="168"/>
      <c r="O136" s="168"/>
      <c r="P136" s="168"/>
      <c r="Q136" s="168"/>
      <c r="R136" s="168"/>
      <c r="S136" s="168"/>
      <c r="T136" s="168"/>
      <c r="U136" s="168"/>
      <c r="V136" s="168"/>
      <c r="W136" s="168"/>
      <c r="X136" s="168"/>
      <c r="Y136" s="168"/>
      <c r="Z136" s="168"/>
      <c r="AA136" s="168"/>
      <c r="AB136" s="168"/>
      <c r="AC136" s="168"/>
      <c r="AD136" s="168"/>
      <c r="AE136" s="168"/>
      <c r="AF136" s="168"/>
      <c r="AG136" s="168"/>
      <c r="AH136" s="168"/>
      <c r="AI136" s="168"/>
      <c r="AJ136" s="168"/>
      <c r="AK136" s="168"/>
      <c r="AL136" s="168"/>
      <c r="AM136" s="168"/>
      <c r="AN136" s="168"/>
      <c r="AO136" s="168"/>
      <c r="AP136" s="168"/>
      <c r="AQ136" s="168"/>
      <c r="AR136" s="168"/>
      <c r="AS136" s="168"/>
      <c r="AT136" s="168"/>
      <c r="AU136" s="168"/>
      <c r="AV136" s="168"/>
    </row>
    <row r="137" spans="1:48" x14ac:dyDescent="0.25">
      <c r="A137" s="168"/>
      <c r="B137" s="168"/>
      <c r="C137" s="168"/>
      <c r="D137" s="168"/>
      <c r="E137" s="168"/>
      <c r="F137" s="168"/>
      <c r="G137" s="168"/>
      <c r="H137" s="168"/>
      <c r="I137" s="168"/>
      <c r="J137" s="168"/>
      <c r="K137" s="168"/>
      <c r="L137" s="168"/>
      <c r="M137" s="168"/>
      <c r="N137" s="168"/>
      <c r="O137" s="168"/>
      <c r="P137" s="168"/>
      <c r="Q137" s="168"/>
      <c r="R137" s="168"/>
      <c r="S137" s="168"/>
      <c r="T137" s="168"/>
      <c r="U137" s="168"/>
      <c r="V137" s="168"/>
      <c r="W137" s="168"/>
      <c r="X137" s="168"/>
      <c r="Y137" s="168"/>
      <c r="Z137" s="168"/>
      <c r="AA137" s="168"/>
      <c r="AB137" s="168"/>
      <c r="AC137" s="168"/>
      <c r="AD137" s="168"/>
      <c r="AE137" s="168"/>
      <c r="AF137" s="168"/>
      <c r="AG137" s="168"/>
      <c r="AH137" s="168"/>
      <c r="AI137" s="168"/>
      <c r="AJ137" s="168"/>
      <c r="AK137" s="168"/>
      <c r="AL137" s="168"/>
      <c r="AM137" s="168"/>
      <c r="AN137" s="168"/>
      <c r="AO137" s="168"/>
      <c r="AP137" s="168"/>
      <c r="AQ137" s="168"/>
      <c r="AR137" s="168"/>
      <c r="AS137" s="168"/>
      <c r="AT137" s="168"/>
      <c r="AU137" s="168"/>
      <c r="AV137" s="168"/>
    </row>
    <row r="138" spans="1:48" x14ac:dyDescent="0.25">
      <c r="A138" s="168"/>
      <c r="B138" s="168"/>
      <c r="C138" s="168"/>
      <c r="D138" s="168"/>
      <c r="E138" s="168"/>
      <c r="F138" s="168"/>
      <c r="G138" s="168"/>
      <c r="H138" s="168"/>
      <c r="I138" s="168"/>
      <c r="J138" s="168"/>
      <c r="K138" s="168"/>
      <c r="L138" s="168"/>
      <c r="M138" s="168"/>
      <c r="N138" s="168"/>
      <c r="O138" s="168"/>
      <c r="P138" s="168"/>
      <c r="Q138" s="168"/>
      <c r="R138" s="168"/>
      <c r="S138" s="168"/>
      <c r="T138" s="168"/>
      <c r="U138" s="168"/>
      <c r="V138" s="168"/>
      <c r="W138" s="168"/>
      <c r="X138" s="168"/>
      <c r="Y138" s="168"/>
      <c r="Z138" s="168"/>
      <c r="AA138" s="168"/>
      <c r="AB138" s="168"/>
      <c r="AC138" s="168"/>
      <c r="AD138" s="168"/>
      <c r="AE138" s="168"/>
      <c r="AF138" s="168"/>
      <c r="AG138" s="168"/>
      <c r="AH138" s="168"/>
      <c r="AI138" s="168"/>
      <c r="AJ138" s="168"/>
      <c r="AK138" s="168"/>
      <c r="AL138" s="168"/>
      <c r="AM138" s="168"/>
      <c r="AN138" s="168"/>
      <c r="AO138" s="168"/>
      <c r="AP138" s="168"/>
      <c r="AQ138" s="168"/>
      <c r="AR138" s="168"/>
      <c r="AS138" s="168"/>
      <c r="AT138" s="168"/>
      <c r="AU138" s="168"/>
      <c r="AV138" s="168"/>
    </row>
    <row r="139" spans="1:48" x14ac:dyDescent="0.25">
      <c r="A139" s="168"/>
      <c r="B139" s="168"/>
      <c r="C139" s="168"/>
      <c r="D139" s="168"/>
      <c r="E139" s="168"/>
      <c r="F139" s="168"/>
      <c r="G139" s="168"/>
      <c r="H139" s="168"/>
      <c r="I139" s="168"/>
      <c r="J139" s="168"/>
      <c r="K139" s="168"/>
      <c r="L139" s="168"/>
      <c r="M139" s="168"/>
      <c r="N139" s="168"/>
      <c r="O139" s="168"/>
      <c r="P139" s="168"/>
      <c r="Q139" s="168"/>
      <c r="R139" s="168"/>
      <c r="S139" s="168"/>
      <c r="T139" s="168"/>
      <c r="U139" s="168"/>
      <c r="V139" s="168"/>
      <c r="W139" s="168"/>
      <c r="X139" s="168"/>
      <c r="Y139" s="168"/>
      <c r="Z139" s="168"/>
      <c r="AA139" s="168"/>
      <c r="AB139" s="168"/>
      <c r="AC139" s="168"/>
      <c r="AD139" s="168"/>
      <c r="AE139" s="168"/>
      <c r="AF139" s="168"/>
      <c r="AG139" s="168"/>
      <c r="AH139" s="168"/>
      <c r="AI139" s="168"/>
      <c r="AJ139" s="168"/>
      <c r="AK139" s="168"/>
      <c r="AL139" s="168"/>
      <c r="AM139" s="168"/>
      <c r="AN139" s="168"/>
      <c r="AO139" s="168"/>
      <c r="AP139" s="168"/>
      <c r="AQ139" s="168"/>
      <c r="AR139" s="168"/>
      <c r="AS139" s="168"/>
      <c r="AT139" s="168"/>
      <c r="AU139" s="168"/>
      <c r="AV139" s="168"/>
    </row>
    <row r="140" spans="1:48" x14ac:dyDescent="0.25">
      <c r="A140" s="168"/>
      <c r="B140" s="168"/>
      <c r="C140" s="168"/>
      <c r="D140" s="168"/>
      <c r="E140" s="168"/>
      <c r="F140" s="168"/>
      <c r="G140" s="168"/>
      <c r="H140" s="168"/>
      <c r="I140" s="168"/>
      <c r="J140" s="168"/>
      <c r="K140" s="168"/>
      <c r="L140" s="168"/>
      <c r="M140" s="168"/>
      <c r="N140" s="168"/>
      <c r="O140" s="168"/>
      <c r="P140" s="168"/>
      <c r="Q140" s="168"/>
      <c r="R140" s="168"/>
      <c r="S140" s="168"/>
      <c r="T140" s="168"/>
      <c r="U140" s="168"/>
      <c r="V140" s="168"/>
      <c r="W140" s="168"/>
      <c r="X140" s="168"/>
      <c r="Y140" s="168"/>
      <c r="Z140" s="168"/>
      <c r="AA140" s="168"/>
      <c r="AB140" s="168"/>
      <c r="AC140" s="168"/>
      <c r="AD140" s="168"/>
      <c r="AE140" s="168"/>
      <c r="AF140" s="168"/>
      <c r="AG140" s="168"/>
      <c r="AH140" s="168"/>
      <c r="AI140" s="168"/>
      <c r="AJ140" s="168"/>
      <c r="AK140" s="168"/>
      <c r="AL140" s="168"/>
      <c r="AM140" s="168"/>
      <c r="AN140" s="168"/>
      <c r="AO140" s="168"/>
      <c r="AP140" s="168"/>
      <c r="AQ140" s="168"/>
      <c r="AR140" s="168"/>
      <c r="AS140" s="168"/>
      <c r="AT140" s="168"/>
      <c r="AU140" s="168"/>
      <c r="AV140" s="168"/>
    </row>
    <row r="141" spans="1:48" x14ac:dyDescent="0.25">
      <c r="A141" s="168"/>
      <c r="B141" s="168"/>
      <c r="C141" s="168"/>
      <c r="D141" s="168"/>
      <c r="E141" s="168"/>
      <c r="F141" s="168"/>
      <c r="G141" s="168"/>
      <c r="H141" s="168"/>
      <c r="I141" s="168"/>
      <c r="J141" s="168"/>
      <c r="K141" s="168"/>
      <c r="L141" s="168"/>
      <c r="M141" s="168"/>
      <c r="N141" s="168"/>
      <c r="O141" s="168"/>
      <c r="P141" s="168"/>
      <c r="Q141" s="168"/>
      <c r="R141" s="168"/>
      <c r="S141" s="168"/>
      <c r="T141" s="168"/>
      <c r="U141" s="168"/>
      <c r="V141" s="168"/>
      <c r="W141" s="168"/>
      <c r="X141" s="168"/>
      <c r="Y141" s="168"/>
      <c r="Z141" s="168"/>
      <c r="AA141" s="168"/>
      <c r="AB141" s="168"/>
      <c r="AC141" s="168"/>
      <c r="AD141" s="168"/>
      <c r="AE141" s="168"/>
      <c r="AF141" s="168"/>
      <c r="AG141" s="168"/>
      <c r="AH141" s="168"/>
      <c r="AI141" s="168"/>
      <c r="AJ141" s="168"/>
      <c r="AK141" s="168"/>
      <c r="AL141" s="168"/>
      <c r="AM141" s="168"/>
      <c r="AN141" s="168"/>
      <c r="AO141" s="168"/>
      <c r="AP141" s="168"/>
      <c r="AQ141" s="168"/>
      <c r="AR141" s="168"/>
      <c r="AS141" s="168"/>
      <c r="AT141" s="168"/>
      <c r="AU141" s="168"/>
      <c r="AV141" s="168"/>
    </row>
    <row r="142" spans="1:48" x14ac:dyDescent="0.25">
      <c r="A142" s="168"/>
      <c r="B142" s="168"/>
      <c r="C142" s="168"/>
      <c r="D142" s="168"/>
      <c r="E142" s="168"/>
      <c r="F142" s="168"/>
      <c r="G142" s="168"/>
      <c r="H142" s="168"/>
      <c r="I142" s="168"/>
      <c r="J142" s="168"/>
      <c r="K142" s="168"/>
      <c r="L142" s="168"/>
      <c r="M142" s="168"/>
      <c r="N142" s="168"/>
      <c r="O142" s="168"/>
      <c r="P142" s="168"/>
      <c r="Q142" s="168"/>
      <c r="R142" s="168"/>
      <c r="S142" s="168"/>
      <c r="T142" s="168"/>
      <c r="U142" s="168"/>
      <c r="V142" s="168"/>
      <c r="W142" s="168"/>
      <c r="X142" s="168"/>
      <c r="Y142" s="168"/>
      <c r="Z142" s="168"/>
      <c r="AA142" s="168"/>
      <c r="AB142" s="168"/>
      <c r="AC142" s="168"/>
      <c r="AD142" s="168"/>
      <c r="AE142" s="168"/>
      <c r="AF142" s="168"/>
      <c r="AG142" s="168"/>
      <c r="AH142" s="168"/>
      <c r="AI142" s="168"/>
      <c r="AJ142" s="168"/>
      <c r="AK142" s="168"/>
      <c r="AL142" s="168"/>
      <c r="AM142" s="168"/>
      <c r="AN142" s="168"/>
      <c r="AO142" s="168"/>
      <c r="AP142" s="168"/>
      <c r="AQ142" s="168"/>
      <c r="AR142" s="168"/>
      <c r="AS142" s="168"/>
      <c r="AT142" s="168"/>
      <c r="AU142" s="168"/>
      <c r="AV142" s="168"/>
    </row>
    <row r="143" spans="1:48" x14ac:dyDescent="0.25">
      <c r="A143" s="168"/>
      <c r="B143" s="168"/>
      <c r="C143" s="168"/>
      <c r="D143" s="168"/>
      <c r="E143" s="168"/>
      <c r="F143" s="168"/>
      <c r="G143" s="168"/>
      <c r="H143" s="168"/>
      <c r="I143" s="168"/>
      <c r="J143" s="168"/>
      <c r="K143" s="168"/>
      <c r="L143" s="168"/>
      <c r="M143" s="168"/>
      <c r="N143" s="168"/>
      <c r="O143" s="168"/>
      <c r="P143" s="168"/>
      <c r="Q143" s="168"/>
      <c r="R143" s="168"/>
      <c r="S143" s="168"/>
      <c r="T143" s="168"/>
      <c r="U143" s="168"/>
      <c r="V143" s="168"/>
      <c r="W143" s="168"/>
      <c r="X143" s="168"/>
      <c r="Y143" s="168"/>
      <c r="Z143" s="168"/>
      <c r="AA143" s="168"/>
      <c r="AB143" s="168"/>
      <c r="AC143" s="168"/>
      <c r="AD143" s="168"/>
      <c r="AE143" s="168"/>
      <c r="AF143" s="168"/>
      <c r="AG143" s="168"/>
      <c r="AH143" s="168"/>
      <c r="AI143" s="168"/>
      <c r="AJ143" s="168"/>
      <c r="AK143" s="168"/>
      <c r="AL143" s="168"/>
      <c r="AM143" s="168"/>
      <c r="AN143" s="168"/>
      <c r="AO143" s="168"/>
      <c r="AP143" s="168"/>
      <c r="AQ143" s="168"/>
      <c r="AR143" s="168"/>
      <c r="AS143" s="168"/>
      <c r="AT143" s="168"/>
      <c r="AU143" s="168"/>
      <c r="AV143" s="168"/>
    </row>
    <row r="144" spans="1:48" x14ac:dyDescent="0.25">
      <c r="A144" s="168"/>
      <c r="B144" s="168"/>
      <c r="C144" s="168"/>
      <c r="D144" s="168"/>
      <c r="E144" s="168"/>
      <c r="F144" s="168"/>
      <c r="G144" s="168"/>
      <c r="H144" s="168"/>
      <c r="I144" s="168"/>
      <c r="J144" s="168"/>
      <c r="K144" s="168"/>
      <c r="L144" s="168"/>
      <c r="M144" s="168"/>
      <c r="N144" s="168"/>
      <c r="O144" s="168"/>
      <c r="P144" s="168"/>
      <c r="Q144" s="168"/>
      <c r="R144" s="168"/>
      <c r="S144" s="168"/>
      <c r="T144" s="168"/>
      <c r="U144" s="168"/>
      <c r="V144" s="168"/>
      <c r="W144" s="168"/>
      <c r="X144" s="168"/>
      <c r="Y144" s="168"/>
      <c r="Z144" s="168"/>
      <c r="AA144" s="168"/>
      <c r="AB144" s="168"/>
      <c r="AC144" s="168"/>
      <c r="AD144" s="168"/>
      <c r="AE144" s="168"/>
      <c r="AF144" s="168"/>
      <c r="AG144" s="168"/>
      <c r="AH144" s="168"/>
      <c r="AI144" s="168"/>
      <c r="AJ144" s="168"/>
      <c r="AK144" s="168"/>
      <c r="AL144" s="168"/>
      <c r="AM144" s="168"/>
      <c r="AN144" s="168"/>
      <c r="AO144" s="168"/>
      <c r="AP144" s="168"/>
      <c r="AQ144" s="168"/>
      <c r="AR144" s="168"/>
      <c r="AS144" s="168"/>
      <c r="AT144" s="168"/>
      <c r="AU144" s="168"/>
      <c r="AV144" s="168"/>
    </row>
    <row r="145" spans="1:48" x14ac:dyDescent="0.25">
      <c r="A145" s="168"/>
      <c r="B145" s="168"/>
      <c r="C145" s="168"/>
      <c r="D145" s="168"/>
      <c r="E145" s="168"/>
      <c r="F145" s="168"/>
      <c r="G145" s="168"/>
      <c r="H145" s="168"/>
      <c r="I145" s="168"/>
      <c r="J145" s="168"/>
      <c r="K145" s="168"/>
      <c r="L145" s="168"/>
      <c r="M145" s="168"/>
      <c r="N145" s="168"/>
      <c r="O145" s="168"/>
      <c r="P145" s="168"/>
      <c r="Q145" s="168"/>
      <c r="R145" s="168"/>
      <c r="S145" s="168"/>
      <c r="T145" s="168"/>
      <c r="U145" s="168"/>
      <c r="V145" s="168"/>
      <c r="W145" s="168"/>
      <c r="X145" s="168"/>
      <c r="Y145" s="168"/>
      <c r="Z145" s="168"/>
      <c r="AA145" s="168"/>
      <c r="AB145" s="168"/>
      <c r="AC145" s="168"/>
      <c r="AD145" s="168"/>
      <c r="AE145" s="168"/>
      <c r="AF145" s="168"/>
      <c r="AG145" s="168"/>
      <c r="AH145" s="168"/>
      <c r="AI145" s="168"/>
      <c r="AJ145" s="168"/>
      <c r="AK145" s="168"/>
      <c r="AL145" s="168"/>
      <c r="AM145" s="168"/>
      <c r="AN145" s="168"/>
      <c r="AO145" s="168"/>
      <c r="AP145" s="168"/>
      <c r="AQ145" s="168"/>
      <c r="AR145" s="168"/>
      <c r="AS145" s="168"/>
      <c r="AT145" s="168"/>
      <c r="AU145" s="168"/>
      <c r="AV145" s="168"/>
    </row>
    <row r="146" spans="1:48" x14ac:dyDescent="0.25">
      <c r="A146" s="168"/>
      <c r="B146" s="168"/>
      <c r="C146" s="168"/>
      <c r="D146" s="168"/>
      <c r="E146" s="168"/>
      <c r="F146" s="168"/>
      <c r="G146" s="168"/>
      <c r="H146" s="168"/>
      <c r="I146" s="168"/>
      <c r="J146" s="168"/>
      <c r="K146" s="168"/>
      <c r="L146" s="168"/>
      <c r="M146" s="168"/>
      <c r="N146" s="168"/>
      <c r="O146" s="168"/>
      <c r="P146" s="168"/>
      <c r="Q146" s="168"/>
      <c r="R146" s="168"/>
      <c r="S146" s="168"/>
      <c r="T146" s="168"/>
      <c r="U146" s="168"/>
      <c r="V146" s="168"/>
      <c r="W146" s="168"/>
      <c r="X146" s="168"/>
      <c r="Y146" s="168"/>
      <c r="Z146" s="168"/>
      <c r="AA146" s="168"/>
      <c r="AB146" s="168"/>
      <c r="AC146" s="168"/>
      <c r="AD146" s="168"/>
      <c r="AE146" s="168"/>
      <c r="AF146" s="168"/>
      <c r="AG146" s="168"/>
      <c r="AH146" s="168"/>
      <c r="AI146" s="168"/>
      <c r="AJ146" s="168"/>
      <c r="AK146" s="168"/>
      <c r="AL146" s="168"/>
      <c r="AM146" s="168"/>
      <c r="AN146" s="168"/>
      <c r="AO146" s="168"/>
      <c r="AP146" s="168"/>
      <c r="AQ146" s="168"/>
      <c r="AR146" s="168"/>
      <c r="AS146" s="168"/>
      <c r="AT146" s="168"/>
      <c r="AU146" s="168"/>
      <c r="AV146" s="168"/>
    </row>
    <row r="147" spans="1:48" x14ac:dyDescent="0.25">
      <c r="A147" s="168"/>
      <c r="B147" s="168"/>
      <c r="C147" s="168"/>
      <c r="D147" s="168"/>
      <c r="E147" s="168"/>
      <c r="F147" s="168"/>
      <c r="G147" s="168"/>
      <c r="H147" s="168"/>
      <c r="I147" s="168"/>
      <c r="J147" s="168"/>
      <c r="K147" s="168"/>
      <c r="L147" s="168"/>
      <c r="M147" s="168"/>
      <c r="N147" s="168"/>
      <c r="O147" s="168"/>
      <c r="P147" s="168"/>
      <c r="Q147" s="168"/>
      <c r="R147" s="168"/>
      <c r="S147" s="168"/>
      <c r="T147" s="168"/>
      <c r="U147" s="168"/>
      <c r="V147" s="168"/>
      <c r="W147" s="168"/>
      <c r="X147" s="168"/>
      <c r="Y147" s="168"/>
      <c r="Z147" s="168"/>
      <c r="AA147" s="168"/>
      <c r="AB147" s="168"/>
      <c r="AC147" s="168"/>
      <c r="AD147" s="168"/>
      <c r="AE147" s="168"/>
      <c r="AF147" s="168"/>
      <c r="AG147" s="168"/>
      <c r="AH147" s="168"/>
      <c r="AI147" s="168"/>
      <c r="AJ147" s="168"/>
      <c r="AK147" s="168"/>
      <c r="AL147" s="168"/>
      <c r="AM147" s="168"/>
      <c r="AN147" s="168"/>
      <c r="AO147" s="168"/>
      <c r="AP147" s="168"/>
      <c r="AQ147" s="168"/>
      <c r="AR147" s="168"/>
      <c r="AS147" s="168"/>
      <c r="AT147" s="168"/>
      <c r="AU147" s="168"/>
      <c r="AV147" s="168"/>
    </row>
    <row r="148" spans="1:48" x14ac:dyDescent="0.25">
      <c r="A148" s="168"/>
      <c r="B148" s="168"/>
      <c r="C148" s="168"/>
      <c r="D148" s="168"/>
      <c r="E148" s="168"/>
      <c r="F148" s="168"/>
      <c r="G148" s="168"/>
      <c r="H148" s="168"/>
      <c r="I148" s="168"/>
      <c r="J148" s="168"/>
      <c r="K148" s="168"/>
      <c r="L148" s="168"/>
      <c r="M148" s="168"/>
      <c r="N148" s="168"/>
      <c r="O148" s="168"/>
      <c r="P148" s="168"/>
      <c r="Q148" s="168"/>
      <c r="R148" s="168"/>
      <c r="S148" s="168"/>
      <c r="T148" s="168"/>
      <c r="U148" s="168"/>
      <c r="V148" s="168"/>
      <c r="W148" s="168"/>
      <c r="X148" s="168"/>
      <c r="Y148" s="168"/>
      <c r="Z148" s="168"/>
      <c r="AA148" s="168"/>
      <c r="AB148" s="168"/>
      <c r="AC148" s="168"/>
      <c r="AD148" s="168"/>
      <c r="AE148" s="168"/>
      <c r="AF148" s="168"/>
      <c r="AG148" s="168"/>
      <c r="AH148" s="168"/>
      <c r="AI148" s="168"/>
      <c r="AJ148" s="168"/>
      <c r="AK148" s="168"/>
      <c r="AL148" s="168"/>
      <c r="AM148" s="168"/>
      <c r="AN148" s="168"/>
      <c r="AO148" s="168"/>
      <c r="AP148" s="168"/>
      <c r="AQ148" s="168"/>
      <c r="AR148" s="168"/>
      <c r="AS148" s="168"/>
      <c r="AT148" s="168"/>
      <c r="AU148" s="168"/>
      <c r="AV148" s="168"/>
    </row>
    <row r="149" spans="1:48" x14ac:dyDescent="0.25">
      <c r="A149" s="168"/>
      <c r="B149" s="168"/>
      <c r="C149" s="168"/>
      <c r="D149" s="168"/>
      <c r="E149" s="168"/>
      <c r="F149" s="168"/>
      <c r="G149" s="168"/>
      <c r="H149" s="168"/>
      <c r="I149" s="168"/>
      <c r="J149" s="168"/>
      <c r="K149" s="168"/>
      <c r="L149" s="168"/>
      <c r="M149" s="168"/>
      <c r="N149" s="168"/>
      <c r="O149" s="168"/>
      <c r="P149" s="168"/>
      <c r="Q149" s="168"/>
      <c r="R149" s="168"/>
      <c r="S149" s="168"/>
      <c r="T149" s="168"/>
      <c r="U149" s="168"/>
      <c r="V149" s="168"/>
      <c r="W149" s="168"/>
      <c r="X149" s="168"/>
      <c r="Y149" s="168"/>
      <c r="Z149" s="168"/>
      <c r="AA149" s="168"/>
      <c r="AB149" s="168"/>
      <c r="AC149" s="168"/>
      <c r="AD149" s="168"/>
      <c r="AE149" s="168"/>
      <c r="AF149" s="168"/>
      <c r="AG149" s="168"/>
      <c r="AH149" s="168"/>
      <c r="AI149" s="168"/>
      <c r="AJ149" s="168"/>
      <c r="AK149" s="168"/>
      <c r="AL149" s="168"/>
      <c r="AM149" s="168"/>
      <c r="AN149" s="168"/>
      <c r="AO149" s="168"/>
      <c r="AP149" s="168"/>
      <c r="AQ149" s="168"/>
      <c r="AR149" s="168"/>
      <c r="AS149" s="168"/>
      <c r="AT149" s="168"/>
      <c r="AU149" s="168"/>
      <c r="AV149" s="168"/>
    </row>
    <row r="150" spans="1:48" x14ac:dyDescent="0.25">
      <c r="A150" s="168"/>
      <c r="B150" s="168"/>
      <c r="C150" s="168"/>
      <c r="D150" s="168"/>
      <c r="E150" s="168"/>
      <c r="F150" s="168"/>
      <c r="G150" s="168"/>
      <c r="H150" s="168"/>
      <c r="I150" s="168"/>
      <c r="J150" s="168"/>
      <c r="K150" s="168"/>
      <c r="L150" s="168"/>
      <c r="M150" s="168"/>
      <c r="N150" s="168"/>
      <c r="O150" s="168"/>
      <c r="P150" s="168"/>
      <c r="Q150" s="168"/>
      <c r="R150" s="168"/>
      <c r="S150" s="168"/>
      <c r="T150" s="168"/>
      <c r="U150" s="168"/>
      <c r="V150" s="168"/>
      <c r="W150" s="168"/>
      <c r="X150" s="168"/>
      <c r="Y150" s="168"/>
      <c r="Z150" s="168"/>
      <c r="AA150" s="168"/>
      <c r="AB150" s="168"/>
      <c r="AC150" s="168"/>
      <c r="AD150" s="168"/>
      <c r="AE150" s="168"/>
      <c r="AF150" s="168"/>
      <c r="AG150" s="168"/>
      <c r="AH150" s="168"/>
      <c r="AI150" s="168"/>
      <c r="AJ150" s="168"/>
      <c r="AK150" s="168"/>
      <c r="AL150" s="168"/>
      <c r="AM150" s="168"/>
      <c r="AN150" s="168"/>
      <c r="AO150" s="168"/>
      <c r="AP150" s="168"/>
      <c r="AQ150" s="168"/>
      <c r="AR150" s="168"/>
      <c r="AS150" s="168"/>
      <c r="AT150" s="168"/>
      <c r="AU150" s="168"/>
      <c r="AV150" s="168"/>
    </row>
    <row r="151" spans="1:48" x14ac:dyDescent="0.25">
      <c r="A151" s="168"/>
      <c r="B151" s="168"/>
      <c r="C151" s="168"/>
      <c r="D151" s="168"/>
      <c r="E151" s="168"/>
      <c r="F151" s="168"/>
      <c r="G151" s="168"/>
      <c r="H151" s="168"/>
      <c r="I151" s="168"/>
      <c r="J151" s="168"/>
      <c r="K151" s="168"/>
      <c r="L151" s="168"/>
      <c r="M151" s="168"/>
      <c r="N151" s="168"/>
      <c r="O151" s="168"/>
      <c r="P151" s="168"/>
      <c r="Q151" s="168"/>
      <c r="R151" s="168"/>
      <c r="S151" s="168"/>
      <c r="T151" s="168"/>
      <c r="U151" s="168"/>
      <c r="V151" s="168"/>
      <c r="W151" s="168"/>
      <c r="X151" s="168"/>
      <c r="Y151" s="168"/>
      <c r="Z151" s="168"/>
      <c r="AA151" s="168"/>
      <c r="AB151" s="168"/>
      <c r="AC151" s="168"/>
      <c r="AD151" s="168"/>
      <c r="AE151" s="168"/>
      <c r="AF151" s="168"/>
      <c r="AG151" s="168"/>
      <c r="AH151" s="168"/>
      <c r="AI151" s="168"/>
      <c r="AJ151" s="168"/>
      <c r="AK151" s="168"/>
      <c r="AL151" s="168"/>
      <c r="AM151" s="168"/>
      <c r="AN151" s="168"/>
      <c r="AO151" s="168"/>
      <c r="AP151" s="168"/>
      <c r="AQ151" s="168"/>
      <c r="AR151" s="168"/>
      <c r="AS151" s="168"/>
      <c r="AT151" s="168"/>
      <c r="AU151" s="168"/>
      <c r="AV151" s="168"/>
    </row>
    <row r="152" spans="1:48" x14ac:dyDescent="0.25">
      <c r="A152" s="168"/>
      <c r="B152" s="168"/>
      <c r="C152" s="168"/>
      <c r="D152" s="168"/>
      <c r="E152" s="168"/>
      <c r="F152" s="168"/>
      <c r="G152" s="168"/>
      <c r="H152" s="168"/>
      <c r="I152" s="168"/>
      <c r="J152" s="168"/>
      <c r="K152" s="168"/>
      <c r="L152" s="168"/>
      <c r="M152" s="168"/>
      <c r="N152" s="168"/>
      <c r="O152" s="168"/>
      <c r="P152" s="168"/>
      <c r="Q152" s="168"/>
      <c r="R152" s="168"/>
      <c r="S152" s="168"/>
      <c r="T152" s="168"/>
      <c r="U152" s="168"/>
      <c r="V152" s="168"/>
      <c r="W152" s="168"/>
      <c r="X152" s="168"/>
      <c r="Y152" s="168"/>
      <c r="Z152" s="168"/>
      <c r="AA152" s="168"/>
      <c r="AB152" s="168"/>
      <c r="AC152" s="168"/>
      <c r="AD152" s="168"/>
      <c r="AE152" s="168"/>
      <c r="AF152" s="168"/>
      <c r="AG152" s="168"/>
      <c r="AH152" s="168"/>
      <c r="AI152" s="168"/>
      <c r="AJ152" s="168"/>
      <c r="AK152" s="168"/>
      <c r="AL152" s="168"/>
      <c r="AM152" s="168"/>
      <c r="AN152" s="168"/>
      <c r="AO152" s="168"/>
      <c r="AP152" s="168"/>
      <c r="AQ152" s="168"/>
      <c r="AR152" s="168"/>
      <c r="AS152" s="168"/>
      <c r="AT152" s="168"/>
      <c r="AU152" s="168"/>
      <c r="AV152" s="168"/>
    </row>
    <row r="153" spans="1:48" x14ac:dyDescent="0.25">
      <c r="A153" s="168"/>
      <c r="B153" s="168"/>
      <c r="C153" s="168"/>
      <c r="D153" s="168"/>
      <c r="E153" s="168"/>
      <c r="F153" s="168"/>
      <c r="G153" s="168"/>
      <c r="H153" s="168"/>
      <c r="I153" s="168"/>
      <c r="J153" s="168"/>
      <c r="K153" s="168"/>
      <c r="L153" s="168"/>
      <c r="M153" s="168"/>
      <c r="N153" s="168"/>
      <c r="O153" s="168"/>
      <c r="P153" s="168"/>
      <c r="Q153" s="168"/>
      <c r="R153" s="168"/>
      <c r="S153" s="168"/>
      <c r="T153" s="168"/>
      <c r="U153" s="168"/>
      <c r="V153" s="168"/>
      <c r="W153" s="168"/>
      <c r="X153" s="168"/>
      <c r="Y153" s="168"/>
      <c r="Z153" s="168"/>
      <c r="AA153" s="168"/>
      <c r="AB153" s="168"/>
      <c r="AC153" s="168"/>
      <c r="AD153" s="168"/>
      <c r="AE153" s="168"/>
      <c r="AF153" s="168"/>
      <c r="AG153" s="168"/>
      <c r="AH153" s="168"/>
      <c r="AI153" s="168"/>
      <c r="AJ153" s="168"/>
      <c r="AK153" s="168"/>
      <c r="AL153" s="168"/>
      <c r="AM153" s="168"/>
      <c r="AN153" s="168"/>
      <c r="AO153" s="168"/>
      <c r="AP153" s="168"/>
      <c r="AQ153" s="168"/>
      <c r="AR153" s="168"/>
      <c r="AS153" s="168"/>
      <c r="AT153" s="168"/>
      <c r="AU153" s="168"/>
      <c r="AV153" s="168"/>
    </row>
    <row r="154" spans="1:48" x14ac:dyDescent="0.25">
      <c r="A154" s="168"/>
      <c r="B154" s="168"/>
      <c r="C154" s="168"/>
      <c r="D154" s="168"/>
      <c r="E154" s="168"/>
      <c r="F154" s="168"/>
      <c r="G154" s="168"/>
      <c r="H154" s="168"/>
      <c r="I154" s="168"/>
      <c r="J154" s="168"/>
      <c r="K154" s="168"/>
      <c r="L154" s="168"/>
      <c r="M154" s="168"/>
      <c r="N154" s="168"/>
      <c r="O154" s="168"/>
      <c r="P154" s="168"/>
      <c r="Q154" s="168"/>
      <c r="R154" s="168"/>
      <c r="S154" s="168"/>
      <c r="T154" s="168"/>
      <c r="U154" s="168"/>
      <c r="V154" s="168"/>
      <c r="W154" s="168"/>
      <c r="X154" s="168"/>
      <c r="Y154" s="168"/>
      <c r="Z154" s="168"/>
      <c r="AA154" s="168"/>
      <c r="AB154" s="168"/>
      <c r="AC154" s="168"/>
      <c r="AD154" s="168"/>
      <c r="AE154" s="168"/>
      <c r="AF154" s="168"/>
      <c r="AG154" s="168"/>
      <c r="AH154" s="168"/>
      <c r="AI154" s="168"/>
      <c r="AJ154" s="168"/>
      <c r="AK154" s="168"/>
      <c r="AL154" s="168"/>
      <c r="AM154" s="168"/>
      <c r="AN154" s="168"/>
      <c r="AO154" s="168"/>
      <c r="AP154" s="168"/>
      <c r="AQ154" s="168"/>
      <c r="AR154" s="168"/>
      <c r="AS154" s="168"/>
      <c r="AT154" s="168"/>
      <c r="AU154" s="168"/>
      <c r="AV154" s="168"/>
    </row>
    <row r="155" spans="1:48" x14ac:dyDescent="0.25">
      <c r="A155" s="168"/>
      <c r="B155" s="168"/>
      <c r="C155" s="168"/>
      <c r="D155" s="168"/>
      <c r="E155" s="168"/>
      <c r="F155" s="168"/>
      <c r="G155" s="168"/>
      <c r="H155" s="168"/>
      <c r="I155" s="168"/>
      <c r="J155" s="168"/>
      <c r="K155" s="168"/>
      <c r="L155" s="168"/>
      <c r="M155" s="168"/>
      <c r="N155" s="168"/>
      <c r="O155" s="168"/>
      <c r="P155" s="168"/>
      <c r="Q155" s="168"/>
      <c r="R155" s="168"/>
      <c r="S155" s="168"/>
      <c r="T155" s="168"/>
      <c r="U155" s="168"/>
      <c r="V155" s="168"/>
      <c r="W155" s="168"/>
      <c r="X155" s="168"/>
      <c r="Y155" s="168"/>
      <c r="Z155" s="168"/>
      <c r="AA155" s="168"/>
      <c r="AB155" s="168"/>
      <c r="AC155" s="168"/>
      <c r="AD155" s="168"/>
      <c r="AE155" s="168"/>
      <c r="AF155" s="168"/>
      <c r="AG155" s="168"/>
      <c r="AH155" s="168"/>
      <c r="AI155" s="168"/>
      <c r="AJ155" s="168"/>
      <c r="AK155" s="168"/>
      <c r="AL155" s="168"/>
      <c r="AM155" s="168"/>
      <c r="AN155" s="168"/>
      <c r="AO155" s="168"/>
      <c r="AP155" s="168"/>
      <c r="AQ155" s="168"/>
      <c r="AR155" s="168"/>
      <c r="AS155" s="168"/>
      <c r="AT155" s="168"/>
      <c r="AU155" s="168"/>
      <c r="AV155" s="168"/>
    </row>
    <row r="156" spans="1:48" x14ac:dyDescent="0.25">
      <c r="A156" s="168"/>
      <c r="B156" s="168"/>
      <c r="C156" s="168"/>
      <c r="D156" s="168"/>
      <c r="E156" s="168"/>
      <c r="F156" s="168"/>
      <c r="G156" s="168"/>
      <c r="H156" s="168"/>
      <c r="I156" s="168"/>
      <c r="J156" s="168"/>
      <c r="K156" s="168"/>
      <c r="L156" s="168"/>
      <c r="M156" s="168"/>
      <c r="N156" s="168"/>
      <c r="O156" s="168"/>
      <c r="P156" s="168"/>
      <c r="Q156" s="168"/>
      <c r="R156" s="168"/>
      <c r="S156" s="168"/>
      <c r="T156" s="168"/>
      <c r="U156" s="168"/>
      <c r="V156" s="168"/>
      <c r="W156" s="168"/>
      <c r="X156" s="168"/>
      <c r="Y156" s="168"/>
      <c r="Z156" s="168"/>
      <c r="AA156" s="168"/>
      <c r="AB156" s="168"/>
      <c r="AC156" s="168"/>
      <c r="AD156" s="168"/>
      <c r="AE156" s="168"/>
      <c r="AF156" s="168"/>
      <c r="AG156" s="168"/>
      <c r="AH156" s="168"/>
      <c r="AI156" s="168"/>
      <c r="AJ156" s="168"/>
      <c r="AK156" s="168"/>
      <c r="AL156" s="168"/>
      <c r="AM156" s="168"/>
      <c r="AN156" s="168"/>
      <c r="AO156" s="168"/>
      <c r="AP156" s="168"/>
      <c r="AQ156" s="168"/>
      <c r="AR156" s="168"/>
      <c r="AS156" s="168"/>
      <c r="AT156" s="168"/>
      <c r="AU156" s="168"/>
      <c r="AV156" s="168"/>
    </row>
    <row r="157" spans="1:48" x14ac:dyDescent="0.25">
      <c r="A157" s="168"/>
      <c r="B157" s="168"/>
      <c r="C157" s="168"/>
      <c r="D157" s="168"/>
      <c r="E157" s="168"/>
      <c r="F157" s="168"/>
      <c r="G157" s="168"/>
      <c r="H157" s="168"/>
      <c r="I157" s="168"/>
      <c r="J157" s="168"/>
      <c r="K157" s="168"/>
      <c r="L157" s="168"/>
      <c r="M157" s="168"/>
      <c r="N157" s="168"/>
      <c r="O157" s="168"/>
      <c r="P157" s="168"/>
      <c r="Q157" s="168"/>
      <c r="R157" s="168"/>
      <c r="S157" s="168"/>
      <c r="T157" s="168"/>
      <c r="U157" s="168"/>
      <c r="V157" s="168"/>
      <c r="W157" s="168"/>
      <c r="X157" s="168"/>
      <c r="Y157" s="168"/>
      <c r="Z157" s="168"/>
      <c r="AA157" s="168"/>
      <c r="AB157" s="168"/>
      <c r="AC157" s="168"/>
      <c r="AD157" s="168"/>
      <c r="AE157" s="168"/>
      <c r="AF157" s="168"/>
      <c r="AG157" s="168"/>
      <c r="AH157" s="168"/>
      <c r="AI157" s="168"/>
      <c r="AJ157" s="168"/>
      <c r="AK157" s="168"/>
      <c r="AL157" s="168"/>
      <c r="AM157" s="168"/>
      <c r="AN157" s="168"/>
      <c r="AO157" s="168"/>
      <c r="AP157" s="168"/>
      <c r="AQ157" s="168"/>
      <c r="AR157" s="168"/>
      <c r="AS157" s="168"/>
      <c r="AT157" s="168"/>
      <c r="AU157" s="168"/>
      <c r="AV157" s="168"/>
    </row>
    <row r="158" spans="1:48" x14ac:dyDescent="0.25">
      <c r="A158" s="168"/>
      <c r="B158" s="168"/>
      <c r="C158" s="168"/>
      <c r="D158" s="168"/>
      <c r="E158" s="168"/>
      <c r="F158" s="168"/>
      <c r="G158" s="168"/>
      <c r="H158" s="168"/>
      <c r="I158" s="168"/>
      <c r="J158" s="168"/>
      <c r="K158" s="168"/>
      <c r="L158" s="168"/>
      <c r="M158" s="168"/>
      <c r="N158" s="168"/>
      <c r="O158" s="168"/>
      <c r="P158" s="168"/>
      <c r="Q158" s="168"/>
      <c r="R158" s="168"/>
      <c r="S158" s="168"/>
      <c r="T158" s="168"/>
      <c r="U158" s="168"/>
      <c r="V158" s="168"/>
      <c r="W158" s="168"/>
      <c r="X158" s="168"/>
      <c r="Y158" s="168"/>
      <c r="Z158" s="168"/>
      <c r="AA158" s="168"/>
      <c r="AB158" s="168"/>
      <c r="AC158" s="168"/>
      <c r="AD158" s="168"/>
      <c r="AE158" s="168"/>
      <c r="AF158" s="168"/>
      <c r="AG158" s="168"/>
      <c r="AH158" s="168"/>
      <c r="AI158" s="168"/>
      <c r="AJ158" s="168"/>
      <c r="AK158" s="168"/>
      <c r="AL158" s="168"/>
      <c r="AM158" s="168"/>
      <c r="AN158" s="168"/>
      <c r="AO158" s="168"/>
      <c r="AP158" s="168"/>
      <c r="AQ158" s="168"/>
      <c r="AR158" s="168"/>
      <c r="AS158" s="168"/>
      <c r="AT158" s="168"/>
      <c r="AU158" s="168"/>
      <c r="AV158" s="168"/>
    </row>
    <row r="159" spans="1:48" x14ac:dyDescent="0.25">
      <c r="A159" s="168"/>
      <c r="B159" s="168"/>
      <c r="C159" s="168"/>
      <c r="D159" s="168"/>
      <c r="E159" s="168"/>
      <c r="F159" s="168"/>
      <c r="G159" s="168"/>
      <c r="H159" s="168"/>
      <c r="I159" s="168"/>
      <c r="J159" s="168"/>
      <c r="K159" s="168"/>
      <c r="L159" s="168"/>
      <c r="M159" s="168"/>
      <c r="N159" s="168"/>
      <c r="O159" s="168"/>
      <c r="P159" s="168"/>
      <c r="Q159" s="168"/>
      <c r="R159" s="168"/>
      <c r="S159" s="168"/>
      <c r="T159" s="168"/>
      <c r="U159" s="168"/>
      <c r="V159" s="168"/>
      <c r="W159" s="168"/>
      <c r="X159" s="168"/>
      <c r="Y159" s="168"/>
      <c r="Z159" s="168"/>
      <c r="AA159" s="168"/>
      <c r="AB159" s="168"/>
      <c r="AC159" s="168"/>
      <c r="AD159" s="168"/>
      <c r="AE159" s="168"/>
      <c r="AF159" s="168"/>
      <c r="AG159" s="168"/>
      <c r="AH159" s="168"/>
      <c r="AI159" s="168"/>
      <c r="AJ159" s="168"/>
      <c r="AK159" s="168"/>
      <c r="AL159" s="168"/>
      <c r="AM159" s="168"/>
      <c r="AN159" s="168"/>
      <c r="AO159" s="168"/>
      <c r="AP159" s="168"/>
      <c r="AQ159" s="168"/>
      <c r="AR159" s="168"/>
      <c r="AS159" s="168"/>
      <c r="AT159" s="168"/>
      <c r="AU159" s="168"/>
      <c r="AV159" s="168"/>
    </row>
    <row r="160" spans="1:48" x14ac:dyDescent="0.25">
      <c r="A160" s="168"/>
      <c r="B160" s="168"/>
      <c r="C160" s="168"/>
      <c r="D160" s="168"/>
      <c r="E160" s="168"/>
      <c r="F160" s="168"/>
      <c r="G160" s="168"/>
      <c r="H160" s="168"/>
      <c r="I160" s="168"/>
      <c r="J160" s="168"/>
      <c r="K160" s="168"/>
      <c r="L160" s="168"/>
      <c r="M160" s="168"/>
      <c r="N160" s="168"/>
      <c r="O160" s="168"/>
      <c r="P160" s="168"/>
      <c r="Q160" s="168"/>
      <c r="R160" s="168"/>
      <c r="S160" s="168"/>
      <c r="T160" s="168"/>
      <c r="U160" s="168"/>
      <c r="V160" s="168"/>
      <c r="W160" s="168"/>
      <c r="X160" s="168"/>
      <c r="Y160" s="168"/>
      <c r="Z160" s="168"/>
      <c r="AA160" s="168"/>
      <c r="AB160" s="168"/>
      <c r="AC160" s="168"/>
      <c r="AD160" s="168"/>
      <c r="AE160" s="168"/>
      <c r="AF160" s="168"/>
      <c r="AG160" s="168"/>
      <c r="AH160" s="168"/>
      <c r="AI160" s="168"/>
      <c r="AJ160" s="168"/>
      <c r="AK160" s="168"/>
      <c r="AL160" s="168"/>
      <c r="AM160" s="168"/>
      <c r="AN160" s="168"/>
      <c r="AO160" s="168"/>
      <c r="AP160" s="168"/>
      <c r="AQ160" s="168"/>
      <c r="AR160" s="168"/>
      <c r="AS160" s="168"/>
      <c r="AT160" s="168"/>
      <c r="AU160" s="168"/>
      <c r="AV160" s="168"/>
    </row>
    <row r="161" spans="1:48" x14ac:dyDescent="0.25">
      <c r="A161" s="168"/>
      <c r="B161" s="168"/>
      <c r="C161" s="168"/>
      <c r="D161" s="168"/>
      <c r="E161" s="168"/>
      <c r="F161" s="168"/>
      <c r="G161" s="168"/>
      <c r="H161" s="168"/>
      <c r="I161" s="168"/>
      <c r="J161" s="168"/>
      <c r="K161" s="168"/>
      <c r="L161" s="168"/>
      <c r="M161" s="168"/>
      <c r="N161" s="168"/>
      <c r="O161" s="168"/>
      <c r="P161" s="168"/>
      <c r="Q161" s="168"/>
      <c r="R161" s="168"/>
      <c r="S161" s="168"/>
      <c r="T161" s="168"/>
      <c r="U161" s="168"/>
      <c r="V161" s="168"/>
      <c r="W161" s="168"/>
      <c r="X161" s="168"/>
      <c r="Y161" s="168"/>
      <c r="Z161" s="168"/>
      <c r="AA161" s="168"/>
      <c r="AB161" s="168"/>
      <c r="AC161" s="168"/>
      <c r="AD161" s="168"/>
      <c r="AE161" s="168"/>
      <c r="AF161" s="168"/>
      <c r="AG161" s="168"/>
      <c r="AH161" s="168"/>
      <c r="AI161" s="168"/>
      <c r="AJ161" s="168"/>
      <c r="AK161" s="168"/>
      <c r="AL161" s="168"/>
      <c r="AM161" s="168"/>
      <c r="AN161" s="168"/>
      <c r="AO161" s="168"/>
      <c r="AP161" s="168"/>
      <c r="AQ161" s="168"/>
      <c r="AR161" s="168"/>
      <c r="AS161" s="168"/>
      <c r="AT161" s="168"/>
      <c r="AU161" s="168"/>
      <c r="AV161" s="168"/>
    </row>
    <row r="162" spans="1:48" x14ac:dyDescent="0.25">
      <c r="A162" s="168"/>
      <c r="B162" s="168"/>
      <c r="C162" s="168"/>
      <c r="D162" s="168"/>
      <c r="E162" s="168"/>
      <c r="F162" s="168"/>
      <c r="G162" s="168"/>
      <c r="H162" s="168"/>
      <c r="I162" s="168"/>
      <c r="J162" s="168"/>
      <c r="K162" s="168"/>
      <c r="L162" s="168"/>
      <c r="M162" s="168"/>
      <c r="N162" s="168"/>
      <c r="O162" s="168"/>
      <c r="P162" s="168"/>
      <c r="Q162" s="168"/>
      <c r="R162" s="168"/>
      <c r="S162" s="168"/>
      <c r="T162" s="168"/>
      <c r="U162" s="168"/>
      <c r="V162" s="168"/>
      <c r="W162" s="168"/>
      <c r="X162" s="168"/>
      <c r="Y162" s="168"/>
      <c r="Z162" s="168"/>
      <c r="AA162" s="168"/>
      <c r="AB162" s="168"/>
      <c r="AC162" s="168"/>
      <c r="AD162" s="168"/>
      <c r="AE162" s="168"/>
      <c r="AF162" s="168"/>
      <c r="AG162" s="168"/>
      <c r="AH162" s="168"/>
      <c r="AI162" s="168"/>
      <c r="AJ162" s="168"/>
      <c r="AK162" s="168"/>
      <c r="AL162" s="168"/>
      <c r="AM162" s="168"/>
      <c r="AN162" s="168"/>
      <c r="AO162" s="168"/>
      <c r="AP162" s="168"/>
      <c r="AQ162" s="168"/>
      <c r="AR162" s="168"/>
      <c r="AS162" s="168"/>
      <c r="AT162" s="168"/>
      <c r="AU162" s="168"/>
      <c r="AV162" s="168"/>
    </row>
    <row r="163" spans="1:48" x14ac:dyDescent="0.25">
      <c r="A163" s="168"/>
      <c r="B163" s="168"/>
      <c r="C163" s="168"/>
      <c r="D163" s="168"/>
      <c r="E163" s="168"/>
      <c r="F163" s="168"/>
      <c r="G163" s="168"/>
      <c r="H163" s="168"/>
      <c r="I163" s="168"/>
      <c r="J163" s="168"/>
      <c r="K163" s="168"/>
      <c r="L163" s="168"/>
      <c r="M163" s="168"/>
      <c r="N163" s="168"/>
      <c r="O163" s="168"/>
      <c r="P163" s="168"/>
      <c r="Q163" s="168"/>
      <c r="R163" s="168"/>
      <c r="S163" s="168"/>
      <c r="T163" s="168"/>
      <c r="U163" s="168"/>
      <c r="V163" s="168"/>
      <c r="W163" s="168"/>
      <c r="X163" s="168"/>
      <c r="Y163" s="168"/>
      <c r="Z163" s="168"/>
      <c r="AA163" s="168"/>
      <c r="AB163" s="168"/>
      <c r="AC163" s="168"/>
      <c r="AD163" s="168"/>
      <c r="AE163" s="168"/>
      <c r="AF163" s="168"/>
      <c r="AG163" s="168"/>
      <c r="AH163" s="168"/>
      <c r="AI163" s="168"/>
      <c r="AJ163" s="168"/>
      <c r="AK163" s="168"/>
      <c r="AL163" s="168"/>
      <c r="AM163" s="168"/>
      <c r="AN163" s="168"/>
      <c r="AO163" s="168"/>
      <c r="AP163" s="168"/>
      <c r="AQ163" s="168"/>
      <c r="AR163" s="168"/>
      <c r="AS163" s="168"/>
      <c r="AT163" s="168"/>
      <c r="AU163" s="168"/>
      <c r="AV163" s="168"/>
    </row>
    <row r="164" spans="1:48" x14ac:dyDescent="0.25">
      <c r="A164" s="168"/>
      <c r="B164" s="168"/>
      <c r="C164" s="168"/>
      <c r="D164" s="168"/>
      <c r="E164" s="168"/>
      <c r="F164" s="168"/>
      <c r="G164" s="168"/>
      <c r="H164" s="168"/>
      <c r="I164" s="168"/>
      <c r="J164" s="168"/>
      <c r="K164" s="168"/>
      <c r="L164" s="168"/>
      <c r="M164" s="168"/>
      <c r="N164" s="168"/>
      <c r="O164" s="168"/>
      <c r="P164" s="168"/>
      <c r="Q164" s="168"/>
      <c r="R164" s="168"/>
      <c r="S164" s="168"/>
      <c r="T164" s="168"/>
      <c r="U164" s="168"/>
      <c r="V164" s="168"/>
      <c r="W164" s="168"/>
      <c r="X164" s="168"/>
      <c r="Y164" s="168"/>
      <c r="Z164" s="168"/>
      <c r="AA164" s="168"/>
      <c r="AB164" s="168"/>
      <c r="AC164" s="168"/>
      <c r="AD164" s="168"/>
      <c r="AE164" s="168"/>
      <c r="AF164" s="168"/>
      <c r="AG164" s="168"/>
      <c r="AH164" s="168"/>
      <c r="AI164" s="168"/>
      <c r="AJ164" s="168"/>
      <c r="AK164" s="168"/>
      <c r="AL164" s="168"/>
      <c r="AM164" s="168"/>
      <c r="AN164" s="168"/>
      <c r="AO164" s="168"/>
      <c r="AP164" s="168"/>
      <c r="AQ164" s="168"/>
      <c r="AR164" s="168"/>
      <c r="AS164" s="168"/>
      <c r="AT164" s="168"/>
      <c r="AU164" s="168"/>
      <c r="AV164" s="168"/>
    </row>
    <row r="165" spans="1:48" x14ac:dyDescent="0.25">
      <c r="A165" s="168"/>
      <c r="B165" s="168"/>
      <c r="C165" s="168"/>
      <c r="D165" s="168"/>
      <c r="E165" s="168"/>
      <c r="F165" s="168"/>
      <c r="G165" s="168"/>
      <c r="H165" s="168"/>
      <c r="I165" s="168"/>
      <c r="J165" s="168"/>
      <c r="K165" s="168"/>
      <c r="L165" s="168"/>
      <c r="M165" s="168"/>
      <c r="N165" s="168"/>
      <c r="O165" s="168"/>
      <c r="P165" s="168"/>
      <c r="Q165" s="168"/>
      <c r="R165" s="168"/>
      <c r="S165" s="168"/>
      <c r="T165" s="168"/>
      <c r="U165" s="168"/>
      <c r="V165" s="168"/>
      <c r="W165" s="168"/>
      <c r="X165" s="168"/>
      <c r="Y165" s="168"/>
      <c r="Z165" s="168"/>
      <c r="AA165" s="168"/>
      <c r="AB165" s="168"/>
      <c r="AC165" s="168"/>
      <c r="AD165" s="168"/>
      <c r="AE165" s="168"/>
      <c r="AF165" s="168"/>
      <c r="AG165" s="168"/>
      <c r="AH165" s="168"/>
      <c r="AI165" s="168"/>
      <c r="AJ165" s="168"/>
      <c r="AK165" s="168"/>
      <c r="AL165" s="168"/>
      <c r="AM165" s="168"/>
      <c r="AN165" s="168"/>
      <c r="AO165" s="168"/>
      <c r="AP165" s="168"/>
      <c r="AQ165" s="168"/>
      <c r="AR165" s="168"/>
      <c r="AS165" s="168"/>
      <c r="AT165" s="168"/>
      <c r="AU165" s="168"/>
      <c r="AV165" s="168"/>
    </row>
    <row r="166" spans="1:48" x14ac:dyDescent="0.25">
      <c r="A166" s="168"/>
      <c r="B166" s="168"/>
      <c r="C166" s="168"/>
      <c r="D166" s="168"/>
      <c r="E166" s="168"/>
      <c r="F166" s="168"/>
      <c r="G166" s="168"/>
      <c r="H166" s="168"/>
      <c r="I166" s="168"/>
      <c r="J166" s="168"/>
      <c r="K166" s="168"/>
      <c r="L166" s="168"/>
      <c r="M166" s="168"/>
      <c r="N166" s="168"/>
      <c r="O166" s="168"/>
      <c r="P166" s="168"/>
      <c r="Q166" s="168"/>
      <c r="R166" s="168"/>
      <c r="S166" s="168"/>
      <c r="T166" s="168"/>
      <c r="U166" s="168"/>
      <c r="V166" s="168"/>
      <c r="W166" s="168"/>
      <c r="X166" s="168"/>
      <c r="Y166" s="168"/>
      <c r="Z166" s="168"/>
      <c r="AA166" s="168"/>
      <c r="AB166" s="168"/>
      <c r="AC166" s="168"/>
      <c r="AD166" s="168"/>
      <c r="AE166" s="168"/>
      <c r="AF166" s="168"/>
      <c r="AG166" s="168"/>
      <c r="AH166" s="168"/>
      <c r="AI166" s="168"/>
      <c r="AJ166" s="168"/>
      <c r="AK166" s="168"/>
      <c r="AL166" s="168"/>
      <c r="AM166" s="168"/>
      <c r="AN166" s="168"/>
      <c r="AO166" s="168"/>
      <c r="AP166" s="168"/>
      <c r="AQ166" s="168"/>
      <c r="AR166" s="168"/>
      <c r="AS166" s="168"/>
      <c r="AT166" s="168"/>
      <c r="AU166" s="168"/>
      <c r="AV166" s="168"/>
    </row>
    <row r="167" spans="1:48" x14ac:dyDescent="0.25">
      <c r="A167" s="168"/>
      <c r="B167" s="168"/>
      <c r="C167" s="168"/>
      <c r="D167" s="168"/>
      <c r="E167" s="168"/>
      <c r="F167" s="168"/>
      <c r="G167" s="168"/>
      <c r="H167" s="168"/>
      <c r="I167" s="168"/>
      <c r="J167" s="168"/>
      <c r="K167" s="168"/>
      <c r="L167" s="168"/>
      <c r="M167" s="168"/>
      <c r="N167" s="168"/>
      <c r="O167" s="168"/>
      <c r="P167" s="168"/>
      <c r="Q167" s="168"/>
      <c r="R167" s="168"/>
      <c r="S167" s="168"/>
      <c r="T167" s="168"/>
      <c r="U167" s="168"/>
      <c r="V167" s="168"/>
      <c r="W167" s="168"/>
      <c r="X167" s="168"/>
      <c r="Y167" s="168"/>
      <c r="Z167" s="168"/>
      <c r="AA167" s="168"/>
      <c r="AB167" s="168"/>
      <c r="AC167" s="168"/>
      <c r="AD167" s="168"/>
      <c r="AE167" s="168"/>
      <c r="AF167" s="168"/>
      <c r="AG167" s="168"/>
      <c r="AH167" s="168"/>
      <c r="AI167" s="168"/>
      <c r="AJ167" s="168"/>
      <c r="AK167" s="168"/>
      <c r="AL167" s="168"/>
      <c r="AM167" s="168"/>
      <c r="AN167" s="168"/>
      <c r="AO167" s="168"/>
      <c r="AP167" s="168"/>
      <c r="AQ167" s="168"/>
      <c r="AR167" s="168"/>
      <c r="AS167" s="168"/>
      <c r="AT167" s="168"/>
      <c r="AU167" s="168"/>
      <c r="AV167" s="168"/>
    </row>
    <row r="168" spans="1:48" x14ac:dyDescent="0.25">
      <c r="A168" s="168"/>
      <c r="B168" s="168"/>
      <c r="C168" s="168"/>
      <c r="D168" s="168"/>
      <c r="E168" s="168"/>
      <c r="F168" s="168"/>
      <c r="G168" s="168"/>
      <c r="H168" s="168"/>
      <c r="I168" s="168"/>
      <c r="J168" s="168"/>
      <c r="K168" s="168"/>
      <c r="L168" s="168"/>
      <c r="M168" s="168"/>
      <c r="N168" s="168"/>
      <c r="O168" s="168"/>
      <c r="P168" s="168"/>
      <c r="Q168" s="168"/>
      <c r="R168" s="168"/>
      <c r="S168" s="168"/>
      <c r="T168" s="168"/>
      <c r="U168" s="168"/>
      <c r="V168" s="168"/>
      <c r="W168" s="168"/>
      <c r="X168" s="168"/>
      <c r="Y168" s="168"/>
      <c r="Z168" s="168"/>
      <c r="AA168" s="168"/>
      <c r="AB168" s="168"/>
      <c r="AC168" s="168"/>
      <c r="AD168" s="168"/>
      <c r="AE168" s="168"/>
      <c r="AF168" s="168"/>
      <c r="AG168" s="168"/>
      <c r="AH168" s="168"/>
      <c r="AI168" s="168"/>
      <c r="AJ168" s="168"/>
      <c r="AK168" s="168"/>
      <c r="AL168" s="168"/>
      <c r="AM168" s="168"/>
      <c r="AN168" s="168"/>
      <c r="AO168" s="168"/>
      <c r="AP168" s="168"/>
      <c r="AQ168" s="168"/>
      <c r="AR168" s="168"/>
      <c r="AS168" s="168"/>
      <c r="AT168" s="168"/>
      <c r="AU168" s="168"/>
      <c r="AV168" s="168"/>
    </row>
    <row r="169" spans="1:48" x14ac:dyDescent="0.25">
      <c r="A169" s="168"/>
      <c r="B169" s="168"/>
      <c r="C169" s="168"/>
      <c r="D169" s="168"/>
      <c r="E169" s="168"/>
      <c r="F169" s="168"/>
      <c r="G169" s="168"/>
      <c r="H169" s="168"/>
      <c r="I169" s="168"/>
      <c r="J169" s="168"/>
      <c r="K169" s="168"/>
      <c r="L169" s="168"/>
      <c r="M169" s="168"/>
      <c r="N169" s="168"/>
      <c r="O169" s="168"/>
      <c r="P169" s="168"/>
      <c r="Q169" s="168"/>
      <c r="R169" s="168"/>
      <c r="S169" s="168"/>
      <c r="T169" s="168"/>
      <c r="U169" s="168"/>
      <c r="V169" s="168"/>
      <c r="W169" s="168"/>
      <c r="X169" s="168"/>
      <c r="Y169" s="168"/>
      <c r="Z169" s="168"/>
      <c r="AA169" s="168"/>
      <c r="AB169" s="168"/>
      <c r="AC169" s="168"/>
      <c r="AD169" s="168"/>
      <c r="AE169" s="168"/>
      <c r="AF169" s="168"/>
      <c r="AG169" s="168"/>
      <c r="AH169" s="168"/>
      <c r="AI169" s="168"/>
      <c r="AJ169" s="168"/>
      <c r="AK169" s="168"/>
      <c r="AL169" s="168"/>
      <c r="AM169" s="168"/>
      <c r="AN169" s="168"/>
      <c r="AO169" s="168"/>
      <c r="AP169" s="168"/>
      <c r="AQ169" s="168"/>
      <c r="AR169" s="168"/>
      <c r="AS169" s="168"/>
      <c r="AT169" s="168"/>
      <c r="AU169" s="168"/>
      <c r="AV169" s="168"/>
    </row>
    <row r="170" spans="1:48" x14ac:dyDescent="0.25">
      <c r="A170" s="168"/>
      <c r="B170" s="168"/>
      <c r="C170" s="168"/>
      <c r="D170" s="168"/>
      <c r="E170" s="168"/>
      <c r="F170" s="168"/>
      <c r="G170" s="168"/>
      <c r="H170" s="168"/>
      <c r="I170" s="168"/>
      <c r="J170" s="168"/>
      <c r="K170" s="168"/>
      <c r="L170" s="168"/>
      <c r="M170" s="168"/>
      <c r="N170" s="168"/>
      <c r="O170" s="168"/>
      <c r="P170" s="168"/>
      <c r="Q170" s="168"/>
      <c r="R170" s="168"/>
      <c r="S170" s="168"/>
      <c r="T170" s="168"/>
      <c r="U170" s="168"/>
      <c r="V170" s="168"/>
      <c r="W170" s="168"/>
      <c r="X170" s="168"/>
      <c r="Y170" s="168"/>
      <c r="Z170" s="168"/>
      <c r="AA170" s="168"/>
      <c r="AB170" s="168"/>
      <c r="AC170" s="168"/>
      <c r="AD170" s="168"/>
      <c r="AE170" s="168"/>
      <c r="AF170" s="168"/>
      <c r="AG170" s="168"/>
      <c r="AH170" s="168"/>
      <c r="AI170" s="168"/>
      <c r="AJ170" s="168"/>
      <c r="AK170" s="168"/>
      <c r="AL170" s="168"/>
      <c r="AM170" s="168"/>
      <c r="AN170" s="168"/>
      <c r="AO170" s="168"/>
      <c r="AP170" s="168"/>
      <c r="AQ170" s="168"/>
      <c r="AR170" s="168"/>
      <c r="AS170" s="168"/>
      <c r="AT170" s="168"/>
      <c r="AU170" s="168"/>
      <c r="AV170" s="168"/>
    </row>
    <row r="171" spans="1:48" x14ac:dyDescent="0.25">
      <c r="A171" s="168"/>
      <c r="B171" s="168"/>
      <c r="C171" s="168"/>
      <c r="D171" s="168"/>
      <c r="E171" s="168"/>
      <c r="F171" s="168"/>
      <c r="G171" s="168"/>
      <c r="H171" s="168"/>
      <c r="I171" s="168"/>
      <c r="J171" s="168"/>
      <c r="K171" s="168"/>
      <c r="L171" s="168"/>
      <c r="M171" s="168"/>
      <c r="N171" s="168"/>
      <c r="O171" s="168"/>
      <c r="P171" s="168"/>
      <c r="Q171" s="168"/>
      <c r="R171" s="168"/>
      <c r="S171" s="168"/>
      <c r="T171" s="168"/>
      <c r="U171" s="168"/>
      <c r="V171" s="168"/>
      <c r="W171" s="168"/>
      <c r="X171" s="168"/>
      <c r="Y171" s="168"/>
      <c r="Z171" s="168"/>
      <c r="AA171" s="168"/>
      <c r="AB171" s="168"/>
      <c r="AC171" s="168"/>
      <c r="AD171" s="168"/>
      <c r="AE171" s="168"/>
      <c r="AF171" s="168"/>
      <c r="AG171" s="168"/>
      <c r="AH171" s="168"/>
      <c r="AI171" s="168"/>
      <c r="AJ171" s="168"/>
      <c r="AK171" s="168"/>
      <c r="AL171" s="168"/>
      <c r="AM171" s="168"/>
      <c r="AN171" s="168"/>
      <c r="AO171" s="168"/>
      <c r="AP171" s="168"/>
      <c r="AQ171" s="168"/>
      <c r="AR171" s="168"/>
      <c r="AS171" s="168"/>
      <c r="AT171" s="168"/>
      <c r="AU171" s="168"/>
      <c r="AV171" s="168"/>
    </row>
    <row r="172" spans="1:48" x14ac:dyDescent="0.25">
      <c r="A172" s="168"/>
      <c r="B172" s="168"/>
      <c r="C172" s="168"/>
      <c r="D172" s="168"/>
      <c r="E172" s="168"/>
      <c r="F172" s="168"/>
      <c r="G172" s="168"/>
      <c r="H172" s="168"/>
      <c r="I172" s="168"/>
      <c r="J172" s="168"/>
      <c r="K172" s="168"/>
      <c r="L172" s="168"/>
      <c r="M172" s="168"/>
      <c r="N172" s="168"/>
      <c r="O172" s="168"/>
      <c r="P172" s="168"/>
      <c r="Q172" s="168"/>
      <c r="R172" s="168"/>
      <c r="S172" s="168"/>
      <c r="T172" s="168"/>
      <c r="U172" s="168"/>
      <c r="V172" s="168"/>
      <c r="W172" s="168"/>
      <c r="X172" s="168"/>
      <c r="Y172" s="168"/>
      <c r="Z172" s="168"/>
      <c r="AA172" s="168"/>
      <c r="AB172" s="168"/>
      <c r="AC172" s="168"/>
      <c r="AD172" s="168"/>
      <c r="AE172" s="168"/>
      <c r="AF172" s="168"/>
      <c r="AG172" s="168"/>
      <c r="AH172" s="168"/>
      <c r="AI172" s="168"/>
      <c r="AJ172" s="168"/>
      <c r="AK172" s="168"/>
      <c r="AL172" s="168"/>
      <c r="AM172" s="168"/>
      <c r="AN172" s="168"/>
      <c r="AO172" s="168"/>
      <c r="AP172" s="168"/>
      <c r="AQ172" s="168"/>
      <c r="AR172" s="168"/>
      <c r="AS172" s="168"/>
      <c r="AT172" s="168"/>
      <c r="AU172" s="168"/>
      <c r="AV172" s="168"/>
    </row>
    <row r="173" spans="1:48" x14ac:dyDescent="0.25">
      <c r="A173" s="168"/>
      <c r="B173" s="168"/>
      <c r="C173" s="168"/>
      <c r="D173" s="168"/>
      <c r="E173" s="168"/>
      <c r="F173" s="168"/>
      <c r="G173" s="168"/>
      <c r="H173" s="168"/>
      <c r="I173" s="168"/>
      <c r="J173" s="168"/>
      <c r="K173" s="168"/>
      <c r="L173" s="168"/>
      <c r="M173" s="168"/>
      <c r="N173" s="168"/>
      <c r="O173" s="168"/>
      <c r="P173" s="168"/>
      <c r="Q173" s="168"/>
      <c r="R173" s="168"/>
      <c r="S173" s="168"/>
      <c r="T173" s="168"/>
      <c r="U173" s="168"/>
      <c r="V173" s="168"/>
      <c r="W173" s="168"/>
      <c r="X173" s="168"/>
      <c r="Y173" s="168"/>
      <c r="Z173" s="168"/>
      <c r="AA173" s="168"/>
      <c r="AB173" s="168"/>
      <c r="AC173" s="168"/>
      <c r="AD173" s="168"/>
      <c r="AE173" s="168"/>
      <c r="AF173" s="168"/>
      <c r="AG173" s="168"/>
      <c r="AH173" s="168"/>
      <c r="AI173" s="168"/>
      <c r="AJ173" s="168"/>
      <c r="AK173" s="168"/>
      <c r="AL173" s="168"/>
      <c r="AM173" s="168"/>
      <c r="AN173" s="168"/>
      <c r="AO173" s="168"/>
      <c r="AP173" s="168"/>
      <c r="AQ173" s="168"/>
      <c r="AR173" s="168"/>
      <c r="AS173" s="168"/>
      <c r="AT173" s="168"/>
      <c r="AU173" s="168"/>
      <c r="AV173" s="168"/>
    </row>
    <row r="174" spans="1:48" x14ac:dyDescent="0.25">
      <c r="A174" s="168"/>
      <c r="B174" s="168"/>
      <c r="C174" s="168"/>
      <c r="D174" s="168"/>
      <c r="E174" s="168"/>
      <c r="F174" s="168"/>
      <c r="G174" s="168"/>
      <c r="H174" s="168"/>
      <c r="I174" s="168"/>
      <c r="J174" s="168"/>
      <c r="K174" s="168"/>
      <c r="L174" s="168"/>
      <c r="M174" s="168"/>
      <c r="N174" s="168"/>
      <c r="O174" s="168"/>
      <c r="P174" s="168"/>
      <c r="Q174" s="168"/>
      <c r="R174" s="168"/>
      <c r="S174" s="168"/>
      <c r="T174" s="168"/>
      <c r="U174" s="168"/>
      <c r="V174" s="168"/>
      <c r="W174" s="168"/>
      <c r="X174" s="168"/>
      <c r="Y174" s="168"/>
      <c r="Z174" s="168"/>
      <c r="AA174" s="168"/>
      <c r="AB174" s="168"/>
      <c r="AC174" s="168"/>
      <c r="AD174" s="168"/>
      <c r="AE174" s="168"/>
      <c r="AF174" s="168"/>
      <c r="AG174" s="168"/>
      <c r="AH174" s="168"/>
      <c r="AI174" s="168"/>
      <c r="AJ174" s="168"/>
      <c r="AK174" s="168"/>
      <c r="AL174" s="168"/>
      <c r="AM174" s="168"/>
      <c r="AN174" s="168"/>
      <c r="AO174" s="168"/>
      <c r="AP174" s="168"/>
      <c r="AQ174" s="168"/>
      <c r="AR174" s="168"/>
      <c r="AS174" s="168"/>
      <c r="AT174" s="168"/>
      <c r="AU174" s="168"/>
      <c r="AV174" s="168"/>
    </row>
    <row r="175" spans="1:48" x14ac:dyDescent="0.25">
      <c r="A175" s="168"/>
      <c r="B175" s="168"/>
      <c r="C175" s="168"/>
      <c r="D175" s="168"/>
      <c r="E175" s="168"/>
      <c r="F175" s="168"/>
      <c r="G175" s="168"/>
      <c r="H175" s="168"/>
      <c r="I175" s="168"/>
      <c r="J175" s="168"/>
      <c r="K175" s="168"/>
      <c r="L175" s="168"/>
      <c r="M175" s="168"/>
      <c r="N175" s="168"/>
      <c r="O175" s="168"/>
      <c r="P175" s="168"/>
      <c r="Q175" s="168"/>
      <c r="R175" s="168"/>
      <c r="S175" s="168"/>
      <c r="T175" s="168"/>
      <c r="U175" s="168"/>
      <c r="V175" s="168"/>
      <c r="W175" s="168"/>
      <c r="X175" s="168"/>
      <c r="Y175" s="168"/>
      <c r="Z175" s="168"/>
      <c r="AA175" s="168"/>
      <c r="AB175" s="168"/>
      <c r="AC175" s="168"/>
      <c r="AD175" s="168"/>
      <c r="AE175" s="168"/>
      <c r="AF175" s="168"/>
      <c r="AG175" s="168"/>
      <c r="AH175" s="168"/>
      <c r="AI175" s="168"/>
      <c r="AJ175" s="168"/>
      <c r="AK175" s="168"/>
      <c r="AL175" s="168"/>
      <c r="AM175" s="168"/>
      <c r="AN175" s="168"/>
      <c r="AO175" s="168"/>
      <c r="AP175" s="168"/>
      <c r="AQ175" s="168"/>
      <c r="AR175" s="168"/>
      <c r="AS175" s="168"/>
      <c r="AT175" s="168"/>
      <c r="AU175" s="168"/>
      <c r="AV175" s="168"/>
    </row>
    <row r="176" spans="1:48" x14ac:dyDescent="0.25">
      <c r="A176" s="168"/>
      <c r="B176" s="168"/>
      <c r="C176" s="168"/>
      <c r="D176" s="168"/>
      <c r="E176" s="168"/>
      <c r="F176" s="168"/>
      <c r="G176" s="168"/>
      <c r="H176" s="168"/>
      <c r="I176" s="168"/>
      <c r="J176" s="168"/>
      <c r="K176" s="168"/>
      <c r="L176" s="168"/>
      <c r="M176" s="168"/>
      <c r="N176" s="168"/>
      <c r="O176" s="168"/>
      <c r="P176" s="168"/>
      <c r="Q176" s="168"/>
      <c r="R176" s="168"/>
      <c r="S176" s="168"/>
      <c r="T176" s="168"/>
      <c r="U176" s="168"/>
      <c r="V176" s="168"/>
      <c r="W176" s="168"/>
      <c r="X176" s="168"/>
      <c r="Y176" s="168"/>
      <c r="Z176" s="168"/>
      <c r="AA176" s="168"/>
      <c r="AB176" s="168"/>
      <c r="AC176" s="168"/>
      <c r="AD176" s="168"/>
      <c r="AE176" s="168"/>
      <c r="AF176" s="168"/>
      <c r="AG176" s="168"/>
      <c r="AH176" s="168"/>
      <c r="AI176" s="168"/>
      <c r="AJ176" s="168"/>
      <c r="AK176" s="168"/>
      <c r="AL176" s="168"/>
      <c r="AM176" s="168"/>
      <c r="AN176" s="168"/>
      <c r="AO176" s="168"/>
      <c r="AP176" s="168"/>
      <c r="AQ176" s="168"/>
      <c r="AR176" s="168"/>
      <c r="AS176" s="168"/>
      <c r="AT176" s="168"/>
      <c r="AU176" s="168"/>
      <c r="AV176" s="168"/>
    </row>
    <row r="177" spans="1:48" x14ac:dyDescent="0.25">
      <c r="A177" s="168"/>
      <c r="B177" s="168"/>
      <c r="C177" s="168"/>
      <c r="D177" s="168"/>
      <c r="E177" s="168"/>
      <c r="F177" s="168"/>
      <c r="G177" s="168"/>
      <c r="H177" s="168"/>
      <c r="I177" s="168"/>
      <c r="J177" s="168"/>
      <c r="K177" s="168"/>
      <c r="L177" s="168"/>
      <c r="M177" s="168"/>
      <c r="N177" s="168"/>
      <c r="O177" s="168"/>
      <c r="P177" s="168"/>
      <c r="Q177" s="168"/>
      <c r="R177" s="168"/>
      <c r="S177" s="168"/>
      <c r="T177" s="168"/>
      <c r="U177" s="168"/>
      <c r="V177" s="168"/>
      <c r="W177" s="168"/>
      <c r="X177" s="168"/>
      <c r="Y177" s="168"/>
      <c r="Z177" s="168"/>
      <c r="AA177" s="168"/>
      <c r="AB177" s="168"/>
      <c r="AC177" s="168"/>
      <c r="AD177" s="168"/>
      <c r="AE177" s="168"/>
      <c r="AF177" s="168"/>
      <c r="AG177" s="168"/>
      <c r="AH177" s="168"/>
      <c r="AI177" s="168"/>
      <c r="AJ177" s="168"/>
      <c r="AK177" s="168"/>
      <c r="AL177" s="168"/>
      <c r="AM177" s="168"/>
      <c r="AN177" s="168"/>
      <c r="AO177" s="168"/>
      <c r="AP177" s="168"/>
      <c r="AQ177" s="168"/>
      <c r="AR177" s="168"/>
      <c r="AS177" s="168"/>
      <c r="AT177" s="168"/>
      <c r="AU177" s="168"/>
      <c r="AV177" s="168"/>
    </row>
    <row r="178" spans="1:48" x14ac:dyDescent="0.25">
      <c r="A178" s="168"/>
      <c r="B178" s="168"/>
      <c r="C178" s="168"/>
      <c r="D178" s="168"/>
      <c r="E178" s="168"/>
      <c r="F178" s="168"/>
      <c r="G178" s="168"/>
      <c r="H178" s="168"/>
      <c r="I178" s="168"/>
      <c r="J178" s="168"/>
      <c r="K178" s="168"/>
      <c r="L178" s="168"/>
      <c r="M178" s="168"/>
      <c r="N178" s="168"/>
      <c r="O178" s="168"/>
      <c r="P178" s="168"/>
      <c r="Q178" s="168"/>
      <c r="R178" s="168"/>
      <c r="S178" s="168"/>
      <c r="T178" s="168"/>
      <c r="U178" s="168"/>
      <c r="V178" s="168"/>
      <c r="W178" s="168"/>
      <c r="X178" s="168"/>
      <c r="Y178" s="168"/>
      <c r="Z178" s="168"/>
      <c r="AA178" s="168"/>
      <c r="AB178" s="168"/>
      <c r="AC178" s="168"/>
      <c r="AD178" s="168"/>
      <c r="AE178" s="168"/>
      <c r="AF178" s="168"/>
      <c r="AG178" s="168"/>
      <c r="AH178" s="168"/>
      <c r="AI178" s="168"/>
      <c r="AJ178" s="168"/>
      <c r="AK178" s="168"/>
      <c r="AL178" s="168"/>
      <c r="AM178" s="168"/>
      <c r="AN178" s="168"/>
      <c r="AO178" s="168"/>
      <c r="AP178" s="168"/>
      <c r="AQ178" s="168"/>
      <c r="AR178" s="168"/>
      <c r="AS178" s="168"/>
      <c r="AT178" s="168"/>
      <c r="AU178" s="168"/>
      <c r="AV178" s="168"/>
    </row>
    <row r="179" spans="1:48" x14ac:dyDescent="0.25">
      <c r="A179" s="168"/>
      <c r="B179" s="168"/>
      <c r="C179" s="168"/>
      <c r="D179" s="168"/>
      <c r="E179" s="168"/>
      <c r="F179" s="168"/>
      <c r="G179" s="168"/>
      <c r="H179" s="168"/>
      <c r="I179" s="168"/>
      <c r="J179" s="168"/>
      <c r="K179" s="168"/>
      <c r="L179" s="168"/>
      <c r="M179" s="168"/>
      <c r="N179" s="168"/>
      <c r="O179" s="168"/>
      <c r="P179" s="168"/>
      <c r="Q179" s="168"/>
      <c r="R179" s="168"/>
      <c r="S179" s="168"/>
      <c r="T179" s="168"/>
      <c r="U179" s="168"/>
      <c r="V179" s="168"/>
      <c r="W179" s="168"/>
      <c r="X179" s="168"/>
      <c r="Y179" s="168"/>
      <c r="Z179" s="168"/>
      <c r="AA179" s="168"/>
      <c r="AB179" s="168"/>
      <c r="AC179" s="168"/>
      <c r="AD179" s="168"/>
      <c r="AE179" s="168"/>
      <c r="AF179" s="168"/>
      <c r="AG179" s="168"/>
      <c r="AH179" s="168"/>
      <c r="AI179" s="168"/>
      <c r="AJ179" s="168"/>
      <c r="AK179" s="168"/>
      <c r="AL179" s="168"/>
      <c r="AM179" s="168"/>
      <c r="AN179" s="168"/>
      <c r="AO179" s="168"/>
      <c r="AP179" s="168"/>
      <c r="AQ179" s="168"/>
      <c r="AR179" s="168"/>
      <c r="AS179" s="168"/>
      <c r="AT179" s="168"/>
      <c r="AU179" s="168"/>
      <c r="AV179" s="168"/>
    </row>
    <row r="180" spans="1:48" x14ac:dyDescent="0.25">
      <c r="A180" s="168"/>
      <c r="B180" s="168"/>
      <c r="C180" s="168"/>
      <c r="D180" s="168"/>
      <c r="E180" s="168"/>
      <c r="F180" s="168"/>
      <c r="G180" s="168"/>
      <c r="H180" s="168"/>
      <c r="I180" s="168"/>
      <c r="J180" s="168"/>
      <c r="K180" s="168"/>
      <c r="L180" s="168"/>
      <c r="M180" s="168"/>
      <c r="N180" s="168"/>
      <c r="O180" s="168"/>
      <c r="P180" s="168"/>
      <c r="Q180" s="168"/>
      <c r="R180" s="168"/>
      <c r="S180" s="168"/>
      <c r="T180" s="168"/>
      <c r="U180" s="168"/>
      <c r="V180" s="168"/>
      <c r="W180" s="168"/>
      <c r="X180" s="168"/>
      <c r="Y180" s="168"/>
      <c r="Z180" s="168"/>
      <c r="AA180" s="168"/>
      <c r="AB180" s="168"/>
      <c r="AC180" s="168"/>
      <c r="AD180" s="168"/>
      <c r="AE180" s="168"/>
      <c r="AF180" s="168"/>
      <c r="AG180" s="168"/>
      <c r="AH180" s="168"/>
      <c r="AI180" s="168"/>
      <c r="AJ180" s="168"/>
      <c r="AK180" s="168"/>
      <c r="AL180" s="168"/>
      <c r="AM180" s="168"/>
      <c r="AN180" s="168"/>
      <c r="AO180" s="168"/>
      <c r="AP180" s="168"/>
      <c r="AQ180" s="168"/>
      <c r="AR180" s="168"/>
      <c r="AS180" s="168"/>
      <c r="AT180" s="168"/>
      <c r="AU180" s="168"/>
      <c r="AV180" s="168"/>
    </row>
    <row r="181" spans="1:48" x14ac:dyDescent="0.25">
      <c r="A181" s="168"/>
      <c r="B181" s="168"/>
      <c r="C181" s="168"/>
      <c r="D181" s="168"/>
      <c r="E181" s="168"/>
      <c r="F181" s="168"/>
      <c r="G181" s="168"/>
      <c r="H181" s="168"/>
      <c r="I181" s="168"/>
      <c r="J181" s="168"/>
      <c r="K181" s="168"/>
      <c r="L181" s="168"/>
      <c r="M181" s="168"/>
      <c r="N181" s="168"/>
      <c r="O181" s="168"/>
      <c r="P181" s="168"/>
      <c r="Q181" s="168"/>
      <c r="R181" s="168"/>
      <c r="S181" s="168"/>
      <c r="T181" s="168"/>
      <c r="U181" s="168"/>
      <c r="V181" s="168"/>
      <c r="W181" s="168"/>
      <c r="X181" s="168"/>
      <c r="Y181" s="168"/>
      <c r="Z181" s="168"/>
      <c r="AA181" s="168"/>
      <c r="AB181" s="168"/>
      <c r="AC181" s="168"/>
      <c r="AD181" s="168"/>
      <c r="AE181" s="168"/>
      <c r="AF181" s="168"/>
      <c r="AG181" s="168"/>
      <c r="AH181" s="168"/>
      <c r="AI181" s="168"/>
      <c r="AJ181" s="168"/>
      <c r="AK181" s="168"/>
      <c r="AL181" s="168"/>
      <c r="AM181" s="168"/>
      <c r="AN181" s="168"/>
      <c r="AO181" s="168"/>
      <c r="AP181" s="168"/>
      <c r="AQ181" s="168"/>
      <c r="AR181" s="168"/>
      <c r="AS181" s="168"/>
      <c r="AT181" s="168"/>
      <c r="AU181" s="168"/>
      <c r="AV181" s="168"/>
    </row>
    <row r="182" spans="1:48" x14ac:dyDescent="0.25">
      <c r="A182" s="168"/>
      <c r="B182" s="168"/>
      <c r="C182" s="168"/>
      <c r="D182" s="168"/>
      <c r="E182" s="168"/>
      <c r="F182" s="168"/>
      <c r="G182" s="168"/>
      <c r="H182" s="168"/>
      <c r="I182" s="168"/>
      <c r="J182" s="168"/>
      <c r="K182" s="168"/>
      <c r="L182" s="168"/>
      <c r="M182" s="168"/>
      <c r="N182" s="168"/>
      <c r="O182" s="168"/>
      <c r="P182" s="168"/>
      <c r="Q182" s="168"/>
      <c r="R182" s="168"/>
      <c r="S182" s="168"/>
      <c r="T182" s="168"/>
      <c r="U182" s="168"/>
      <c r="V182" s="168"/>
      <c r="W182" s="168"/>
      <c r="X182" s="168"/>
      <c r="Y182" s="168"/>
      <c r="Z182" s="168"/>
      <c r="AA182" s="168"/>
      <c r="AB182" s="168"/>
      <c r="AC182" s="168"/>
      <c r="AD182" s="168"/>
      <c r="AE182" s="168"/>
      <c r="AF182" s="168"/>
      <c r="AG182" s="168"/>
      <c r="AH182" s="168"/>
      <c r="AI182" s="168"/>
      <c r="AJ182" s="168"/>
      <c r="AK182" s="168"/>
      <c r="AL182" s="168"/>
      <c r="AM182" s="168"/>
      <c r="AN182" s="168"/>
      <c r="AO182" s="168"/>
      <c r="AP182" s="168"/>
      <c r="AQ182" s="168"/>
      <c r="AR182" s="168"/>
      <c r="AS182" s="168"/>
      <c r="AT182" s="168"/>
      <c r="AU182" s="168"/>
      <c r="AV182" s="168"/>
    </row>
    <row r="183" spans="1:48" x14ac:dyDescent="0.25">
      <c r="A183" s="168"/>
      <c r="B183" s="168"/>
      <c r="C183" s="168"/>
      <c r="D183" s="168"/>
      <c r="E183" s="168"/>
      <c r="F183" s="168"/>
      <c r="G183" s="168"/>
      <c r="H183" s="168"/>
      <c r="I183" s="168"/>
      <c r="J183" s="168"/>
      <c r="K183" s="168"/>
      <c r="L183" s="168"/>
      <c r="M183" s="168"/>
      <c r="N183" s="168"/>
      <c r="O183" s="168"/>
      <c r="P183" s="168"/>
      <c r="Q183" s="168"/>
      <c r="R183" s="168"/>
      <c r="S183" s="168"/>
      <c r="T183" s="168"/>
      <c r="U183" s="168"/>
      <c r="V183" s="168"/>
      <c r="W183" s="168"/>
      <c r="X183" s="168"/>
      <c r="Y183" s="168"/>
      <c r="Z183" s="168"/>
      <c r="AA183" s="168"/>
      <c r="AB183" s="168"/>
      <c r="AC183" s="168"/>
      <c r="AD183" s="168"/>
      <c r="AE183" s="168"/>
      <c r="AF183" s="168"/>
      <c r="AG183" s="168"/>
      <c r="AH183" s="168"/>
      <c r="AI183" s="168"/>
      <c r="AJ183" s="168"/>
      <c r="AK183" s="168"/>
      <c r="AL183" s="168"/>
      <c r="AM183" s="168"/>
      <c r="AN183" s="168"/>
      <c r="AO183" s="168"/>
      <c r="AP183" s="168"/>
      <c r="AQ183" s="168"/>
      <c r="AR183" s="168"/>
      <c r="AS183" s="168"/>
      <c r="AT183" s="168"/>
      <c r="AU183" s="168"/>
      <c r="AV183" s="168"/>
    </row>
    <row r="184" spans="1:48" x14ac:dyDescent="0.25">
      <c r="A184" s="168"/>
      <c r="B184" s="168"/>
      <c r="C184" s="168"/>
      <c r="D184" s="168"/>
      <c r="E184" s="168"/>
      <c r="F184" s="168"/>
      <c r="G184" s="168"/>
      <c r="H184" s="168"/>
      <c r="I184" s="168"/>
      <c r="J184" s="168"/>
      <c r="K184" s="168"/>
      <c r="L184" s="168"/>
      <c r="M184" s="168"/>
      <c r="N184" s="168"/>
      <c r="O184" s="168"/>
      <c r="P184" s="168"/>
      <c r="Q184" s="168"/>
      <c r="R184" s="168"/>
      <c r="S184" s="168"/>
      <c r="T184" s="168"/>
      <c r="U184" s="168"/>
      <c r="V184" s="168"/>
      <c r="W184" s="168"/>
      <c r="X184" s="168"/>
      <c r="Y184" s="168"/>
      <c r="Z184" s="168"/>
      <c r="AA184" s="168"/>
      <c r="AB184" s="168"/>
      <c r="AC184" s="168"/>
      <c r="AD184" s="168"/>
      <c r="AE184" s="168"/>
      <c r="AF184" s="168"/>
      <c r="AG184" s="168"/>
      <c r="AH184" s="168"/>
      <c r="AI184" s="168"/>
      <c r="AJ184" s="168"/>
      <c r="AK184" s="168"/>
      <c r="AL184" s="168"/>
      <c r="AM184" s="168"/>
      <c r="AN184" s="168"/>
      <c r="AO184" s="168"/>
      <c r="AP184" s="168"/>
      <c r="AQ184" s="168"/>
      <c r="AR184" s="168"/>
      <c r="AS184" s="168"/>
      <c r="AT184" s="168"/>
      <c r="AU184" s="168"/>
      <c r="AV184" s="168"/>
    </row>
    <row r="185" spans="1:48" x14ac:dyDescent="0.25">
      <c r="A185" s="168"/>
      <c r="B185" s="168"/>
      <c r="C185" s="168"/>
      <c r="D185" s="168"/>
      <c r="E185" s="168"/>
      <c r="F185" s="168"/>
      <c r="G185" s="168"/>
      <c r="H185" s="168"/>
      <c r="I185" s="168"/>
      <c r="J185" s="168"/>
      <c r="K185" s="168"/>
      <c r="L185" s="168"/>
      <c r="M185" s="168"/>
      <c r="N185" s="168"/>
      <c r="O185" s="168"/>
      <c r="P185" s="168"/>
      <c r="Q185" s="168"/>
      <c r="R185" s="168"/>
      <c r="S185" s="168"/>
      <c r="T185" s="168"/>
      <c r="U185" s="168"/>
      <c r="V185" s="168"/>
      <c r="W185" s="168"/>
      <c r="X185" s="168"/>
      <c r="Y185" s="168"/>
      <c r="Z185" s="168"/>
      <c r="AA185" s="168"/>
      <c r="AB185" s="168"/>
      <c r="AC185" s="168"/>
      <c r="AD185" s="168"/>
      <c r="AE185" s="168"/>
      <c r="AF185" s="168"/>
      <c r="AG185" s="168"/>
      <c r="AH185" s="168"/>
      <c r="AI185" s="168"/>
      <c r="AJ185" s="168"/>
      <c r="AK185" s="168"/>
      <c r="AL185" s="168"/>
      <c r="AM185" s="168"/>
      <c r="AN185" s="168"/>
      <c r="AO185" s="168"/>
      <c r="AP185" s="168"/>
      <c r="AQ185" s="168"/>
      <c r="AR185" s="168"/>
      <c r="AS185" s="168"/>
      <c r="AT185" s="168"/>
      <c r="AU185" s="168"/>
      <c r="AV185" s="168"/>
    </row>
    <row r="186" spans="1:48" x14ac:dyDescent="0.25">
      <c r="A186" s="168"/>
      <c r="B186" s="168"/>
      <c r="C186" s="168"/>
      <c r="D186" s="168"/>
      <c r="E186" s="168"/>
      <c r="F186" s="168"/>
      <c r="G186" s="168"/>
      <c r="H186" s="168"/>
      <c r="I186" s="168"/>
      <c r="J186" s="168"/>
      <c r="K186" s="168"/>
      <c r="L186" s="168"/>
      <c r="M186" s="168"/>
      <c r="N186" s="168"/>
      <c r="O186" s="168"/>
      <c r="P186" s="168"/>
      <c r="Q186" s="168"/>
      <c r="R186" s="168"/>
      <c r="S186" s="168"/>
      <c r="T186" s="168"/>
      <c r="U186" s="168"/>
      <c r="V186" s="168"/>
      <c r="W186" s="168"/>
      <c r="X186" s="168"/>
      <c r="Y186" s="168"/>
      <c r="Z186" s="168"/>
      <c r="AA186" s="168"/>
      <c r="AB186" s="168"/>
      <c r="AC186" s="168"/>
      <c r="AD186" s="168"/>
      <c r="AE186" s="168"/>
      <c r="AF186" s="168"/>
      <c r="AG186" s="168"/>
      <c r="AH186" s="168"/>
      <c r="AI186" s="168"/>
      <c r="AJ186" s="168"/>
      <c r="AK186" s="168"/>
      <c r="AL186" s="168"/>
      <c r="AM186" s="168"/>
      <c r="AN186" s="168"/>
      <c r="AO186" s="168"/>
      <c r="AP186" s="168"/>
      <c r="AQ186" s="168"/>
      <c r="AR186" s="168"/>
      <c r="AS186" s="168"/>
      <c r="AT186" s="168"/>
      <c r="AU186" s="168"/>
      <c r="AV186" s="168"/>
    </row>
    <row r="187" spans="1:48" x14ac:dyDescent="0.25">
      <c r="A187" s="168"/>
      <c r="B187" s="168"/>
      <c r="C187" s="168"/>
      <c r="D187" s="168"/>
      <c r="E187" s="168"/>
      <c r="F187" s="168"/>
      <c r="G187" s="168"/>
      <c r="H187" s="168"/>
      <c r="I187" s="168"/>
      <c r="J187" s="168"/>
      <c r="K187" s="168"/>
      <c r="L187" s="168"/>
      <c r="M187" s="168"/>
      <c r="N187" s="168"/>
      <c r="O187" s="168"/>
      <c r="P187" s="168"/>
      <c r="Q187" s="168"/>
      <c r="R187" s="168"/>
      <c r="S187" s="168"/>
      <c r="T187" s="168"/>
      <c r="U187" s="168"/>
      <c r="V187" s="168"/>
      <c r="W187" s="168"/>
      <c r="X187" s="168"/>
      <c r="Y187" s="168"/>
      <c r="Z187" s="168"/>
      <c r="AA187" s="168"/>
      <c r="AB187" s="168"/>
      <c r="AC187" s="168"/>
      <c r="AD187" s="168"/>
      <c r="AE187" s="168"/>
      <c r="AF187" s="168"/>
      <c r="AG187" s="168"/>
      <c r="AH187" s="168"/>
      <c r="AI187" s="168"/>
      <c r="AJ187" s="168"/>
      <c r="AK187" s="168"/>
      <c r="AL187" s="168"/>
      <c r="AM187" s="168"/>
      <c r="AN187" s="168"/>
      <c r="AO187" s="168"/>
      <c r="AP187" s="168"/>
      <c r="AQ187" s="168"/>
      <c r="AR187" s="168"/>
      <c r="AS187" s="168"/>
      <c r="AT187" s="168"/>
      <c r="AU187" s="168"/>
      <c r="AV187" s="168"/>
    </row>
    <row r="188" spans="1:48" x14ac:dyDescent="0.25">
      <c r="A188" s="168"/>
      <c r="B188" s="168"/>
      <c r="C188" s="168"/>
      <c r="D188" s="168"/>
      <c r="E188" s="168"/>
      <c r="F188" s="168"/>
      <c r="G188" s="168"/>
      <c r="H188" s="168"/>
      <c r="I188" s="168"/>
      <c r="J188" s="168"/>
      <c r="K188" s="168"/>
      <c r="L188" s="168"/>
      <c r="M188" s="168"/>
      <c r="N188" s="168"/>
      <c r="O188" s="168"/>
      <c r="P188" s="168"/>
      <c r="Q188" s="168"/>
      <c r="R188" s="168"/>
      <c r="S188" s="168"/>
      <c r="T188" s="168"/>
      <c r="U188" s="168"/>
      <c r="V188" s="168"/>
      <c r="W188" s="168"/>
      <c r="X188" s="168"/>
      <c r="Y188" s="168"/>
      <c r="Z188" s="168"/>
      <c r="AA188" s="168"/>
      <c r="AB188" s="168"/>
      <c r="AC188" s="168"/>
      <c r="AD188" s="168"/>
      <c r="AE188" s="168"/>
      <c r="AF188" s="168"/>
      <c r="AG188" s="168"/>
      <c r="AH188" s="168"/>
      <c r="AI188" s="168"/>
      <c r="AJ188" s="168"/>
      <c r="AK188" s="168"/>
      <c r="AL188" s="168"/>
      <c r="AM188" s="168"/>
      <c r="AN188" s="168"/>
      <c r="AO188" s="168"/>
      <c r="AP188" s="168"/>
      <c r="AQ188" s="168"/>
      <c r="AR188" s="168"/>
      <c r="AS188" s="168"/>
      <c r="AT188" s="168"/>
      <c r="AU188" s="168"/>
      <c r="AV188" s="168"/>
    </row>
    <row r="189" spans="1:48" x14ac:dyDescent="0.25">
      <c r="A189" s="168"/>
      <c r="B189" s="168"/>
      <c r="C189" s="168"/>
      <c r="D189" s="168"/>
      <c r="E189" s="168"/>
      <c r="F189" s="168"/>
      <c r="G189" s="168"/>
      <c r="H189" s="168"/>
      <c r="I189" s="168"/>
      <c r="J189" s="168"/>
      <c r="K189" s="168"/>
      <c r="L189" s="168"/>
      <c r="M189" s="168"/>
      <c r="N189" s="168"/>
      <c r="O189" s="168"/>
      <c r="P189" s="168"/>
      <c r="Q189" s="168"/>
      <c r="R189" s="168"/>
      <c r="S189" s="168"/>
      <c r="T189" s="168"/>
      <c r="U189" s="168"/>
      <c r="V189" s="168"/>
      <c r="W189" s="168"/>
      <c r="X189" s="168"/>
      <c r="Y189" s="168"/>
      <c r="Z189" s="168"/>
      <c r="AA189" s="168"/>
      <c r="AB189" s="168"/>
      <c r="AC189" s="168"/>
      <c r="AD189" s="168"/>
      <c r="AE189" s="168"/>
      <c r="AF189" s="168"/>
      <c r="AG189" s="168"/>
      <c r="AH189" s="168"/>
      <c r="AI189" s="168"/>
      <c r="AJ189" s="168"/>
      <c r="AK189" s="168"/>
      <c r="AL189" s="168"/>
      <c r="AM189" s="168"/>
      <c r="AN189" s="168"/>
      <c r="AO189" s="168"/>
      <c r="AP189" s="168"/>
      <c r="AQ189" s="168"/>
      <c r="AR189" s="168"/>
      <c r="AS189" s="168"/>
      <c r="AT189" s="168"/>
      <c r="AU189" s="168"/>
      <c r="AV189" s="168"/>
    </row>
    <row r="190" spans="1:48" x14ac:dyDescent="0.25">
      <c r="A190" s="168"/>
      <c r="B190" s="168"/>
      <c r="C190" s="168"/>
      <c r="D190" s="168"/>
      <c r="E190" s="168"/>
      <c r="F190" s="168"/>
      <c r="G190" s="168"/>
      <c r="H190" s="168"/>
      <c r="I190" s="168"/>
      <c r="J190" s="168"/>
      <c r="K190" s="168"/>
      <c r="L190" s="168"/>
      <c r="M190" s="168"/>
      <c r="N190" s="168"/>
      <c r="O190" s="168"/>
      <c r="P190" s="168"/>
      <c r="Q190" s="168"/>
      <c r="R190" s="168"/>
      <c r="S190" s="168"/>
      <c r="T190" s="168"/>
      <c r="U190" s="168"/>
      <c r="V190" s="168"/>
      <c r="W190" s="168"/>
      <c r="X190" s="168"/>
      <c r="Y190" s="168"/>
      <c r="Z190" s="168"/>
      <c r="AA190" s="168"/>
      <c r="AB190" s="168"/>
      <c r="AC190" s="168"/>
      <c r="AD190" s="168"/>
      <c r="AE190" s="168"/>
      <c r="AF190" s="168"/>
      <c r="AG190" s="168"/>
      <c r="AH190" s="168"/>
      <c r="AI190" s="168"/>
      <c r="AJ190" s="168"/>
      <c r="AK190" s="168"/>
      <c r="AL190" s="168"/>
      <c r="AM190" s="168"/>
      <c r="AN190" s="168"/>
      <c r="AO190" s="168"/>
      <c r="AP190" s="168"/>
      <c r="AQ190" s="168"/>
      <c r="AR190" s="168"/>
      <c r="AS190" s="168"/>
      <c r="AT190" s="168"/>
      <c r="AU190" s="168"/>
      <c r="AV190" s="168"/>
    </row>
    <row r="191" spans="1:48" x14ac:dyDescent="0.25">
      <c r="A191" s="168"/>
      <c r="B191" s="168"/>
      <c r="C191" s="168"/>
      <c r="D191" s="168"/>
      <c r="E191" s="168"/>
      <c r="F191" s="168"/>
      <c r="G191" s="168"/>
      <c r="H191" s="168"/>
      <c r="I191" s="168"/>
      <c r="J191" s="168"/>
      <c r="K191" s="168"/>
      <c r="L191" s="168"/>
      <c r="M191" s="168"/>
      <c r="N191" s="168"/>
      <c r="O191" s="168"/>
      <c r="P191" s="168"/>
      <c r="Q191" s="168"/>
      <c r="R191" s="168"/>
      <c r="S191" s="168"/>
      <c r="T191" s="168"/>
      <c r="U191" s="168"/>
      <c r="V191" s="168"/>
      <c r="W191" s="168"/>
      <c r="X191" s="168"/>
      <c r="Y191" s="168"/>
      <c r="Z191" s="168"/>
      <c r="AA191" s="168"/>
      <c r="AB191" s="168"/>
      <c r="AC191" s="168"/>
      <c r="AD191" s="168"/>
      <c r="AE191" s="168"/>
      <c r="AF191" s="168"/>
      <c r="AG191" s="168"/>
      <c r="AH191" s="168"/>
      <c r="AI191" s="168"/>
      <c r="AJ191" s="168"/>
      <c r="AK191" s="168"/>
      <c r="AL191" s="168"/>
      <c r="AM191" s="168"/>
      <c r="AN191" s="168"/>
      <c r="AO191" s="168"/>
      <c r="AP191" s="168"/>
      <c r="AQ191" s="168"/>
      <c r="AR191" s="168"/>
      <c r="AS191" s="168"/>
      <c r="AT191" s="168"/>
      <c r="AU191" s="168"/>
      <c r="AV191" s="168"/>
    </row>
    <row r="192" spans="1:48" x14ac:dyDescent="0.25">
      <c r="A192" s="168"/>
      <c r="B192" s="168"/>
      <c r="C192" s="168"/>
      <c r="D192" s="168"/>
      <c r="E192" s="168"/>
      <c r="F192" s="168"/>
      <c r="G192" s="168"/>
      <c r="H192" s="168"/>
      <c r="I192" s="168"/>
      <c r="J192" s="168"/>
      <c r="K192" s="168"/>
      <c r="L192" s="168"/>
      <c r="M192" s="168"/>
      <c r="N192" s="168"/>
      <c r="O192" s="168"/>
      <c r="P192" s="168"/>
      <c r="Q192" s="168"/>
      <c r="R192" s="168"/>
      <c r="S192" s="168"/>
      <c r="T192" s="168"/>
      <c r="U192" s="168"/>
      <c r="V192" s="168"/>
      <c r="W192" s="168"/>
      <c r="X192" s="168"/>
      <c r="Y192" s="168"/>
      <c r="Z192" s="168"/>
      <c r="AA192" s="168"/>
      <c r="AB192" s="168"/>
      <c r="AC192" s="168"/>
      <c r="AD192" s="168"/>
      <c r="AE192" s="168"/>
      <c r="AF192" s="168"/>
      <c r="AG192" s="168"/>
      <c r="AH192" s="168"/>
      <c r="AI192" s="168"/>
      <c r="AJ192" s="168"/>
      <c r="AK192" s="168"/>
      <c r="AL192" s="168"/>
      <c r="AM192" s="168"/>
      <c r="AN192" s="168"/>
      <c r="AO192" s="168"/>
      <c r="AP192" s="168"/>
      <c r="AQ192" s="168"/>
      <c r="AR192" s="168"/>
      <c r="AS192" s="168"/>
      <c r="AT192" s="168"/>
      <c r="AU192" s="168"/>
      <c r="AV192" s="168"/>
    </row>
    <row r="193" spans="1:48" x14ac:dyDescent="0.25">
      <c r="A193" s="168"/>
      <c r="B193" s="168"/>
      <c r="C193" s="168"/>
      <c r="D193" s="168"/>
      <c r="E193" s="168"/>
      <c r="F193" s="168"/>
      <c r="G193" s="168"/>
      <c r="H193" s="168"/>
      <c r="I193" s="168"/>
      <c r="J193" s="168"/>
      <c r="K193" s="168"/>
      <c r="L193" s="168"/>
      <c r="M193" s="168"/>
      <c r="N193" s="168"/>
      <c r="O193" s="168"/>
      <c r="P193" s="168"/>
      <c r="Q193" s="168"/>
      <c r="R193" s="168"/>
      <c r="S193" s="168"/>
      <c r="T193" s="168"/>
      <c r="U193" s="168"/>
      <c r="V193" s="168"/>
      <c r="W193" s="168"/>
      <c r="X193" s="168"/>
      <c r="Y193" s="168"/>
      <c r="Z193" s="168"/>
      <c r="AA193" s="168"/>
      <c r="AB193" s="168"/>
      <c r="AC193" s="168"/>
      <c r="AD193" s="168"/>
      <c r="AE193" s="168"/>
      <c r="AF193" s="168"/>
      <c r="AG193" s="168"/>
      <c r="AH193" s="168"/>
      <c r="AI193" s="168"/>
      <c r="AJ193" s="168"/>
      <c r="AK193" s="168"/>
      <c r="AL193" s="168"/>
      <c r="AM193" s="168"/>
      <c r="AN193" s="168"/>
      <c r="AO193" s="168"/>
      <c r="AP193" s="168"/>
      <c r="AQ193" s="168"/>
      <c r="AR193" s="168"/>
      <c r="AS193" s="168"/>
      <c r="AT193" s="168"/>
      <c r="AU193" s="168"/>
      <c r="AV193" s="168"/>
    </row>
    <row r="194" spans="1:48" x14ac:dyDescent="0.25">
      <c r="A194" s="168"/>
      <c r="B194" s="168"/>
      <c r="C194" s="168"/>
      <c r="D194" s="168"/>
      <c r="E194" s="168"/>
      <c r="F194" s="168"/>
      <c r="G194" s="168"/>
      <c r="H194" s="168"/>
      <c r="I194" s="168"/>
      <c r="J194" s="168"/>
      <c r="K194" s="168"/>
      <c r="L194" s="168"/>
      <c r="M194" s="168"/>
      <c r="N194" s="168"/>
      <c r="O194" s="168"/>
      <c r="P194" s="168"/>
      <c r="Q194" s="168"/>
      <c r="R194" s="168"/>
      <c r="S194" s="168"/>
      <c r="T194" s="168"/>
      <c r="U194" s="168"/>
      <c r="V194" s="168"/>
      <c r="W194" s="168"/>
      <c r="X194" s="168"/>
      <c r="Y194" s="168"/>
      <c r="Z194" s="168"/>
      <c r="AA194" s="168"/>
      <c r="AB194" s="168"/>
      <c r="AC194" s="168"/>
      <c r="AD194" s="168"/>
      <c r="AE194" s="168"/>
      <c r="AF194" s="168"/>
      <c r="AG194" s="168"/>
      <c r="AH194" s="168"/>
      <c r="AI194" s="168"/>
      <c r="AJ194" s="168"/>
      <c r="AK194" s="168"/>
      <c r="AL194" s="168"/>
      <c r="AM194" s="168"/>
      <c r="AN194" s="168"/>
      <c r="AO194" s="168"/>
      <c r="AP194" s="168"/>
      <c r="AQ194" s="168"/>
      <c r="AR194" s="168"/>
      <c r="AS194" s="168"/>
      <c r="AT194" s="168"/>
      <c r="AU194" s="168"/>
      <c r="AV194" s="168"/>
    </row>
    <row r="195" spans="1:48" x14ac:dyDescent="0.25">
      <c r="A195" s="168"/>
      <c r="B195" s="168"/>
      <c r="C195" s="168"/>
      <c r="D195" s="168"/>
      <c r="E195" s="168"/>
      <c r="F195" s="168"/>
      <c r="G195" s="168"/>
      <c r="H195" s="168"/>
      <c r="I195" s="168"/>
      <c r="J195" s="168"/>
      <c r="K195" s="168"/>
      <c r="L195" s="168"/>
      <c r="M195" s="168"/>
      <c r="N195" s="168"/>
      <c r="O195" s="168"/>
      <c r="P195" s="168"/>
      <c r="Q195" s="168"/>
      <c r="R195" s="168"/>
      <c r="S195" s="168"/>
      <c r="T195" s="168"/>
      <c r="U195" s="168"/>
      <c r="V195" s="168"/>
      <c r="W195" s="168"/>
      <c r="X195" s="168"/>
      <c r="Y195" s="168"/>
      <c r="Z195" s="168"/>
      <c r="AA195" s="168"/>
      <c r="AB195" s="168"/>
      <c r="AC195" s="168"/>
      <c r="AD195" s="168"/>
      <c r="AE195" s="168"/>
      <c r="AF195" s="168"/>
      <c r="AG195" s="168"/>
      <c r="AH195" s="168"/>
      <c r="AI195" s="168"/>
      <c r="AJ195" s="168"/>
      <c r="AK195" s="168"/>
      <c r="AL195" s="168"/>
      <c r="AM195" s="168"/>
      <c r="AN195" s="168"/>
      <c r="AO195" s="168"/>
      <c r="AP195" s="168"/>
      <c r="AQ195" s="168"/>
      <c r="AR195" s="168"/>
      <c r="AS195" s="168"/>
      <c r="AT195" s="168"/>
      <c r="AU195" s="168"/>
      <c r="AV195" s="168"/>
    </row>
    <row r="196" spans="1:48" x14ac:dyDescent="0.25">
      <c r="A196" s="168"/>
      <c r="B196" s="168"/>
      <c r="C196" s="168"/>
      <c r="D196" s="168"/>
      <c r="E196" s="168"/>
      <c r="F196" s="168"/>
      <c r="G196" s="168"/>
      <c r="H196" s="168"/>
      <c r="I196" s="168"/>
      <c r="J196" s="168"/>
      <c r="K196" s="168"/>
      <c r="L196" s="168"/>
      <c r="M196" s="168"/>
      <c r="N196" s="168"/>
      <c r="O196" s="168"/>
      <c r="P196" s="168"/>
      <c r="Q196" s="168"/>
      <c r="R196" s="168"/>
      <c r="S196" s="168"/>
      <c r="T196" s="168"/>
      <c r="U196" s="168"/>
      <c r="V196" s="168"/>
      <c r="W196" s="168"/>
      <c r="X196" s="168"/>
      <c r="Y196" s="168"/>
      <c r="Z196" s="168"/>
      <c r="AA196" s="168"/>
      <c r="AB196" s="168"/>
      <c r="AC196" s="168"/>
      <c r="AD196" s="168"/>
      <c r="AE196" s="168"/>
      <c r="AF196" s="168"/>
      <c r="AG196" s="168"/>
      <c r="AH196" s="168"/>
      <c r="AI196" s="168"/>
      <c r="AJ196" s="168"/>
      <c r="AK196" s="168"/>
      <c r="AL196" s="168"/>
      <c r="AM196" s="168"/>
      <c r="AN196" s="168"/>
      <c r="AO196" s="168"/>
      <c r="AP196" s="168"/>
      <c r="AQ196" s="168"/>
      <c r="AR196" s="168"/>
      <c r="AS196" s="168"/>
      <c r="AT196" s="168"/>
      <c r="AU196" s="168"/>
      <c r="AV196" s="168"/>
    </row>
    <row r="197" spans="1:48" x14ac:dyDescent="0.25">
      <c r="A197" s="168"/>
      <c r="B197" s="168"/>
      <c r="C197" s="168"/>
      <c r="D197" s="168"/>
      <c r="E197" s="168"/>
      <c r="F197" s="168"/>
      <c r="G197" s="168"/>
      <c r="H197" s="168"/>
      <c r="I197" s="168"/>
      <c r="J197" s="168"/>
      <c r="K197" s="168"/>
      <c r="L197" s="168"/>
      <c r="M197" s="168"/>
      <c r="N197" s="168"/>
      <c r="O197" s="168"/>
      <c r="P197" s="168"/>
      <c r="Q197" s="168"/>
      <c r="R197" s="168"/>
      <c r="S197" s="168"/>
      <c r="T197" s="168"/>
      <c r="U197" s="168"/>
      <c r="V197" s="168"/>
      <c r="W197" s="168"/>
      <c r="X197" s="168"/>
      <c r="Y197" s="168"/>
      <c r="Z197" s="168"/>
      <c r="AA197" s="168"/>
      <c r="AB197" s="168"/>
      <c r="AC197" s="168"/>
      <c r="AD197" s="168"/>
      <c r="AE197" s="168"/>
      <c r="AF197" s="168"/>
      <c r="AG197" s="168"/>
      <c r="AH197" s="168"/>
      <c r="AI197" s="168"/>
      <c r="AJ197" s="168"/>
      <c r="AK197" s="168"/>
      <c r="AL197" s="168"/>
      <c r="AM197" s="168"/>
      <c r="AN197" s="168"/>
      <c r="AO197" s="168"/>
      <c r="AP197" s="168"/>
      <c r="AQ197" s="168"/>
      <c r="AR197" s="168"/>
      <c r="AS197" s="168"/>
      <c r="AT197" s="168"/>
      <c r="AU197" s="168"/>
      <c r="AV197" s="168"/>
    </row>
    <row r="198" spans="1:48" x14ac:dyDescent="0.25">
      <c r="A198" s="168"/>
      <c r="B198" s="168"/>
      <c r="C198" s="168"/>
      <c r="D198" s="168"/>
      <c r="E198" s="168"/>
      <c r="F198" s="168"/>
      <c r="G198" s="168"/>
      <c r="H198" s="168"/>
      <c r="I198" s="168"/>
      <c r="J198" s="168"/>
      <c r="K198" s="168"/>
      <c r="L198" s="168"/>
      <c r="M198" s="168"/>
      <c r="N198" s="168"/>
      <c r="O198" s="168"/>
      <c r="P198" s="168"/>
      <c r="Q198" s="168"/>
      <c r="R198" s="168"/>
      <c r="S198" s="168"/>
      <c r="T198" s="168"/>
      <c r="U198" s="168"/>
      <c r="V198" s="168"/>
      <c r="W198" s="168"/>
      <c r="X198" s="168"/>
      <c r="Y198" s="168"/>
      <c r="Z198" s="168"/>
      <c r="AA198" s="168"/>
      <c r="AB198" s="168"/>
      <c r="AC198" s="168"/>
      <c r="AD198" s="168"/>
      <c r="AE198" s="168"/>
      <c r="AF198" s="168"/>
      <c r="AG198" s="168"/>
      <c r="AH198" s="168"/>
      <c r="AI198" s="168"/>
      <c r="AJ198" s="168"/>
      <c r="AK198" s="168"/>
      <c r="AL198" s="168"/>
      <c r="AM198" s="168"/>
      <c r="AN198" s="168"/>
      <c r="AO198" s="168"/>
      <c r="AP198" s="168"/>
      <c r="AQ198" s="168"/>
      <c r="AR198" s="168"/>
      <c r="AS198" s="168"/>
      <c r="AT198" s="168"/>
      <c r="AU198" s="168"/>
      <c r="AV198" s="168"/>
    </row>
    <row r="199" spans="1:48" x14ac:dyDescent="0.25">
      <c r="A199" s="168"/>
      <c r="B199" s="168"/>
      <c r="C199" s="168"/>
      <c r="D199" s="168"/>
      <c r="E199" s="168"/>
      <c r="F199" s="168"/>
      <c r="G199" s="168"/>
      <c r="H199" s="168"/>
      <c r="I199" s="168"/>
      <c r="J199" s="168"/>
      <c r="K199" s="168"/>
      <c r="L199" s="168"/>
      <c r="M199" s="168"/>
      <c r="N199" s="168"/>
      <c r="O199" s="168"/>
      <c r="P199" s="168"/>
      <c r="Q199" s="168"/>
      <c r="R199" s="168"/>
      <c r="S199" s="168"/>
      <c r="T199" s="168"/>
      <c r="U199" s="168"/>
      <c r="V199" s="168"/>
      <c r="W199" s="168"/>
      <c r="X199" s="168"/>
      <c r="Y199" s="168"/>
      <c r="Z199" s="168"/>
      <c r="AA199" s="168"/>
      <c r="AB199" s="168"/>
      <c r="AC199" s="168"/>
      <c r="AD199" s="168"/>
      <c r="AE199" s="168"/>
      <c r="AF199" s="168"/>
      <c r="AG199" s="168"/>
      <c r="AH199" s="168"/>
      <c r="AI199" s="168"/>
      <c r="AJ199" s="168"/>
      <c r="AK199" s="168"/>
      <c r="AL199" s="168"/>
      <c r="AM199" s="168"/>
      <c r="AN199" s="168"/>
      <c r="AO199" s="168"/>
      <c r="AP199" s="168"/>
      <c r="AQ199" s="168"/>
      <c r="AR199" s="168"/>
      <c r="AS199" s="168"/>
      <c r="AT199" s="168"/>
      <c r="AU199" s="168"/>
      <c r="AV199" s="168"/>
    </row>
    <row r="200" spans="1:48" x14ac:dyDescent="0.25">
      <c r="A200" s="168"/>
      <c r="B200" s="168"/>
      <c r="C200" s="168"/>
      <c r="D200" s="168"/>
      <c r="E200" s="168"/>
      <c r="F200" s="168"/>
      <c r="G200" s="168"/>
      <c r="H200" s="168"/>
      <c r="I200" s="168"/>
      <c r="J200" s="168"/>
      <c r="K200" s="168"/>
      <c r="L200" s="168"/>
      <c r="M200" s="168"/>
      <c r="N200" s="168"/>
      <c r="O200" s="168"/>
      <c r="P200" s="168"/>
      <c r="Q200" s="168"/>
      <c r="R200" s="168"/>
      <c r="S200" s="168"/>
      <c r="T200" s="168"/>
      <c r="U200" s="168"/>
      <c r="V200" s="168"/>
      <c r="W200" s="168"/>
      <c r="X200" s="168"/>
      <c r="Y200" s="168"/>
      <c r="Z200" s="168"/>
      <c r="AA200" s="168"/>
      <c r="AB200" s="168"/>
      <c r="AC200" s="168"/>
      <c r="AD200" s="168"/>
      <c r="AE200" s="168"/>
      <c r="AF200" s="168"/>
      <c r="AG200" s="168"/>
      <c r="AH200" s="168"/>
      <c r="AI200" s="168"/>
      <c r="AJ200" s="168"/>
      <c r="AK200" s="168"/>
      <c r="AL200" s="168"/>
      <c r="AM200" s="168"/>
      <c r="AN200" s="168"/>
      <c r="AO200" s="168"/>
      <c r="AP200" s="168"/>
      <c r="AQ200" s="168"/>
      <c r="AR200" s="168"/>
      <c r="AS200" s="168"/>
      <c r="AT200" s="168"/>
      <c r="AU200" s="168"/>
      <c r="AV200" s="168"/>
    </row>
    <row r="201" spans="1:48" x14ac:dyDescent="0.25">
      <c r="A201" s="168"/>
      <c r="B201" s="168"/>
      <c r="C201" s="168"/>
      <c r="D201" s="168"/>
      <c r="E201" s="168"/>
      <c r="F201" s="168"/>
      <c r="G201" s="168"/>
      <c r="H201" s="168"/>
      <c r="I201" s="168"/>
      <c r="J201" s="168"/>
      <c r="K201" s="168"/>
      <c r="L201" s="168"/>
      <c r="M201" s="168"/>
      <c r="N201" s="168"/>
      <c r="O201" s="168"/>
      <c r="P201" s="168"/>
      <c r="Q201" s="168"/>
      <c r="R201" s="168"/>
      <c r="S201" s="168"/>
      <c r="T201" s="168"/>
      <c r="U201" s="168"/>
      <c r="V201" s="168"/>
      <c r="W201" s="168"/>
      <c r="X201" s="168"/>
      <c r="Y201" s="168"/>
      <c r="Z201" s="168"/>
      <c r="AA201" s="168"/>
      <c r="AB201" s="168"/>
      <c r="AC201" s="168"/>
      <c r="AD201" s="168"/>
      <c r="AE201" s="168"/>
      <c r="AF201" s="168"/>
      <c r="AG201" s="168"/>
      <c r="AH201" s="168"/>
      <c r="AI201" s="168"/>
      <c r="AJ201" s="168"/>
      <c r="AK201" s="168"/>
      <c r="AL201" s="168"/>
      <c r="AM201" s="168"/>
      <c r="AN201" s="168"/>
      <c r="AO201" s="168"/>
      <c r="AP201" s="168"/>
      <c r="AQ201" s="168"/>
      <c r="AR201" s="168"/>
      <c r="AS201" s="168"/>
      <c r="AT201" s="168"/>
      <c r="AU201" s="168"/>
      <c r="AV201" s="168"/>
    </row>
    <row r="202" spans="1:48" x14ac:dyDescent="0.25">
      <c r="A202" s="168"/>
      <c r="B202" s="168"/>
      <c r="C202" s="168"/>
      <c r="D202" s="168"/>
      <c r="E202" s="168"/>
      <c r="F202" s="168"/>
      <c r="G202" s="168"/>
      <c r="H202" s="168"/>
      <c r="I202" s="168"/>
      <c r="J202" s="168"/>
      <c r="K202" s="168"/>
      <c r="L202" s="168"/>
      <c r="M202" s="168"/>
      <c r="N202" s="168"/>
      <c r="O202" s="168"/>
      <c r="P202" s="168"/>
      <c r="Q202" s="168"/>
      <c r="R202" s="168"/>
      <c r="S202" s="168"/>
      <c r="T202" s="168"/>
      <c r="U202" s="168"/>
      <c r="V202" s="168"/>
      <c r="W202" s="168"/>
      <c r="X202" s="168"/>
      <c r="Y202" s="168"/>
      <c r="Z202" s="168"/>
      <c r="AA202" s="168"/>
      <c r="AB202" s="168"/>
      <c r="AC202" s="168"/>
      <c r="AD202" s="168"/>
      <c r="AE202" s="168"/>
      <c r="AF202" s="168"/>
      <c r="AG202" s="168"/>
      <c r="AH202" s="168"/>
      <c r="AI202" s="168"/>
      <c r="AJ202" s="168"/>
      <c r="AK202" s="168"/>
      <c r="AL202" s="168"/>
      <c r="AM202" s="168"/>
      <c r="AN202" s="168"/>
      <c r="AO202" s="168"/>
      <c r="AP202" s="168"/>
      <c r="AQ202" s="168"/>
      <c r="AR202" s="168"/>
      <c r="AS202" s="168"/>
      <c r="AT202" s="168"/>
      <c r="AU202" s="168"/>
      <c r="AV202" s="168"/>
    </row>
    <row r="203" spans="1:48" x14ac:dyDescent="0.25">
      <c r="A203" s="168"/>
      <c r="B203" s="168"/>
      <c r="C203" s="168"/>
      <c r="D203" s="168"/>
      <c r="E203" s="168"/>
      <c r="F203" s="168"/>
      <c r="G203" s="168"/>
      <c r="H203" s="168"/>
      <c r="I203" s="168"/>
      <c r="J203" s="168"/>
      <c r="K203" s="168"/>
      <c r="L203" s="168"/>
      <c r="M203" s="168"/>
      <c r="N203" s="168"/>
      <c r="O203" s="168"/>
      <c r="P203" s="168"/>
      <c r="Q203" s="168"/>
      <c r="R203" s="168"/>
      <c r="S203" s="168"/>
      <c r="T203" s="168"/>
      <c r="U203" s="168"/>
      <c r="V203" s="168"/>
      <c r="W203" s="168"/>
      <c r="X203" s="168"/>
      <c r="Y203" s="168"/>
      <c r="Z203" s="168"/>
      <c r="AA203" s="168"/>
      <c r="AB203" s="168"/>
      <c r="AC203" s="168"/>
      <c r="AD203" s="168"/>
      <c r="AE203" s="168"/>
      <c r="AF203" s="168"/>
      <c r="AG203" s="168"/>
      <c r="AH203" s="168"/>
      <c r="AI203" s="168"/>
      <c r="AJ203" s="168"/>
      <c r="AK203" s="168"/>
      <c r="AL203" s="168"/>
      <c r="AM203" s="168"/>
      <c r="AN203" s="168"/>
      <c r="AO203" s="168"/>
      <c r="AP203" s="168"/>
      <c r="AQ203" s="168"/>
      <c r="AR203" s="168"/>
      <c r="AS203" s="168"/>
      <c r="AT203" s="168"/>
      <c r="AU203" s="168"/>
      <c r="AV203" s="168"/>
    </row>
    <row r="204" spans="1:48" x14ac:dyDescent="0.25">
      <c r="A204" s="168"/>
      <c r="B204" s="168"/>
      <c r="C204" s="168"/>
      <c r="D204" s="168"/>
      <c r="E204" s="168"/>
      <c r="F204" s="168"/>
      <c r="G204" s="168"/>
      <c r="H204" s="168"/>
      <c r="I204" s="168"/>
      <c r="J204" s="168"/>
      <c r="K204" s="168"/>
      <c r="L204" s="168"/>
      <c r="M204" s="168"/>
      <c r="N204" s="168"/>
      <c r="O204" s="168"/>
      <c r="P204" s="168"/>
      <c r="Q204" s="168"/>
      <c r="R204" s="168"/>
      <c r="S204" s="168"/>
      <c r="T204" s="168"/>
      <c r="U204" s="168"/>
      <c r="V204" s="168"/>
      <c r="W204" s="168"/>
      <c r="X204" s="168"/>
      <c r="Y204" s="168"/>
      <c r="Z204" s="168"/>
      <c r="AA204" s="168"/>
      <c r="AB204" s="168"/>
      <c r="AC204" s="168"/>
      <c r="AD204" s="168"/>
      <c r="AE204" s="168"/>
      <c r="AF204" s="168"/>
      <c r="AG204" s="168"/>
      <c r="AH204" s="168"/>
      <c r="AI204" s="168"/>
      <c r="AJ204" s="168"/>
      <c r="AK204" s="168"/>
      <c r="AL204" s="168"/>
      <c r="AM204" s="168"/>
      <c r="AN204" s="168"/>
      <c r="AO204" s="168"/>
      <c r="AP204" s="168"/>
      <c r="AQ204" s="168"/>
      <c r="AR204" s="168"/>
      <c r="AS204" s="168"/>
      <c r="AT204" s="168"/>
      <c r="AU204" s="168"/>
      <c r="AV204" s="168"/>
    </row>
    <row r="205" spans="1:48" x14ac:dyDescent="0.25">
      <c r="A205" s="168"/>
      <c r="B205" s="168"/>
      <c r="C205" s="168"/>
      <c r="D205" s="168"/>
      <c r="E205" s="168"/>
      <c r="F205" s="168"/>
      <c r="G205" s="168"/>
      <c r="H205" s="168"/>
      <c r="I205" s="168"/>
      <c r="J205" s="168"/>
      <c r="K205" s="168"/>
      <c r="L205" s="168"/>
      <c r="M205" s="168"/>
      <c r="N205" s="168"/>
      <c r="O205" s="168"/>
      <c r="P205" s="168"/>
      <c r="Q205" s="168"/>
      <c r="R205" s="168"/>
      <c r="S205" s="168"/>
      <c r="T205" s="168"/>
      <c r="U205" s="168"/>
      <c r="V205" s="168"/>
      <c r="W205" s="168"/>
      <c r="X205" s="168"/>
      <c r="Y205" s="168"/>
      <c r="Z205" s="168"/>
      <c r="AA205" s="168"/>
      <c r="AB205" s="168"/>
      <c r="AC205" s="168"/>
      <c r="AD205" s="168"/>
      <c r="AE205" s="168"/>
      <c r="AF205" s="168"/>
      <c r="AG205" s="168"/>
      <c r="AH205" s="168"/>
      <c r="AI205" s="168"/>
      <c r="AJ205" s="168"/>
      <c r="AK205" s="168"/>
      <c r="AL205" s="168"/>
      <c r="AM205" s="168"/>
      <c r="AN205" s="168"/>
      <c r="AO205" s="168"/>
      <c r="AP205" s="168"/>
      <c r="AQ205" s="168"/>
      <c r="AR205" s="168"/>
      <c r="AS205" s="168"/>
      <c r="AT205" s="168"/>
      <c r="AU205" s="168"/>
      <c r="AV205" s="168"/>
    </row>
    <row r="206" spans="1:48" x14ac:dyDescent="0.25">
      <c r="A206" s="168"/>
      <c r="B206" s="168"/>
      <c r="C206" s="168"/>
      <c r="D206" s="168"/>
      <c r="E206" s="168"/>
      <c r="F206" s="168"/>
      <c r="G206" s="168"/>
      <c r="H206" s="168"/>
      <c r="I206" s="168"/>
      <c r="J206" s="168"/>
      <c r="K206" s="168"/>
      <c r="L206" s="168"/>
      <c r="M206" s="168"/>
      <c r="N206" s="168"/>
      <c r="O206" s="168"/>
      <c r="P206" s="168"/>
      <c r="Q206" s="168"/>
      <c r="R206" s="168"/>
      <c r="S206" s="168"/>
      <c r="T206" s="168"/>
      <c r="U206" s="168"/>
      <c r="V206" s="168"/>
      <c r="W206" s="168"/>
      <c r="X206" s="168"/>
      <c r="Y206" s="168"/>
      <c r="Z206" s="168"/>
      <c r="AA206" s="168"/>
      <c r="AB206" s="168"/>
      <c r="AC206" s="168"/>
      <c r="AD206" s="168"/>
      <c r="AE206" s="168"/>
      <c r="AF206" s="168"/>
      <c r="AG206" s="168"/>
      <c r="AH206" s="168"/>
      <c r="AI206" s="168"/>
      <c r="AJ206" s="168"/>
      <c r="AK206" s="168"/>
      <c r="AL206" s="168"/>
      <c r="AM206" s="168"/>
      <c r="AN206" s="168"/>
      <c r="AO206" s="168"/>
      <c r="AP206" s="168"/>
      <c r="AQ206" s="168"/>
      <c r="AR206" s="168"/>
      <c r="AS206" s="168"/>
      <c r="AT206" s="168"/>
      <c r="AU206" s="168"/>
      <c r="AV206" s="168"/>
    </row>
    <row r="207" spans="1:48" x14ac:dyDescent="0.25">
      <c r="A207" s="168"/>
      <c r="B207" s="168"/>
      <c r="C207" s="168"/>
      <c r="D207" s="168"/>
      <c r="E207" s="168"/>
      <c r="F207" s="168"/>
      <c r="G207" s="168"/>
      <c r="H207" s="168"/>
      <c r="I207" s="168"/>
      <c r="J207" s="168"/>
      <c r="K207" s="168"/>
      <c r="L207" s="168"/>
      <c r="M207" s="168"/>
      <c r="N207" s="168"/>
      <c r="O207" s="168"/>
      <c r="P207" s="168"/>
      <c r="Q207" s="168"/>
      <c r="R207" s="168"/>
      <c r="S207" s="168"/>
      <c r="T207" s="168"/>
      <c r="U207" s="168"/>
      <c r="V207" s="168"/>
      <c r="W207" s="168"/>
      <c r="X207" s="168"/>
      <c r="Y207" s="168"/>
      <c r="Z207" s="168"/>
      <c r="AA207" s="168"/>
      <c r="AB207" s="168"/>
      <c r="AC207" s="168"/>
      <c r="AD207" s="168"/>
      <c r="AE207" s="168"/>
      <c r="AF207" s="168"/>
      <c r="AG207" s="168"/>
      <c r="AH207" s="168"/>
      <c r="AI207" s="168"/>
      <c r="AJ207" s="168"/>
      <c r="AK207" s="168"/>
      <c r="AL207" s="168"/>
      <c r="AM207" s="168"/>
      <c r="AN207" s="168"/>
      <c r="AO207" s="168"/>
      <c r="AP207" s="168"/>
      <c r="AQ207" s="168"/>
      <c r="AR207" s="168"/>
      <c r="AS207" s="168"/>
      <c r="AT207" s="168"/>
      <c r="AU207" s="168"/>
      <c r="AV207" s="168"/>
    </row>
    <row r="208" spans="1:48" x14ac:dyDescent="0.25">
      <c r="A208" s="168"/>
      <c r="B208" s="168"/>
      <c r="C208" s="168"/>
      <c r="D208" s="168"/>
      <c r="E208" s="168"/>
      <c r="F208" s="168"/>
      <c r="G208" s="168"/>
      <c r="H208" s="168"/>
      <c r="I208" s="168"/>
      <c r="J208" s="168"/>
      <c r="K208" s="168"/>
      <c r="L208" s="168"/>
      <c r="M208" s="168"/>
      <c r="N208" s="168"/>
      <c r="O208" s="168"/>
      <c r="P208" s="168"/>
      <c r="Q208" s="168"/>
      <c r="R208" s="168"/>
      <c r="S208" s="168"/>
      <c r="T208" s="168"/>
      <c r="U208" s="168"/>
      <c r="V208" s="168"/>
      <c r="W208" s="168"/>
      <c r="X208" s="168"/>
      <c r="Y208" s="168"/>
      <c r="Z208" s="168"/>
      <c r="AA208" s="168"/>
      <c r="AB208" s="168"/>
      <c r="AC208" s="168"/>
      <c r="AD208" s="168"/>
      <c r="AE208" s="168"/>
      <c r="AF208" s="168"/>
      <c r="AG208" s="168"/>
      <c r="AH208" s="168"/>
      <c r="AI208" s="168"/>
      <c r="AJ208" s="168"/>
      <c r="AK208" s="168"/>
      <c r="AL208" s="168"/>
      <c r="AM208" s="168"/>
      <c r="AN208" s="168"/>
      <c r="AO208" s="168"/>
      <c r="AP208" s="168"/>
      <c r="AQ208" s="168"/>
      <c r="AR208" s="168"/>
      <c r="AS208" s="168"/>
      <c r="AT208" s="168"/>
      <c r="AU208" s="168"/>
      <c r="AV208" s="168"/>
    </row>
    <row r="209" spans="1:48" x14ac:dyDescent="0.25">
      <c r="A209" s="168"/>
      <c r="B209" s="168"/>
      <c r="C209" s="168"/>
      <c r="D209" s="168"/>
      <c r="E209" s="168"/>
      <c r="F209" s="168"/>
      <c r="G209" s="168"/>
      <c r="H209" s="168"/>
      <c r="I209" s="168"/>
      <c r="J209" s="168"/>
      <c r="K209" s="168"/>
      <c r="L209" s="168"/>
      <c r="M209" s="168"/>
      <c r="N209" s="168"/>
      <c r="O209" s="168"/>
      <c r="P209" s="168"/>
      <c r="Q209" s="168"/>
      <c r="R209" s="168"/>
      <c r="S209" s="168"/>
      <c r="T209" s="168"/>
      <c r="U209" s="168"/>
      <c r="V209" s="168"/>
      <c r="W209" s="168"/>
      <c r="X209" s="168"/>
      <c r="Y209" s="168"/>
      <c r="Z209" s="168"/>
      <c r="AA209" s="168"/>
      <c r="AB209" s="168"/>
      <c r="AC209" s="168"/>
      <c r="AD209" s="168"/>
      <c r="AE209" s="168"/>
      <c r="AF209" s="168"/>
      <c r="AG209" s="168"/>
      <c r="AH209" s="168"/>
      <c r="AI209" s="168"/>
      <c r="AJ209" s="168"/>
      <c r="AK209" s="168"/>
      <c r="AL209" s="168"/>
      <c r="AM209" s="168"/>
      <c r="AN209" s="168"/>
      <c r="AO209" s="168"/>
      <c r="AP209" s="168"/>
      <c r="AQ209" s="168"/>
      <c r="AR209" s="168"/>
      <c r="AS209" s="168"/>
      <c r="AT209" s="168"/>
      <c r="AU209" s="168"/>
      <c r="AV209" s="168"/>
    </row>
    <row r="210" spans="1:48" x14ac:dyDescent="0.25">
      <c r="A210" s="168"/>
      <c r="B210" s="168"/>
      <c r="C210" s="168"/>
      <c r="D210" s="168"/>
      <c r="E210" s="168"/>
      <c r="F210" s="168"/>
      <c r="G210" s="168"/>
      <c r="H210" s="168"/>
      <c r="I210" s="168"/>
      <c r="J210" s="168"/>
      <c r="K210" s="168"/>
      <c r="L210" s="168"/>
      <c r="M210" s="168"/>
      <c r="N210" s="168"/>
      <c r="O210" s="168"/>
      <c r="P210" s="168"/>
      <c r="Q210" s="168"/>
      <c r="R210" s="168"/>
      <c r="S210" s="168"/>
      <c r="T210" s="168"/>
      <c r="U210" s="168"/>
      <c r="V210" s="168"/>
      <c r="W210" s="168"/>
      <c r="X210" s="168"/>
      <c r="Y210" s="168"/>
      <c r="Z210" s="168"/>
      <c r="AA210" s="168"/>
      <c r="AB210" s="168"/>
      <c r="AC210" s="168"/>
      <c r="AD210" s="168"/>
      <c r="AE210" s="168"/>
      <c r="AF210" s="168"/>
      <c r="AG210" s="168"/>
      <c r="AH210" s="168"/>
      <c r="AI210" s="168"/>
      <c r="AJ210" s="168"/>
      <c r="AK210" s="168"/>
      <c r="AL210" s="168"/>
      <c r="AM210" s="168"/>
      <c r="AN210" s="168"/>
      <c r="AO210" s="168"/>
      <c r="AP210" s="168"/>
      <c r="AQ210" s="168"/>
      <c r="AR210" s="168"/>
      <c r="AS210" s="168"/>
      <c r="AT210" s="168"/>
      <c r="AU210" s="168"/>
      <c r="AV210" s="168"/>
    </row>
    <row r="211" spans="1:48" x14ac:dyDescent="0.25">
      <c r="A211" s="168"/>
      <c r="B211" s="168"/>
      <c r="C211" s="168"/>
      <c r="D211" s="168"/>
      <c r="E211" s="168"/>
      <c r="F211" s="168"/>
      <c r="G211" s="168"/>
      <c r="H211" s="168"/>
      <c r="I211" s="168"/>
      <c r="J211" s="168"/>
      <c r="K211" s="168"/>
      <c r="L211" s="168"/>
      <c r="M211" s="168"/>
      <c r="N211" s="168"/>
      <c r="O211" s="168"/>
      <c r="P211" s="168"/>
      <c r="Q211" s="168"/>
      <c r="R211" s="168"/>
      <c r="S211" s="168"/>
      <c r="T211" s="168"/>
      <c r="U211" s="168"/>
      <c r="V211" s="168"/>
      <c r="W211" s="168"/>
      <c r="X211" s="168"/>
      <c r="Y211" s="168"/>
      <c r="Z211" s="168"/>
      <c r="AA211" s="168"/>
      <c r="AB211" s="168"/>
      <c r="AC211" s="168"/>
      <c r="AD211" s="168"/>
      <c r="AE211" s="168"/>
      <c r="AF211" s="168"/>
      <c r="AG211" s="168"/>
      <c r="AH211" s="168"/>
      <c r="AI211" s="168"/>
      <c r="AJ211" s="168"/>
      <c r="AK211" s="168"/>
      <c r="AL211" s="168"/>
      <c r="AM211" s="168"/>
      <c r="AN211" s="168"/>
      <c r="AO211" s="168"/>
      <c r="AP211" s="168"/>
      <c r="AQ211" s="168"/>
      <c r="AR211" s="168"/>
      <c r="AS211" s="168"/>
      <c r="AT211" s="168"/>
      <c r="AU211" s="168"/>
      <c r="AV211" s="168"/>
    </row>
    <row r="212" spans="1:48" x14ac:dyDescent="0.25">
      <c r="A212" s="168"/>
      <c r="B212" s="168"/>
      <c r="C212" s="168"/>
      <c r="D212" s="168"/>
      <c r="E212" s="168"/>
      <c r="F212" s="168"/>
      <c r="G212" s="168"/>
      <c r="H212" s="168"/>
      <c r="I212" s="168"/>
      <c r="J212" s="168"/>
      <c r="K212" s="168"/>
      <c r="L212" s="168"/>
      <c r="M212" s="168"/>
      <c r="N212" s="168"/>
      <c r="O212" s="168"/>
      <c r="P212" s="168"/>
      <c r="Q212" s="168"/>
      <c r="R212" s="168"/>
      <c r="S212" s="168"/>
      <c r="T212" s="168"/>
      <c r="U212" s="168"/>
      <c r="V212" s="168"/>
      <c r="W212" s="168"/>
      <c r="X212" s="168"/>
      <c r="Y212" s="168"/>
      <c r="Z212" s="168"/>
      <c r="AA212" s="168"/>
      <c r="AB212" s="168"/>
      <c r="AC212" s="168"/>
      <c r="AD212" s="168"/>
      <c r="AE212" s="168"/>
      <c r="AF212" s="168"/>
      <c r="AG212" s="168"/>
      <c r="AH212" s="168"/>
      <c r="AI212" s="168"/>
      <c r="AJ212" s="168"/>
      <c r="AK212" s="168"/>
      <c r="AL212" s="168"/>
      <c r="AM212" s="168"/>
      <c r="AN212" s="168"/>
      <c r="AO212" s="168"/>
      <c r="AP212" s="168"/>
      <c r="AQ212" s="168"/>
      <c r="AR212" s="168"/>
      <c r="AS212" s="168"/>
      <c r="AT212" s="168"/>
      <c r="AU212" s="168"/>
      <c r="AV212" s="168"/>
    </row>
    <row r="213" spans="1:48" x14ac:dyDescent="0.25">
      <c r="A213" s="168"/>
      <c r="B213" s="168"/>
      <c r="C213" s="168"/>
      <c r="D213" s="168"/>
      <c r="E213" s="168"/>
      <c r="F213" s="168"/>
      <c r="G213" s="168"/>
      <c r="H213" s="168"/>
      <c r="I213" s="168"/>
      <c r="J213" s="168"/>
      <c r="K213" s="168"/>
      <c r="L213" s="168"/>
      <c r="M213" s="168"/>
      <c r="N213" s="168"/>
      <c r="O213" s="168"/>
      <c r="P213" s="168"/>
      <c r="Q213" s="168"/>
      <c r="R213" s="168"/>
      <c r="S213" s="168"/>
      <c r="T213" s="168"/>
      <c r="U213" s="168"/>
      <c r="V213" s="168"/>
      <c r="W213" s="168"/>
      <c r="X213" s="168"/>
      <c r="Y213" s="168"/>
      <c r="Z213" s="168"/>
      <c r="AA213" s="168"/>
      <c r="AB213" s="168"/>
      <c r="AC213" s="168"/>
      <c r="AD213" s="168"/>
      <c r="AE213" s="168"/>
      <c r="AF213" s="168"/>
      <c r="AG213" s="168"/>
      <c r="AH213" s="168"/>
      <c r="AI213" s="168"/>
      <c r="AJ213" s="168"/>
      <c r="AK213" s="168"/>
      <c r="AL213" s="168"/>
      <c r="AM213" s="168"/>
      <c r="AN213" s="168"/>
      <c r="AO213" s="168"/>
      <c r="AP213" s="168"/>
      <c r="AQ213" s="168"/>
      <c r="AR213" s="168"/>
      <c r="AS213" s="168"/>
      <c r="AT213" s="168"/>
      <c r="AU213" s="168"/>
      <c r="AV213" s="168"/>
    </row>
    <row r="214" spans="1:48" x14ac:dyDescent="0.25">
      <c r="A214" s="168"/>
      <c r="B214" s="168"/>
      <c r="C214" s="168"/>
      <c r="D214" s="168"/>
      <c r="E214" s="168"/>
      <c r="F214" s="168"/>
      <c r="G214" s="168"/>
      <c r="H214" s="168"/>
      <c r="I214" s="168"/>
      <c r="J214" s="168"/>
      <c r="K214" s="168"/>
      <c r="L214" s="168"/>
      <c r="M214" s="168"/>
      <c r="N214" s="168"/>
      <c r="O214" s="168"/>
      <c r="P214" s="168"/>
      <c r="Q214" s="168"/>
      <c r="R214" s="168"/>
      <c r="S214" s="168"/>
      <c r="T214" s="168"/>
      <c r="U214" s="168"/>
      <c r="V214" s="168"/>
      <c r="W214" s="168"/>
      <c r="X214" s="168"/>
      <c r="Y214" s="168"/>
      <c r="Z214" s="168"/>
      <c r="AA214" s="168"/>
      <c r="AB214" s="168"/>
      <c r="AC214" s="168"/>
      <c r="AD214" s="168"/>
      <c r="AE214" s="168"/>
      <c r="AF214" s="168"/>
      <c r="AG214" s="168"/>
      <c r="AH214" s="168"/>
      <c r="AI214" s="168"/>
      <c r="AJ214" s="168"/>
      <c r="AK214" s="168"/>
      <c r="AL214" s="168"/>
      <c r="AM214" s="168"/>
      <c r="AN214" s="168"/>
      <c r="AO214" s="168"/>
      <c r="AP214" s="168"/>
      <c r="AQ214" s="168"/>
      <c r="AR214" s="168"/>
      <c r="AS214" s="168"/>
      <c r="AT214" s="168"/>
      <c r="AU214" s="168"/>
      <c r="AV214" s="168"/>
    </row>
    <row r="215" spans="1:48" x14ac:dyDescent="0.25">
      <c r="A215" s="168"/>
      <c r="B215" s="168"/>
      <c r="C215" s="168"/>
      <c r="D215" s="168"/>
      <c r="E215" s="168"/>
      <c r="F215" s="168"/>
      <c r="G215" s="168"/>
      <c r="H215" s="168"/>
      <c r="I215" s="168"/>
      <c r="J215" s="168"/>
      <c r="K215" s="168"/>
      <c r="L215" s="168"/>
      <c r="M215" s="168"/>
      <c r="N215" s="168"/>
      <c r="O215" s="168"/>
      <c r="P215" s="168"/>
      <c r="Q215" s="168"/>
      <c r="R215" s="168"/>
      <c r="S215" s="168"/>
      <c r="T215" s="168"/>
      <c r="U215" s="168"/>
      <c r="V215" s="168"/>
      <c r="W215" s="168"/>
      <c r="X215" s="168"/>
      <c r="Y215" s="168"/>
      <c r="Z215" s="168"/>
      <c r="AA215" s="168"/>
      <c r="AB215" s="168"/>
      <c r="AC215" s="168"/>
      <c r="AD215" s="168"/>
      <c r="AE215" s="168"/>
      <c r="AF215" s="168"/>
      <c r="AG215" s="168"/>
      <c r="AH215" s="168"/>
      <c r="AI215" s="168"/>
      <c r="AJ215" s="168"/>
      <c r="AK215" s="168"/>
      <c r="AL215" s="168"/>
      <c r="AM215" s="168"/>
      <c r="AN215" s="168"/>
      <c r="AO215" s="168"/>
      <c r="AP215" s="168"/>
      <c r="AQ215" s="168"/>
      <c r="AR215" s="168"/>
      <c r="AS215" s="168"/>
      <c r="AT215" s="168"/>
      <c r="AU215" s="168"/>
      <c r="AV215" s="168"/>
    </row>
    <row r="216" spans="1:48" x14ac:dyDescent="0.25">
      <c r="A216" s="168"/>
      <c r="B216" s="168"/>
      <c r="C216" s="168"/>
      <c r="D216" s="168"/>
      <c r="E216" s="168"/>
      <c r="F216" s="168"/>
      <c r="G216" s="168"/>
      <c r="H216" s="168"/>
      <c r="I216" s="168"/>
      <c r="J216" s="168"/>
      <c r="K216" s="168"/>
      <c r="L216" s="168"/>
      <c r="M216" s="168"/>
      <c r="N216" s="168"/>
      <c r="O216" s="168"/>
      <c r="P216" s="168"/>
      <c r="Q216" s="168"/>
      <c r="R216" s="168"/>
      <c r="S216" s="168"/>
      <c r="T216" s="168"/>
      <c r="U216" s="168"/>
      <c r="V216" s="168"/>
      <c r="W216" s="168"/>
      <c r="X216" s="168"/>
      <c r="Y216" s="168"/>
      <c r="Z216" s="168"/>
      <c r="AA216" s="168"/>
      <c r="AB216" s="168"/>
      <c r="AC216" s="168"/>
      <c r="AD216" s="168"/>
      <c r="AE216" s="168"/>
      <c r="AF216" s="168"/>
      <c r="AG216" s="168"/>
      <c r="AH216" s="168"/>
      <c r="AI216" s="168"/>
      <c r="AJ216" s="168"/>
      <c r="AK216" s="168"/>
      <c r="AL216" s="168"/>
      <c r="AM216" s="168"/>
      <c r="AN216" s="168"/>
      <c r="AO216" s="168"/>
      <c r="AP216" s="168"/>
      <c r="AQ216" s="168"/>
      <c r="AR216" s="168"/>
      <c r="AS216" s="168"/>
      <c r="AT216" s="168"/>
      <c r="AU216" s="168"/>
      <c r="AV216" s="168"/>
    </row>
    <row r="217" spans="1:48" x14ac:dyDescent="0.25">
      <c r="A217" s="168"/>
      <c r="B217" s="168"/>
      <c r="C217" s="168"/>
      <c r="D217" s="168"/>
      <c r="E217" s="168"/>
      <c r="F217" s="168"/>
      <c r="G217" s="168"/>
      <c r="H217" s="168"/>
      <c r="I217" s="168"/>
      <c r="J217" s="168"/>
      <c r="K217" s="168"/>
      <c r="L217" s="168"/>
      <c r="M217" s="168"/>
      <c r="N217" s="168"/>
      <c r="O217" s="168"/>
      <c r="P217" s="168"/>
      <c r="Q217" s="168"/>
      <c r="R217" s="168"/>
      <c r="S217" s="168"/>
      <c r="T217" s="168"/>
      <c r="U217" s="168"/>
      <c r="V217" s="168"/>
      <c r="W217" s="168"/>
      <c r="X217" s="168"/>
      <c r="Y217" s="168"/>
      <c r="Z217" s="168"/>
      <c r="AA217" s="168"/>
      <c r="AB217" s="168"/>
      <c r="AC217" s="168"/>
      <c r="AD217" s="168"/>
      <c r="AE217" s="168"/>
      <c r="AF217" s="168"/>
      <c r="AG217" s="168"/>
      <c r="AH217" s="168"/>
      <c r="AI217" s="168"/>
      <c r="AJ217" s="168"/>
      <c r="AK217" s="168"/>
      <c r="AL217" s="168"/>
      <c r="AM217" s="168"/>
      <c r="AN217" s="168"/>
      <c r="AO217" s="168"/>
      <c r="AP217" s="168"/>
      <c r="AQ217" s="168"/>
      <c r="AR217" s="168"/>
      <c r="AS217" s="168"/>
      <c r="AT217" s="168"/>
      <c r="AU217" s="168"/>
      <c r="AV217" s="168"/>
    </row>
    <row r="218" spans="1:48" x14ac:dyDescent="0.25">
      <c r="A218" s="168"/>
      <c r="B218" s="168"/>
      <c r="C218" s="168"/>
      <c r="D218" s="168"/>
      <c r="E218" s="168"/>
      <c r="F218" s="168"/>
      <c r="G218" s="168"/>
      <c r="H218" s="168"/>
      <c r="I218" s="168"/>
      <c r="J218" s="168"/>
      <c r="K218" s="168"/>
      <c r="L218" s="168"/>
      <c r="M218" s="168"/>
      <c r="N218" s="168"/>
      <c r="O218" s="168"/>
      <c r="P218" s="168"/>
      <c r="Q218" s="168"/>
      <c r="R218" s="168"/>
      <c r="S218" s="168"/>
      <c r="T218" s="168"/>
      <c r="U218" s="168"/>
      <c r="V218" s="168"/>
      <c r="W218" s="168"/>
      <c r="X218" s="168"/>
      <c r="Y218" s="168"/>
      <c r="Z218" s="168"/>
      <c r="AA218" s="168"/>
      <c r="AB218" s="168"/>
      <c r="AC218" s="168"/>
      <c r="AD218" s="168"/>
      <c r="AE218" s="168"/>
      <c r="AF218" s="168"/>
      <c r="AG218" s="168"/>
      <c r="AH218" s="168"/>
      <c r="AI218" s="168"/>
      <c r="AJ218" s="168"/>
      <c r="AK218" s="168"/>
      <c r="AL218" s="168"/>
      <c r="AM218" s="168"/>
      <c r="AN218" s="168"/>
      <c r="AO218" s="168"/>
      <c r="AP218" s="168"/>
      <c r="AQ218" s="168"/>
      <c r="AR218" s="168"/>
      <c r="AS218" s="168"/>
      <c r="AT218" s="168"/>
      <c r="AU218" s="168"/>
      <c r="AV218" s="168"/>
    </row>
    <row r="219" spans="1:48" x14ac:dyDescent="0.25">
      <c r="A219" s="168"/>
      <c r="B219" s="168"/>
      <c r="C219" s="168"/>
      <c r="D219" s="168"/>
      <c r="E219" s="168"/>
      <c r="F219" s="168"/>
      <c r="G219" s="168"/>
      <c r="H219" s="168"/>
      <c r="I219" s="168"/>
      <c r="J219" s="168"/>
      <c r="K219" s="168"/>
      <c r="L219" s="168"/>
      <c r="M219" s="168"/>
      <c r="N219" s="168"/>
      <c r="O219" s="168"/>
      <c r="P219" s="168"/>
      <c r="Q219" s="168"/>
      <c r="R219" s="168"/>
      <c r="S219" s="168"/>
      <c r="T219" s="168"/>
      <c r="U219" s="168"/>
      <c r="V219" s="168"/>
      <c r="W219" s="168"/>
      <c r="X219" s="168"/>
      <c r="Y219" s="168"/>
      <c r="Z219" s="168"/>
      <c r="AA219" s="168"/>
      <c r="AB219" s="168"/>
      <c r="AC219" s="168"/>
      <c r="AD219" s="168"/>
      <c r="AE219" s="168"/>
      <c r="AF219" s="168"/>
      <c r="AG219" s="168"/>
      <c r="AH219" s="168"/>
      <c r="AI219" s="168"/>
      <c r="AJ219" s="168"/>
      <c r="AK219" s="168"/>
      <c r="AL219" s="168"/>
      <c r="AM219" s="168"/>
      <c r="AN219" s="168"/>
      <c r="AO219" s="168"/>
      <c r="AP219" s="168"/>
      <c r="AQ219" s="168"/>
      <c r="AR219" s="168"/>
      <c r="AS219" s="168"/>
      <c r="AT219" s="168"/>
      <c r="AU219" s="168"/>
      <c r="AV219" s="168"/>
    </row>
    <row r="220" spans="1:48" x14ac:dyDescent="0.25">
      <c r="A220" s="168"/>
      <c r="B220" s="168"/>
      <c r="C220" s="168"/>
      <c r="D220" s="168"/>
      <c r="E220" s="168"/>
      <c r="F220" s="168"/>
      <c r="G220" s="168"/>
      <c r="H220" s="168"/>
      <c r="I220" s="168"/>
      <c r="J220" s="168"/>
      <c r="K220" s="168"/>
      <c r="L220" s="168"/>
      <c r="M220" s="168"/>
      <c r="N220" s="168"/>
      <c r="O220" s="168"/>
      <c r="P220" s="168"/>
      <c r="Q220" s="168"/>
      <c r="R220" s="168"/>
      <c r="S220" s="168"/>
      <c r="T220" s="168"/>
      <c r="U220" s="168"/>
      <c r="V220" s="168"/>
      <c r="W220" s="168"/>
      <c r="X220" s="168"/>
      <c r="Y220" s="168"/>
      <c r="Z220" s="168"/>
      <c r="AA220" s="168"/>
      <c r="AB220" s="168"/>
      <c r="AC220" s="168"/>
      <c r="AD220" s="168"/>
      <c r="AE220" s="168"/>
      <c r="AF220" s="168"/>
      <c r="AG220" s="168"/>
      <c r="AH220" s="168"/>
      <c r="AI220" s="168"/>
      <c r="AJ220" s="168"/>
      <c r="AK220" s="168"/>
      <c r="AL220" s="168"/>
      <c r="AM220" s="168"/>
      <c r="AN220" s="168"/>
      <c r="AO220" s="168"/>
      <c r="AP220" s="168"/>
      <c r="AQ220" s="168"/>
      <c r="AR220" s="168"/>
      <c r="AS220" s="168"/>
      <c r="AT220" s="168"/>
      <c r="AU220" s="168"/>
      <c r="AV220" s="168"/>
    </row>
    <row r="221" spans="1:48" x14ac:dyDescent="0.25">
      <c r="A221" s="168"/>
      <c r="B221" s="168"/>
      <c r="C221" s="168"/>
      <c r="D221" s="168"/>
      <c r="E221" s="168"/>
      <c r="F221" s="168"/>
      <c r="G221" s="168"/>
      <c r="H221" s="168"/>
      <c r="I221" s="168"/>
      <c r="J221" s="168"/>
      <c r="K221" s="168"/>
      <c r="L221" s="168"/>
      <c r="M221" s="168"/>
      <c r="N221" s="168"/>
      <c r="O221" s="168"/>
      <c r="P221" s="168"/>
      <c r="Q221" s="168"/>
      <c r="R221" s="168"/>
      <c r="S221" s="168"/>
      <c r="T221" s="168"/>
      <c r="U221" s="168"/>
      <c r="V221" s="168"/>
      <c r="W221" s="168"/>
      <c r="X221" s="168"/>
      <c r="Y221" s="168"/>
      <c r="Z221" s="168"/>
      <c r="AA221" s="168"/>
      <c r="AB221" s="168"/>
      <c r="AC221" s="168"/>
      <c r="AD221" s="168"/>
      <c r="AE221" s="168"/>
      <c r="AF221" s="168"/>
      <c r="AG221" s="168"/>
      <c r="AH221" s="168"/>
      <c r="AI221" s="168"/>
      <c r="AJ221" s="168"/>
      <c r="AK221" s="168"/>
      <c r="AL221" s="168"/>
      <c r="AM221" s="168"/>
      <c r="AN221" s="168"/>
      <c r="AO221" s="168"/>
      <c r="AP221" s="168"/>
      <c r="AQ221" s="168"/>
      <c r="AR221" s="168"/>
      <c r="AS221" s="168"/>
      <c r="AT221" s="168"/>
      <c r="AU221" s="168"/>
      <c r="AV221" s="168"/>
    </row>
    <row r="222" spans="1:48" x14ac:dyDescent="0.25">
      <c r="A222" s="168"/>
      <c r="B222" s="168"/>
      <c r="C222" s="168"/>
      <c r="D222" s="168"/>
      <c r="E222" s="168"/>
      <c r="F222" s="168"/>
      <c r="G222" s="168"/>
      <c r="H222" s="168"/>
      <c r="I222" s="168"/>
      <c r="J222" s="168"/>
      <c r="K222" s="168"/>
      <c r="L222" s="168"/>
      <c r="M222" s="168"/>
      <c r="N222" s="168"/>
      <c r="O222" s="168"/>
      <c r="P222" s="168"/>
      <c r="Q222" s="168"/>
      <c r="R222" s="168"/>
      <c r="S222" s="168"/>
      <c r="T222" s="168"/>
      <c r="U222" s="168"/>
      <c r="V222" s="168"/>
      <c r="W222" s="168"/>
      <c r="X222" s="168"/>
      <c r="Y222" s="168"/>
      <c r="Z222" s="168"/>
      <c r="AA222" s="168"/>
      <c r="AB222" s="168"/>
      <c r="AC222" s="168"/>
      <c r="AD222" s="168"/>
      <c r="AE222" s="168"/>
      <c r="AF222" s="168"/>
      <c r="AG222" s="168"/>
      <c r="AH222" s="168"/>
      <c r="AI222" s="168"/>
      <c r="AJ222" s="168"/>
      <c r="AK222" s="168"/>
      <c r="AL222" s="168"/>
      <c r="AM222" s="168"/>
      <c r="AN222" s="168"/>
      <c r="AO222" s="168"/>
      <c r="AP222" s="168"/>
      <c r="AQ222" s="168"/>
      <c r="AR222" s="168"/>
      <c r="AS222" s="168"/>
      <c r="AT222" s="168"/>
      <c r="AU222" s="168"/>
      <c r="AV222" s="168"/>
    </row>
    <row r="223" spans="1:48" x14ac:dyDescent="0.25">
      <c r="A223" s="168"/>
      <c r="B223" s="168"/>
      <c r="C223" s="168"/>
      <c r="D223" s="168"/>
      <c r="E223" s="168"/>
      <c r="F223" s="168"/>
      <c r="G223" s="168"/>
      <c r="H223" s="168"/>
      <c r="I223" s="168"/>
      <c r="J223" s="168"/>
      <c r="K223" s="168"/>
      <c r="L223" s="168"/>
      <c r="M223" s="168"/>
      <c r="N223" s="168"/>
      <c r="O223" s="168"/>
      <c r="P223" s="168"/>
      <c r="Q223" s="168"/>
      <c r="R223" s="168"/>
      <c r="S223" s="168"/>
      <c r="T223" s="168"/>
      <c r="U223" s="168"/>
      <c r="V223" s="168"/>
      <c r="W223" s="168"/>
      <c r="X223" s="168"/>
      <c r="Y223" s="168"/>
      <c r="Z223" s="168"/>
      <c r="AA223" s="168"/>
      <c r="AB223" s="168"/>
      <c r="AC223" s="168"/>
      <c r="AD223" s="168"/>
      <c r="AE223" s="168"/>
      <c r="AF223" s="168"/>
      <c r="AG223" s="168"/>
      <c r="AH223" s="168"/>
      <c r="AI223" s="168"/>
      <c r="AJ223" s="168"/>
      <c r="AK223" s="168"/>
      <c r="AL223" s="168"/>
      <c r="AM223" s="168"/>
      <c r="AN223" s="168"/>
      <c r="AO223" s="168"/>
      <c r="AP223" s="168"/>
      <c r="AQ223" s="168"/>
      <c r="AR223" s="168"/>
      <c r="AS223" s="168"/>
      <c r="AT223" s="168"/>
      <c r="AU223" s="168"/>
      <c r="AV223" s="168"/>
    </row>
    <row r="224" spans="1:48" x14ac:dyDescent="0.25">
      <c r="A224" s="168"/>
      <c r="B224" s="168"/>
      <c r="C224" s="168"/>
      <c r="D224" s="168"/>
      <c r="E224" s="168"/>
      <c r="F224" s="168"/>
      <c r="G224" s="168"/>
      <c r="H224" s="168"/>
      <c r="I224" s="168"/>
      <c r="J224" s="168"/>
      <c r="K224" s="168"/>
      <c r="L224" s="168"/>
      <c r="M224" s="168"/>
      <c r="N224" s="168"/>
      <c r="O224" s="168"/>
      <c r="P224" s="168"/>
      <c r="Q224" s="168"/>
      <c r="R224" s="168"/>
      <c r="S224" s="168"/>
      <c r="T224" s="168"/>
      <c r="U224" s="168"/>
      <c r="V224" s="168"/>
      <c r="W224" s="168"/>
      <c r="X224" s="168"/>
      <c r="Y224" s="168"/>
      <c r="Z224" s="168"/>
      <c r="AA224" s="168"/>
      <c r="AB224" s="168"/>
      <c r="AC224" s="168"/>
      <c r="AD224" s="168"/>
      <c r="AE224" s="168"/>
      <c r="AF224" s="168"/>
      <c r="AG224" s="168"/>
      <c r="AH224" s="168"/>
      <c r="AI224" s="168"/>
      <c r="AJ224" s="168"/>
      <c r="AK224" s="168"/>
      <c r="AL224" s="168"/>
      <c r="AM224" s="168"/>
      <c r="AN224" s="168"/>
      <c r="AO224" s="168"/>
      <c r="AP224" s="168"/>
      <c r="AQ224" s="168"/>
      <c r="AR224" s="168"/>
      <c r="AS224" s="168"/>
      <c r="AT224" s="168"/>
      <c r="AU224" s="168"/>
      <c r="AV224" s="168"/>
    </row>
    <row r="225" spans="1:48" x14ac:dyDescent="0.25">
      <c r="A225" s="168"/>
      <c r="B225" s="168"/>
      <c r="C225" s="168"/>
      <c r="D225" s="168"/>
      <c r="E225" s="168"/>
      <c r="F225" s="168"/>
      <c r="G225" s="168"/>
      <c r="H225" s="168"/>
      <c r="I225" s="168"/>
      <c r="J225" s="168"/>
      <c r="K225" s="168"/>
      <c r="L225" s="168"/>
      <c r="M225" s="168"/>
      <c r="N225" s="168"/>
      <c r="O225" s="168"/>
      <c r="P225" s="168"/>
      <c r="Q225" s="168"/>
      <c r="R225" s="168"/>
      <c r="S225" s="168"/>
      <c r="T225" s="168"/>
      <c r="U225" s="168"/>
      <c r="V225" s="168"/>
      <c r="W225" s="168"/>
      <c r="X225" s="168"/>
      <c r="Y225" s="168"/>
      <c r="Z225" s="168"/>
      <c r="AA225" s="168"/>
      <c r="AB225" s="168"/>
      <c r="AC225" s="168"/>
      <c r="AD225" s="168"/>
      <c r="AE225" s="168"/>
      <c r="AF225" s="168"/>
      <c r="AG225" s="168"/>
      <c r="AH225" s="168"/>
      <c r="AI225" s="168"/>
      <c r="AJ225" s="168"/>
      <c r="AK225" s="168"/>
      <c r="AL225" s="168"/>
      <c r="AM225" s="168"/>
      <c r="AN225" s="168"/>
      <c r="AO225" s="168"/>
      <c r="AP225" s="168"/>
      <c r="AQ225" s="168"/>
      <c r="AR225" s="168"/>
      <c r="AS225" s="168"/>
      <c r="AT225" s="168"/>
      <c r="AU225" s="168"/>
      <c r="AV225" s="168"/>
    </row>
    <row r="226" spans="1:48" x14ac:dyDescent="0.25">
      <c r="A226" s="168"/>
      <c r="B226" s="168"/>
      <c r="C226" s="168"/>
      <c r="D226" s="168"/>
      <c r="E226" s="168"/>
      <c r="F226" s="168"/>
      <c r="G226" s="168"/>
      <c r="H226" s="168"/>
      <c r="I226" s="168"/>
      <c r="J226" s="168"/>
      <c r="K226" s="168"/>
      <c r="L226" s="168"/>
      <c r="M226" s="168"/>
      <c r="N226" s="168"/>
      <c r="O226" s="168"/>
      <c r="P226" s="168"/>
      <c r="Q226" s="168"/>
      <c r="R226" s="168"/>
      <c r="S226" s="168"/>
      <c r="T226" s="168"/>
      <c r="U226" s="168"/>
      <c r="V226" s="168"/>
      <c r="W226" s="168"/>
      <c r="X226" s="168"/>
      <c r="Y226" s="168"/>
      <c r="Z226" s="168"/>
      <c r="AA226" s="168"/>
      <c r="AB226" s="168"/>
      <c r="AC226" s="168"/>
      <c r="AD226" s="168"/>
      <c r="AE226" s="168"/>
      <c r="AF226" s="168"/>
      <c r="AG226" s="168"/>
      <c r="AH226" s="168"/>
      <c r="AI226" s="168"/>
      <c r="AJ226" s="168"/>
      <c r="AK226" s="168"/>
      <c r="AL226" s="168"/>
      <c r="AM226" s="168"/>
      <c r="AN226" s="168"/>
      <c r="AO226" s="168"/>
      <c r="AP226" s="168"/>
      <c r="AQ226" s="168"/>
      <c r="AR226" s="168"/>
      <c r="AS226" s="168"/>
      <c r="AT226" s="168"/>
      <c r="AU226" s="168"/>
      <c r="AV226" s="168"/>
    </row>
    <row r="227" spans="1:48" x14ac:dyDescent="0.25">
      <c r="A227" s="168"/>
      <c r="B227" s="168"/>
      <c r="C227" s="168"/>
      <c r="D227" s="168"/>
      <c r="E227" s="168"/>
      <c r="F227" s="168"/>
      <c r="G227" s="168"/>
      <c r="H227" s="168"/>
      <c r="I227" s="168"/>
      <c r="J227" s="168"/>
      <c r="K227" s="168"/>
      <c r="L227" s="168"/>
      <c r="M227" s="168"/>
      <c r="N227" s="168"/>
      <c r="O227" s="168"/>
      <c r="P227" s="168"/>
      <c r="Q227" s="168"/>
      <c r="R227" s="168"/>
      <c r="S227" s="168"/>
      <c r="T227" s="168"/>
      <c r="U227" s="168"/>
      <c r="V227" s="168"/>
      <c r="W227" s="168"/>
      <c r="X227" s="168"/>
      <c r="Y227" s="168"/>
      <c r="Z227" s="168"/>
      <c r="AA227" s="168"/>
      <c r="AB227" s="168"/>
      <c r="AC227" s="168"/>
      <c r="AD227" s="168"/>
      <c r="AE227" s="168"/>
      <c r="AF227" s="168"/>
      <c r="AG227" s="168"/>
      <c r="AH227" s="168"/>
      <c r="AI227" s="168"/>
      <c r="AJ227" s="168"/>
      <c r="AK227" s="168"/>
      <c r="AL227" s="168"/>
      <c r="AM227" s="168"/>
      <c r="AN227" s="168"/>
      <c r="AO227" s="168"/>
      <c r="AP227" s="168"/>
      <c r="AQ227" s="168"/>
      <c r="AR227" s="168"/>
      <c r="AS227" s="168"/>
      <c r="AT227" s="168"/>
      <c r="AU227" s="168"/>
      <c r="AV227" s="168"/>
    </row>
    <row r="228" spans="1:48" x14ac:dyDescent="0.25">
      <c r="A228" s="168"/>
      <c r="B228" s="168"/>
      <c r="C228" s="168"/>
      <c r="D228" s="168"/>
      <c r="E228" s="168"/>
      <c r="F228" s="168"/>
      <c r="G228" s="168"/>
      <c r="H228" s="168"/>
      <c r="I228" s="168"/>
      <c r="J228" s="168"/>
      <c r="K228" s="168"/>
      <c r="L228" s="168"/>
      <c r="M228" s="168"/>
      <c r="N228" s="168"/>
      <c r="O228" s="168"/>
      <c r="P228" s="168"/>
      <c r="Q228" s="168"/>
      <c r="R228" s="168"/>
      <c r="S228" s="168"/>
      <c r="T228" s="168"/>
      <c r="U228" s="168"/>
      <c r="V228" s="168"/>
      <c r="W228" s="168"/>
      <c r="X228" s="168"/>
      <c r="Y228" s="168"/>
      <c r="Z228" s="168"/>
      <c r="AA228" s="168"/>
      <c r="AB228" s="168"/>
      <c r="AC228" s="168"/>
      <c r="AD228" s="168"/>
      <c r="AE228" s="168"/>
      <c r="AF228" s="168"/>
      <c r="AG228" s="168"/>
      <c r="AH228" s="168"/>
      <c r="AI228" s="168"/>
      <c r="AJ228" s="168"/>
      <c r="AK228" s="168"/>
      <c r="AL228" s="168"/>
      <c r="AM228" s="168"/>
      <c r="AN228" s="168"/>
      <c r="AO228" s="168"/>
      <c r="AP228" s="168"/>
      <c r="AQ228" s="168"/>
      <c r="AR228" s="168"/>
      <c r="AS228" s="168"/>
      <c r="AT228" s="168"/>
      <c r="AU228" s="168"/>
      <c r="AV228" s="168"/>
    </row>
    <row r="229" spans="1:48" x14ac:dyDescent="0.25">
      <c r="A229" s="168"/>
      <c r="B229" s="168"/>
      <c r="C229" s="168"/>
      <c r="D229" s="168"/>
      <c r="E229" s="168"/>
      <c r="F229" s="168"/>
      <c r="G229" s="168"/>
      <c r="H229" s="168"/>
      <c r="I229" s="168"/>
      <c r="J229" s="168"/>
      <c r="K229" s="168"/>
      <c r="L229" s="168"/>
      <c r="M229" s="168"/>
      <c r="N229" s="168"/>
      <c r="O229" s="168"/>
      <c r="P229" s="168"/>
      <c r="Q229" s="168"/>
      <c r="R229" s="168"/>
      <c r="S229" s="168"/>
      <c r="T229" s="168"/>
      <c r="U229" s="168"/>
      <c r="V229" s="168"/>
      <c r="W229" s="168"/>
      <c r="X229" s="168"/>
      <c r="Y229" s="168"/>
      <c r="Z229" s="168"/>
      <c r="AA229" s="168"/>
      <c r="AB229" s="168"/>
      <c r="AC229" s="168"/>
      <c r="AD229" s="168"/>
      <c r="AE229" s="168"/>
      <c r="AF229" s="168"/>
      <c r="AG229" s="168"/>
      <c r="AH229" s="168"/>
      <c r="AI229" s="168"/>
      <c r="AJ229" s="168"/>
      <c r="AK229" s="168"/>
      <c r="AL229" s="168"/>
      <c r="AM229" s="168"/>
      <c r="AN229" s="168"/>
      <c r="AO229" s="168"/>
      <c r="AP229" s="168"/>
      <c r="AQ229" s="168"/>
      <c r="AR229" s="168"/>
      <c r="AS229" s="168"/>
      <c r="AT229" s="168"/>
      <c r="AU229" s="168"/>
      <c r="AV229" s="168"/>
    </row>
    <row r="230" spans="1:48" x14ac:dyDescent="0.25">
      <c r="A230" s="168"/>
      <c r="B230" s="168"/>
      <c r="C230" s="168"/>
      <c r="D230" s="168"/>
      <c r="E230" s="168"/>
      <c r="F230" s="168"/>
      <c r="G230" s="168"/>
      <c r="H230" s="168"/>
      <c r="I230" s="168"/>
      <c r="J230" s="168"/>
      <c r="K230" s="168"/>
      <c r="L230" s="168"/>
      <c r="M230" s="168"/>
      <c r="N230" s="168"/>
      <c r="O230" s="168"/>
      <c r="P230" s="168"/>
      <c r="Q230" s="168"/>
      <c r="R230" s="168"/>
      <c r="S230" s="168"/>
      <c r="T230" s="168"/>
      <c r="U230" s="168"/>
      <c r="V230" s="168"/>
      <c r="W230" s="168"/>
      <c r="X230" s="168"/>
      <c r="Y230" s="168"/>
      <c r="Z230" s="168"/>
      <c r="AA230" s="168"/>
      <c r="AB230" s="168"/>
      <c r="AC230" s="168"/>
      <c r="AD230" s="168"/>
      <c r="AE230" s="168"/>
      <c r="AF230" s="168"/>
      <c r="AG230" s="168"/>
      <c r="AH230" s="168"/>
      <c r="AI230" s="168"/>
      <c r="AJ230" s="168"/>
      <c r="AK230" s="168"/>
      <c r="AL230" s="168"/>
      <c r="AM230" s="168"/>
      <c r="AN230" s="168"/>
      <c r="AO230" s="168"/>
      <c r="AP230" s="168"/>
      <c r="AQ230" s="168"/>
      <c r="AR230" s="168"/>
      <c r="AS230" s="168"/>
      <c r="AT230" s="168"/>
      <c r="AU230" s="168"/>
      <c r="AV230" s="168"/>
    </row>
    <row r="231" spans="1:48" x14ac:dyDescent="0.25">
      <c r="A231" s="168"/>
      <c r="B231" s="168"/>
      <c r="C231" s="168"/>
      <c r="D231" s="168"/>
      <c r="E231" s="168"/>
      <c r="F231" s="168"/>
      <c r="G231" s="168"/>
      <c r="H231" s="168"/>
      <c r="I231" s="168"/>
      <c r="J231" s="168"/>
      <c r="K231" s="168"/>
      <c r="L231" s="168"/>
      <c r="M231" s="168"/>
      <c r="N231" s="168"/>
      <c r="O231" s="168"/>
      <c r="P231" s="168"/>
      <c r="Q231" s="168"/>
      <c r="R231" s="168"/>
      <c r="S231" s="168"/>
      <c r="T231" s="168"/>
      <c r="U231" s="168"/>
      <c r="V231" s="168"/>
      <c r="W231" s="168"/>
      <c r="X231" s="168"/>
      <c r="Y231" s="168"/>
      <c r="Z231" s="168"/>
      <c r="AA231" s="168"/>
      <c r="AB231" s="168"/>
      <c r="AC231" s="168"/>
      <c r="AD231" s="168"/>
      <c r="AE231" s="168"/>
      <c r="AF231" s="168"/>
      <c r="AG231" s="168"/>
      <c r="AH231" s="168"/>
      <c r="AI231" s="168"/>
      <c r="AJ231" s="168"/>
      <c r="AK231" s="168"/>
      <c r="AL231" s="168"/>
      <c r="AM231" s="168"/>
      <c r="AN231" s="168"/>
      <c r="AO231" s="168"/>
      <c r="AP231" s="168"/>
      <c r="AQ231" s="168"/>
      <c r="AR231" s="168"/>
      <c r="AS231" s="168"/>
      <c r="AT231" s="168"/>
      <c r="AU231" s="168"/>
      <c r="AV231" s="168"/>
    </row>
    <row r="232" spans="1:48" x14ac:dyDescent="0.25">
      <c r="A232" s="168"/>
      <c r="B232" s="168"/>
      <c r="C232" s="168"/>
      <c r="D232" s="168"/>
      <c r="E232" s="168"/>
      <c r="F232" s="168"/>
      <c r="G232" s="168"/>
      <c r="H232" s="168"/>
      <c r="I232" s="168"/>
      <c r="J232" s="168"/>
      <c r="K232" s="168"/>
      <c r="L232" s="168"/>
      <c r="M232" s="168"/>
      <c r="N232" s="168"/>
      <c r="O232" s="168"/>
      <c r="P232" s="168"/>
      <c r="Q232" s="168"/>
      <c r="R232" s="168"/>
      <c r="S232" s="168"/>
      <c r="T232" s="168"/>
      <c r="U232" s="168"/>
      <c r="V232" s="168"/>
      <c r="W232" s="168"/>
      <c r="X232" s="168"/>
      <c r="Y232" s="168"/>
      <c r="Z232" s="168"/>
      <c r="AA232" s="168"/>
      <c r="AB232" s="168"/>
      <c r="AC232" s="168"/>
      <c r="AD232" s="168"/>
      <c r="AE232" s="168"/>
      <c r="AF232" s="168"/>
      <c r="AG232" s="168"/>
      <c r="AH232" s="168"/>
      <c r="AI232" s="168"/>
      <c r="AJ232" s="168"/>
      <c r="AK232" s="168"/>
      <c r="AL232" s="168"/>
      <c r="AM232" s="168"/>
      <c r="AN232" s="168"/>
      <c r="AO232" s="168"/>
      <c r="AP232" s="168"/>
      <c r="AQ232" s="168"/>
      <c r="AR232" s="168"/>
      <c r="AS232" s="168"/>
      <c r="AT232" s="168"/>
      <c r="AU232" s="168"/>
      <c r="AV232" s="168"/>
    </row>
    <row r="233" spans="1:48" x14ac:dyDescent="0.25">
      <c r="A233" s="168"/>
      <c r="B233" s="168"/>
      <c r="C233" s="168"/>
      <c r="D233" s="168"/>
      <c r="E233" s="168"/>
      <c r="F233" s="168"/>
      <c r="G233" s="168"/>
      <c r="H233" s="168"/>
      <c r="I233" s="168"/>
      <c r="J233" s="168"/>
      <c r="K233" s="168"/>
      <c r="L233" s="168"/>
      <c r="M233" s="168"/>
      <c r="N233" s="168"/>
      <c r="O233" s="168"/>
      <c r="P233" s="168"/>
      <c r="Q233" s="168"/>
      <c r="R233" s="168"/>
      <c r="S233" s="168"/>
      <c r="T233" s="168"/>
      <c r="U233" s="168"/>
      <c r="V233" s="168"/>
      <c r="W233" s="168"/>
      <c r="X233" s="168"/>
      <c r="Y233" s="168"/>
      <c r="Z233" s="168"/>
      <c r="AA233" s="168"/>
      <c r="AB233" s="168"/>
      <c r="AC233" s="168"/>
      <c r="AD233" s="168"/>
      <c r="AE233" s="168"/>
      <c r="AF233" s="168"/>
      <c r="AG233" s="168"/>
      <c r="AH233" s="168"/>
      <c r="AI233" s="168"/>
      <c r="AJ233" s="168"/>
      <c r="AK233" s="168"/>
      <c r="AL233" s="168"/>
      <c r="AM233" s="168"/>
      <c r="AN233" s="168"/>
      <c r="AO233" s="168"/>
      <c r="AP233" s="168"/>
      <c r="AQ233" s="168"/>
      <c r="AR233" s="168"/>
      <c r="AS233" s="168"/>
      <c r="AT233" s="168"/>
      <c r="AU233" s="168"/>
      <c r="AV233" s="168"/>
    </row>
    <row r="234" spans="1:48" x14ac:dyDescent="0.25">
      <c r="A234" s="168"/>
      <c r="B234" s="168"/>
      <c r="C234" s="168"/>
      <c r="D234" s="168"/>
      <c r="E234" s="168"/>
      <c r="F234" s="168"/>
      <c r="G234" s="168"/>
      <c r="H234" s="168"/>
      <c r="I234" s="168"/>
      <c r="J234" s="168"/>
      <c r="K234" s="168"/>
      <c r="L234" s="168"/>
      <c r="M234" s="168"/>
      <c r="N234" s="168"/>
      <c r="O234" s="168"/>
      <c r="P234" s="168"/>
      <c r="Q234" s="168"/>
      <c r="R234" s="168"/>
      <c r="S234" s="168"/>
      <c r="T234" s="168"/>
      <c r="U234" s="168"/>
      <c r="V234" s="168"/>
      <c r="W234" s="168"/>
      <c r="X234" s="168"/>
      <c r="Y234" s="168"/>
      <c r="Z234" s="168"/>
      <c r="AA234" s="168"/>
      <c r="AB234" s="168"/>
      <c r="AC234" s="168"/>
      <c r="AD234" s="168"/>
      <c r="AE234" s="168"/>
      <c r="AF234" s="168"/>
      <c r="AG234" s="168"/>
      <c r="AH234" s="168"/>
      <c r="AI234" s="168"/>
      <c r="AJ234" s="168"/>
      <c r="AK234" s="168"/>
      <c r="AL234" s="168"/>
      <c r="AM234" s="168"/>
      <c r="AN234" s="168"/>
      <c r="AO234" s="168"/>
      <c r="AP234" s="168"/>
      <c r="AQ234" s="168"/>
      <c r="AR234" s="168"/>
      <c r="AS234" s="168"/>
      <c r="AT234" s="168"/>
      <c r="AU234" s="168"/>
      <c r="AV234" s="168"/>
    </row>
    <row r="235" spans="1:48" x14ac:dyDescent="0.25">
      <c r="A235" s="168"/>
      <c r="B235" s="168"/>
      <c r="C235" s="168"/>
      <c r="D235" s="168"/>
      <c r="E235" s="168"/>
      <c r="F235" s="168"/>
      <c r="G235" s="168"/>
      <c r="H235" s="168"/>
      <c r="I235" s="168"/>
      <c r="J235" s="168"/>
      <c r="K235" s="168"/>
      <c r="L235" s="168"/>
      <c r="M235" s="168"/>
      <c r="N235" s="168"/>
      <c r="O235" s="168"/>
      <c r="P235" s="168"/>
      <c r="Q235" s="168"/>
      <c r="R235" s="168"/>
      <c r="S235" s="168"/>
      <c r="T235" s="168"/>
      <c r="U235" s="168"/>
      <c r="V235" s="168"/>
      <c r="W235" s="168"/>
      <c r="X235" s="168"/>
      <c r="Y235" s="168"/>
      <c r="Z235" s="168"/>
      <c r="AA235" s="168"/>
      <c r="AB235" s="168"/>
      <c r="AC235" s="168"/>
      <c r="AD235" s="168"/>
      <c r="AE235" s="168"/>
      <c r="AF235" s="168"/>
      <c r="AG235" s="168"/>
      <c r="AH235" s="168"/>
      <c r="AI235" s="168"/>
      <c r="AJ235" s="168"/>
      <c r="AK235" s="168"/>
      <c r="AL235" s="168"/>
      <c r="AM235" s="168"/>
      <c r="AN235" s="168"/>
      <c r="AO235" s="168"/>
      <c r="AP235" s="168"/>
      <c r="AQ235" s="168"/>
      <c r="AR235" s="168"/>
      <c r="AS235" s="168"/>
      <c r="AT235" s="168"/>
      <c r="AU235" s="168"/>
      <c r="AV235" s="168"/>
    </row>
    <row r="236" spans="1:48" x14ac:dyDescent="0.25">
      <c r="A236" s="168"/>
      <c r="B236" s="168"/>
      <c r="C236" s="168"/>
      <c r="D236" s="168"/>
      <c r="E236" s="168"/>
      <c r="F236" s="168"/>
      <c r="G236" s="168"/>
      <c r="H236" s="168"/>
      <c r="I236" s="168"/>
      <c r="J236" s="168"/>
      <c r="K236" s="168"/>
      <c r="L236" s="168"/>
      <c r="M236" s="168"/>
      <c r="N236" s="168"/>
      <c r="O236" s="168"/>
      <c r="P236" s="168"/>
      <c r="Q236" s="168"/>
      <c r="R236" s="168"/>
      <c r="S236" s="168"/>
      <c r="T236" s="168"/>
      <c r="U236" s="168"/>
      <c r="V236" s="168"/>
      <c r="W236" s="168"/>
      <c r="X236" s="168"/>
      <c r="Y236" s="168"/>
      <c r="Z236" s="168"/>
      <c r="AA236" s="168"/>
      <c r="AB236" s="168"/>
      <c r="AC236" s="168"/>
      <c r="AD236" s="168"/>
      <c r="AE236" s="168"/>
      <c r="AF236" s="168"/>
      <c r="AG236" s="168"/>
      <c r="AH236" s="168"/>
      <c r="AI236" s="168"/>
      <c r="AJ236" s="168"/>
      <c r="AK236" s="168"/>
      <c r="AL236" s="168"/>
      <c r="AM236" s="168"/>
      <c r="AN236" s="168"/>
      <c r="AO236" s="168"/>
      <c r="AP236" s="168"/>
      <c r="AQ236" s="168"/>
      <c r="AR236" s="168"/>
      <c r="AS236" s="168"/>
      <c r="AT236" s="168"/>
      <c r="AU236" s="168"/>
      <c r="AV236" s="168"/>
    </row>
    <row r="237" spans="1:48" x14ac:dyDescent="0.25">
      <c r="A237" s="168"/>
      <c r="B237" s="168"/>
      <c r="C237" s="168"/>
      <c r="D237" s="168"/>
      <c r="E237" s="168"/>
      <c r="F237" s="168"/>
      <c r="G237" s="168"/>
      <c r="H237" s="168"/>
      <c r="I237" s="168"/>
      <c r="J237" s="168"/>
      <c r="K237" s="168"/>
      <c r="L237" s="168"/>
      <c r="M237" s="168"/>
      <c r="N237" s="168"/>
      <c r="O237" s="168"/>
      <c r="P237" s="168"/>
      <c r="Q237" s="168"/>
      <c r="R237" s="168"/>
      <c r="S237" s="168"/>
      <c r="T237" s="168"/>
      <c r="U237" s="168"/>
      <c r="V237" s="168"/>
      <c r="W237" s="168"/>
      <c r="X237" s="168"/>
      <c r="Y237" s="168"/>
      <c r="Z237" s="168"/>
      <c r="AA237" s="168"/>
      <c r="AB237" s="168"/>
      <c r="AC237" s="168"/>
      <c r="AD237" s="168"/>
      <c r="AE237" s="168"/>
      <c r="AF237" s="168"/>
      <c r="AG237" s="168"/>
      <c r="AH237" s="168"/>
      <c r="AI237" s="168"/>
      <c r="AJ237" s="168"/>
      <c r="AK237" s="168"/>
      <c r="AL237" s="168"/>
      <c r="AM237" s="168"/>
      <c r="AN237" s="168"/>
      <c r="AO237" s="168"/>
      <c r="AP237" s="168"/>
      <c r="AQ237" s="168"/>
      <c r="AR237" s="168"/>
      <c r="AS237" s="168"/>
      <c r="AT237" s="168"/>
      <c r="AU237" s="168"/>
      <c r="AV237" s="168"/>
    </row>
    <row r="238" spans="1:48" x14ac:dyDescent="0.25">
      <c r="A238" s="168"/>
      <c r="B238" s="168"/>
      <c r="C238" s="168"/>
      <c r="D238" s="168"/>
      <c r="E238" s="168"/>
      <c r="F238" s="168"/>
      <c r="G238" s="168"/>
      <c r="H238" s="168"/>
      <c r="I238" s="168"/>
      <c r="J238" s="168"/>
      <c r="K238" s="168"/>
      <c r="L238" s="168"/>
      <c r="M238" s="168"/>
      <c r="N238" s="168"/>
      <c r="O238" s="168"/>
      <c r="P238" s="168"/>
      <c r="Q238" s="168"/>
      <c r="R238" s="168"/>
      <c r="S238" s="168"/>
      <c r="T238" s="168"/>
      <c r="U238" s="168"/>
      <c r="V238" s="168"/>
      <c r="W238" s="168"/>
      <c r="X238" s="168"/>
      <c r="Y238" s="168"/>
      <c r="Z238" s="168"/>
      <c r="AA238" s="168"/>
      <c r="AB238" s="168"/>
      <c r="AC238" s="168"/>
      <c r="AD238" s="168"/>
      <c r="AE238" s="168"/>
      <c r="AF238" s="168"/>
      <c r="AG238" s="168"/>
      <c r="AH238" s="168"/>
      <c r="AI238" s="168"/>
      <c r="AJ238" s="168"/>
      <c r="AK238" s="168"/>
      <c r="AL238" s="168"/>
      <c r="AM238" s="168"/>
      <c r="AN238" s="168"/>
      <c r="AO238" s="168"/>
      <c r="AP238" s="168"/>
      <c r="AQ238" s="168"/>
      <c r="AR238" s="168"/>
      <c r="AS238" s="168"/>
      <c r="AT238" s="168"/>
      <c r="AU238" s="168"/>
      <c r="AV238" s="168"/>
    </row>
    <row r="239" spans="1:48" x14ac:dyDescent="0.25">
      <c r="A239" s="168"/>
      <c r="B239" s="168"/>
      <c r="C239" s="168"/>
      <c r="D239" s="168"/>
      <c r="E239" s="168"/>
      <c r="F239" s="168"/>
      <c r="G239" s="168"/>
      <c r="H239" s="168"/>
      <c r="I239" s="168"/>
      <c r="J239" s="168"/>
      <c r="K239" s="168"/>
      <c r="L239" s="168"/>
      <c r="M239" s="168"/>
      <c r="N239" s="168"/>
      <c r="O239" s="168"/>
      <c r="P239" s="168"/>
      <c r="Q239" s="168"/>
      <c r="R239" s="168"/>
      <c r="S239" s="168"/>
      <c r="T239" s="168"/>
      <c r="U239" s="168"/>
      <c r="V239" s="168"/>
      <c r="W239" s="168"/>
      <c r="X239" s="168"/>
      <c r="Y239" s="168"/>
      <c r="Z239" s="168"/>
      <c r="AA239" s="168"/>
      <c r="AB239" s="168"/>
      <c r="AC239" s="168"/>
      <c r="AD239" s="168"/>
      <c r="AE239" s="168"/>
      <c r="AF239" s="168"/>
      <c r="AG239" s="168"/>
      <c r="AH239" s="168"/>
      <c r="AI239" s="168"/>
      <c r="AJ239" s="168"/>
      <c r="AK239" s="168"/>
      <c r="AL239" s="168"/>
      <c r="AM239" s="168"/>
      <c r="AN239" s="168"/>
      <c r="AO239" s="168"/>
      <c r="AP239" s="168"/>
      <c r="AQ239" s="168"/>
      <c r="AR239" s="168"/>
      <c r="AS239" s="168"/>
      <c r="AT239" s="168"/>
      <c r="AU239" s="168"/>
      <c r="AV239" s="168"/>
    </row>
    <row r="240" spans="1:48" x14ac:dyDescent="0.25">
      <c r="A240" s="168"/>
      <c r="B240" s="168"/>
      <c r="C240" s="168"/>
      <c r="D240" s="168"/>
      <c r="E240" s="168"/>
      <c r="F240" s="168"/>
      <c r="G240" s="168"/>
      <c r="H240" s="168"/>
      <c r="I240" s="168"/>
      <c r="J240" s="168"/>
      <c r="K240" s="168"/>
      <c r="L240" s="168"/>
      <c r="M240" s="168"/>
      <c r="N240" s="168"/>
      <c r="O240" s="168"/>
      <c r="P240" s="168"/>
      <c r="Q240" s="168"/>
      <c r="R240" s="168"/>
      <c r="S240" s="168"/>
      <c r="T240" s="168"/>
      <c r="U240" s="168"/>
      <c r="V240" s="168"/>
      <c r="W240" s="168"/>
      <c r="X240" s="168"/>
      <c r="Y240" s="168"/>
      <c r="Z240" s="168"/>
      <c r="AA240" s="168"/>
      <c r="AB240" s="168"/>
      <c r="AC240" s="168"/>
      <c r="AD240" s="168"/>
      <c r="AE240" s="168"/>
      <c r="AF240" s="168"/>
      <c r="AG240" s="168"/>
      <c r="AH240" s="168"/>
      <c r="AI240" s="168"/>
      <c r="AJ240" s="168"/>
      <c r="AK240" s="168"/>
      <c r="AL240" s="168"/>
      <c r="AM240" s="168"/>
      <c r="AN240" s="168"/>
      <c r="AO240" s="168"/>
      <c r="AP240" s="168"/>
      <c r="AQ240" s="168"/>
      <c r="AR240" s="168"/>
      <c r="AS240" s="168"/>
      <c r="AT240" s="168"/>
      <c r="AU240" s="168"/>
      <c r="AV240" s="168"/>
    </row>
    <row r="241" spans="1:48" x14ac:dyDescent="0.25">
      <c r="A241" s="168"/>
      <c r="B241" s="168"/>
      <c r="C241" s="168"/>
      <c r="D241" s="168"/>
      <c r="E241" s="168"/>
      <c r="F241" s="168"/>
      <c r="G241" s="168"/>
      <c r="H241" s="168"/>
      <c r="I241" s="168"/>
      <c r="J241" s="168"/>
      <c r="K241" s="168"/>
      <c r="L241" s="168"/>
      <c r="M241" s="168"/>
      <c r="N241" s="168"/>
      <c r="O241" s="168"/>
      <c r="P241" s="168"/>
      <c r="Q241" s="168"/>
      <c r="R241" s="168"/>
      <c r="S241" s="168"/>
      <c r="T241" s="168"/>
      <c r="U241" s="168"/>
      <c r="V241" s="168"/>
      <c r="W241" s="168"/>
      <c r="X241" s="168"/>
      <c r="Y241" s="168"/>
      <c r="Z241" s="168"/>
      <c r="AA241" s="168"/>
      <c r="AB241" s="168"/>
      <c r="AC241" s="168"/>
      <c r="AD241" s="168"/>
      <c r="AE241" s="168"/>
      <c r="AF241" s="168"/>
      <c r="AG241" s="168"/>
      <c r="AH241" s="168"/>
      <c r="AI241" s="168"/>
      <c r="AJ241" s="168"/>
      <c r="AK241" s="168"/>
      <c r="AL241" s="168"/>
      <c r="AM241" s="168"/>
      <c r="AN241" s="168"/>
      <c r="AO241" s="168"/>
      <c r="AP241" s="168"/>
      <c r="AQ241" s="168"/>
      <c r="AR241" s="168"/>
      <c r="AS241" s="168"/>
      <c r="AT241" s="168"/>
      <c r="AU241" s="168"/>
      <c r="AV241" s="168"/>
    </row>
    <row r="242" spans="1:48" x14ac:dyDescent="0.25">
      <c r="A242" s="168"/>
      <c r="B242" s="168"/>
      <c r="C242" s="168"/>
      <c r="D242" s="168"/>
      <c r="E242" s="168"/>
      <c r="F242" s="168"/>
      <c r="G242" s="168"/>
      <c r="H242" s="168"/>
      <c r="I242" s="168"/>
      <c r="J242" s="168"/>
      <c r="K242" s="168"/>
      <c r="L242" s="168"/>
      <c r="M242" s="168"/>
      <c r="N242" s="168"/>
      <c r="O242" s="168"/>
      <c r="P242" s="168"/>
      <c r="Q242" s="168"/>
      <c r="R242" s="168"/>
      <c r="S242" s="168"/>
      <c r="T242" s="168"/>
      <c r="U242" s="168"/>
      <c r="V242" s="168"/>
      <c r="W242" s="168"/>
      <c r="X242" s="168"/>
      <c r="Y242" s="168"/>
      <c r="Z242" s="168"/>
      <c r="AA242" s="168"/>
      <c r="AB242" s="168"/>
      <c r="AC242" s="168"/>
      <c r="AD242" s="168"/>
      <c r="AE242" s="168"/>
      <c r="AF242" s="168"/>
      <c r="AG242" s="168"/>
      <c r="AH242" s="168"/>
      <c r="AI242" s="168"/>
      <c r="AJ242" s="168"/>
      <c r="AK242" s="168"/>
      <c r="AL242" s="168"/>
      <c r="AM242" s="168"/>
      <c r="AN242" s="168"/>
      <c r="AO242" s="168"/>
      <c r="AP242" s="168"/>
      <c r="AQ242" s="168"/>
      <c r="AR242" s="168"/>
      <c r="AS242" s="168"/>
      <c r="AT242" s="168"/>
      <c r="AU242" s="168"/>
      <c r="AV242" s="168"/>
    </row>
    <row r="243" spans="1:48" x14ac:dyDescent="0.25">
      <c r="A243" s="168"/>
      <c r="B243" s="168"/>
      <c r="C243" s="168"/>
      <c r="D243" s="168"/>
      <c r="E243" s="168"/>
      <c r="F243" s="168"/>
      <c r="G243" s="168"/>
      <c r="H243" s="168"/>
      <c r="I243" s="168"/>
      <c r="J243" s="168"/>
      <c r="K243" s="168"/>
      <c r="L243" s="168"/>
      <c r="M243" s="168"/>
      <c r="N243" s="168"/>
      <c r="O243" s="168"/>
      <c r="P243" s="168"/>
      <c r="Q243" s="168"/>
      <c r="R243" s="168"/>
      <c r="S243" s="168"/>
      <c r="T243" s="168"/>
      <c r="U243" s="168"/>
      <c r="V243" s="168"/>
      <c r="W243" s="168"/>
      <c r="X243" s="168"/>
      <c r="Y243" s="168"/>
      <c r="Z243" s="168"/>
      <c r="AA243" s="168"/>
      <c r="AB243" s="168"/>
      <c r="AC243" s="168"/>
      <c r="AD243" s="168"/>
      <c r="AE243" s="168"/>
      <c r="AF243" s="168"/>
      <c r="AG243" s="168"/>
      <c r="AH243" s="168"/>
      <c r="AI243" s="168"/>
      <c r="AJ243" s="168"/>
      <c r="AK243" s="168"/>
      <c r="AL243" s="168"/>
      <c r="AM243" s="168"/>
      <c r="AN243" s="168"/>
      <c r="AO243" s="168"/>
      <c r="AP243" s="168"/>
      <c r="AQ243" s="168"/>
      <c r="AR243" s="168"/>
      <c r="AS243" s="168"/>
      <c r="AT243" s="168"/>
      <c r="AU243" s="168"/>
      <c r="AV243" s="168"/>
    </row>
    <row r="244" spans="1:48" x14ac:dyDescent="0.25">
      <c r="A244" s="168"/>
      <c r="B244" s="168"/>
      <c r="C244" s="168"/>
      <c r="D244" s="168"/>
      <c r="E244" s="168"/>
      <c r="F244" s="168"/>
      <c r="G244" s="168"/>
      <c r="H244" s="168"/>
      <c r="I244" s="168"/>
      <c r="J244" s="168"/>
      <c r="K244" s="168"/>
      <c r="L244" s="168"/>
      <c r="M244" s="168"/>
      <c r="N244" s="168"/>
      <c r="O244" s="168"/>
      <c r="P244" s="168"/>
      <c r="Q244" s="168"/>
      <c r="R244" s="168"/>
      <c r="S244" s="168"/>
      <c r="T244" s="168"/>
      <c r="U244" s="168"/>
      <c r="V244" s="168"/>
      <c r="W244" s="168"/>
      <c r="X244" s="168"/>
      <c r="Y244" s="168"/>
      <c r="Z244" s="168"/>
      <c r="AA244" s="168"/>
      <c r="AB244" s="168"/>
      <c r="AC244" s="168"/>
      <c r="AD244" s="168"/>
      <c r="AE244" s="168"/>
      <c r="AF244" s="168"/>
      <c r="AG244" s="168"/>
      <c r="AH244" s="168"/>
      <c r="AI244" s="168"/>
      <c r="AJ244" s="168"/>
      <c r="AK244" s="168"/>
      <c r="AL244" s="168"/>
      <c r="AM244" s="168"/>
      <c r="AN244" s="168"/>
      <c r="AO244" s="168"/>
      <c r="AP244" s="168"/>
      <c r="AQ244" s="168"/>
      <c r="AR244" s="168"/>
      <c r="AS244" s="168"/>
      <c r="AT244" s="168"/>
      <c r="AU244" s="168"/>
      <c r="AV244" s="168"/>
    </row>
    <row r="245" spans="1:48" x14ac:dyDescent="0.25">
      <c r="A245" s="168"/>
      <c r="B245" s="168"/>
      <c r="C245" s="168"/>
      <c r="D245" s="168"/>
      <c r="E245" s="168"/>
      <c r="F245" s="168"/>
      <c r="G245" s="168"/>
      <c r="H245" s="168"/>
      <c r="I245" s="168"/>
      <c r="J245" s="168"/>
      <c r="K245" s="168"/>
      <c r="L245" s="168"/>
      <c r="M245" s="168"/>
      <c r="N245" s="168"/>
      <c r="O245" s="168"/>
      <c r="P245" s="168"/>
      <c r="Q245" s="168"/>
      <c r="R245" s="168"/>
      <c r="S245" s="168"/>
      <c r="T245" s="168"/>
      <c r="U245" s="168"/>
      <c r="V245" s="168"/>
      <c r="W245" s="168"/>
      <c r="X245" s="168"/>
      <c r="Y245" s="168"/>
      <c r="Z245" s="168"/>
      <c r="AA245" s="168"/>
      <c r="AB245" s="168"/>
      <c r="AC245" s="168"/>
      <c r="AD245" s="168"/>
      <c r="AE245" s="168"/>
      <c r="AF245" s="168"/>
      <c r="AG245" s="168"/>
      <c r="AH245" s="168"/>
      <c r="AI245" s="168"/>
      <c r="AJ245" s="168"/>
      <c r="AK245" s="168"/>
      <c r="AL245" s="168"/>
      <c r="AM245" s="168"/>
      <c r="AN245" s="168"/>
      <c r="AO245" s="168"/>
      <c r="AP245" s="168"/>
      <c r="AQ245" s="168"/>
      <c r="AR245" s="168"/>
      <c r="AS245" s="168"/>
      <c r="AT245" s="168"/>
      <c r="AU245" s="168"/>
      <c r="AV245" s="168"/>
    </row>
    <row r="246" spans="1:48" x14ac:dyDescent="0.25">
      <c r="A246" s="168"/>
      <c r="B246" s="168"/>
      <c r="C246" s="168"/>
      <c r="D246" s="168"/>
      <c r="E246" s="168"/>
      <c r="F246" s="168"/>
      <c r="G246" s="168"/>
      <c r="H246" s="168"/>
      <c r="I246" s="168"/>
      <c r="J246" s="168"/>
      <c r="K246" s="168"/>
      <c r="L246" s="168"/>
      <c r="M246" s="168"/>
      <c r="N246" s="168"/>
      <c r="O246" s="168"/>
      <c r="P246" s="168"/>
      <c r="Q246" s="168"/>
      <c r="R246" s="168"/>
      <c r="S246" s="168"/>
      <c r="T246" s="168"/>
      <c r="U246" s="168"/>
      <c r="V246" s="168"/>
      <c r="W246" s="168"/>
      <c r="X246" s="168"/>
      <c r="Y246" s="168"/>
      <c r="Z246" s="168"/>
      <c r="AA246" s="168"/>
      <c r="AB246" s="168"/>
      <c r="AC246" s="168"/>
      <c r="AD246" s="168"/>
      <c r="AE246" s="168"/>
      <c r="AF246" s="168"/>
      <c r="AG246" s="168"/>
      <c r="AH246" s="168"/>
      <c r="AI246" s="168"/>
      <c r="AJ246" s="168"/>
      <c r="AK246" s="168"/>
      <c r="AL246" s="168"/>
      <c r="AM246" s="168"/>
      <c r="AN246" s="168"/>
      <c r="AO246" s="168"/>
      <c r="AP246" s="168"/>
      <c r="AQ246" s="168"/>
      <c r="AR246" s="168"/>
      <c r="AS246" s="168"/>
      <c r="AT246" s="168"/>
      <c r="AU246" s="168"/>
      <c r="AV246" s="168"/>
    </row>
    <row r="247" spans="1:48" x14ac:dyDescent="0.25">
      <c r="A247" s="168"/>
      <c r="B247" s="168"/>
      <c r="C247" s="168"/>
      <c r="D247" s="168"/>
      <c r="E247" s="168"/>
      <c r="F247" s="168"/>
      <c r="G247" s="168"/>
      <c r="H247" s="168"/>
      <c r="I247" s="168"/>
      <c r="J247" s="168"/>
      <c r="K247" s="168"/>
      <c r="L247" s="168"/>
      <c r="M247" s="168"/>
      <c r="N247" s="168"/>
      <c r="O247" s="168"/>
      <c r="P247" s="168"/>
      <c r="Q247" s="168"/>
      <c r="R247" s="168"/>
      <c r="S247" s="168"/>
      <c r="T247" s="168"/>
      <c r="U247" s="168"/>
      <c r="V247" s="168"/>
      <c r="W247" s="168"/>
      <c r="X247" s="168"/>
      <c r="Y247" s="168"/>
      <c r="Z247" s="168"/>
      <c r="AA247" s="168"/>
      <c r="AB247" s="168"/>
      <c r="AC247" s="168"/>
      <c r="AD247" s="168"/>
      <c r="AE247" s="168"/>
      <c r="AF247" s="168"/>
      <c r="AG247" s="168"/>
      <c r="AH247" s="168"/>
      <c r="AI247" s="168"/>
      <c r="AJ247" s="168"/>
      <c r="AK247" s="168"/>
      <c r="AL247" s="168"/>
      <c r="AM247" s="168"/>
      <c r="AN247" s="168"/>
      <c r="AO247" s="168"/>
      <c r="AP247" s="168"/>
      <c r="AQ247" s="168"/>
      <c r="AR247" s="168"/>
      <c r="AS247" s="168"/>
      <c r="AT247" s="168"/>
      <c r="AU247" s="168"/>
      <c r="AV247" s="168"/>
    </row>
    <row r="248" spans="1:48" x14ac:dyDescent="0.25">
      <c r="A248" s="168"/>
      <c r="B248" s="168"/>
      <c r="C248" s="168"/>
      <c r="D248" s="168"/>
      <c r="E248" s="168"/>
      <c r="F248" s="168"/>
      <c r="G248" s="168"/>
      <c r="H248" s="168"/>
      <c r="I248" s="168"/>
      <c r="J248" s="168"/>
      <c r="K248" s="168"/>
      <c r="L248" s="168"/>
      <c r="M248" s="168"/>
      <c r="N248" s="168"/>
      <c r="O248" s="168"/>
      <c r="P248" s="168"/>
      <c r="Q248" s="168"/>
      <c r="R248" s="168"/>
      <c r="S248" s="168"/>
      <c r="T248" s="168"/>
      <c r="U248" s="168"/>
      <c r="V248" s="168"/>
      <c r="W248" s="168"/>
      <c r="X248" s="168"/>
      <c r="Y248" s="168"/>
      <c r="Z248" s="168"/>
      <c r="AA248" s="168"/>
      <c r="AB248" s="168"/>
      <c r="AC248" s="168"/>
      <c r="AD248" s="168"/>
      <c r="AE248" s="168"/>
      <c r="AF248" s="168"/>
      <c r="AG248" s="168"/>
      <c r="AH248" s="168"/>
      <c r="AI248" s="168"/>
      <c r="AJ248" s="168"/>
      <c r="AK248" s="168"/>
      <c r="AL248" s="168"/>
      <c r="AM248" s="168"/>
      <c r="AN248" s="168"/>
      <c r="AO248" s="168"/>
      <c r="AP248" s="168"/>
      <c r="AQ248" s="168"/>
      <c r="AR248" s="168"/>
      <c r="AS248" s="168"/>
      <c r="AT248" s="168"/>
      <c r="AU248" s="168"/>
      <c r="AV248" s="168"/>
    </row>
    <row r="249" spans="1:48" x14ac:dyDescent="0.25">
      <c r="A249" s="168"/>
      <c r="B249" s="168"/>
      <c r="C249" s="168"/>
      <c r="D249" s="168"/>
      <c r="E249" s="168"/>
      <c r="F249" s="168"/>
      <c r="G249" s="168"/>
      <c r="H249" s="168"/>
      <c r="I249" s="168"/>
      <c r="J249" s="168"/>
      <c r="K249" s="168"/>
      <c r="L249" s="168"/>
      <c r="M249" s="168"/>
      <c r="N249" s="168"/>
      <c r="O249" s="168"/>
      <c r="P249" s="168"/>
      <c r="Q249" s="168"/>
      <c r="R249" s="168"/>
      <c r="S249" s="168"/>
      <c r="T249" s="168"/>
      <c r="U249" s="168"/>
      <c r="V249" s="168"/>
      <c r="W249" s="168"/>
      <c r="X249" s="168"/>
      <c r="Y249" s="168"/>
      <c r="Z249" s="168"/>
      <c r="AA249" s="168"/>
      <c r="AB249" s="168"/>
      <c r="AC249" s="168"/>
      <c r="AD249" s="168"/>
      <c r="AE249" s="168"/>
      <c r="AF249" s="168"/>
      <c r="AG249" s="168"/>
      <c r="AH249" s="168"/>
      <c r="AI249" s="168"/>
      <c r="AJ249" s="168"/>
      <c r="AK249" s="168"/>
      <c r="AL249" s="168"/>
      <c r="AM249" s="168"/>
      <c r="AN249" s="168"/>
      <c r="AO249" s="168"/>
      <c r="AP249" s="168"/>
      <c r="AQ249" s="168"/>
      <c r="AR249" s="168"/>
      <c r="AS249" s="168"/>
      <c r="AT249" s="168"/>
      <c r="AU249" s="168"/>
      <c r="AV249" s="168"/>
    </row>
    <row r="250" spans="1:48" x14ac:dyDescent="0.25">
      <c r="A250" s="168"/>
      <c r="B250" s="168"/>
      <c r="C250" s="168"/>
      <c r="D250" s="168"/>
      <c r="E250" s="168"/>
      <c r="F250" s="168"/>
      <c r="G250" s="168"/>
      <c r="H250" s="168"/>
      <c r="I250" s="168"/>
      <c r="J250" s="168"/>
      <c r="K250" s="168"/>
      <c r="L250" s="168"/>
      <c r="M250" s="168"/>
      <c r="N250" s="168"/>
      <c r="O250" s="168"/>
      <c r="P250" s="168"/>
      <c r="Q250" s="168"/>
      <c r="R250" s="168"/>
      <c r="S250" s="168"/>
      <c r="T250" s="168"/>
      <c r="U250" s="168"/>
      <c r="V250" s="168"/>
      <c r="W250" s="168"/>
      <c r="X250" s="168"/>
      <c r="Y250" s="168"/>
      <c r="Z250" s="168"/>
      <c r="AA250" s="168"/>
      <c r="AB250" s="168"/>
      <c r="AC250" s="168"/>
      <c r="AD250" s="168"/>
      <c r="AE250" s="168"/>
      <c r="AF250" s="168"/>
      <c r="AG250" s="168"/>
      <c r="AH250" s="168"/>
      <c r="AI250" s="168"/>
      <c r="AJ250" s="168"/>
      <c r="AK250" s="168"/>
      <c r="AL250" s="168"/>
      <c r="AM250" s="168"/>
      <c r="AN250" s="168"/>
      <c r="AO250" s="168"/>
      <c r="AP250" s="168"/>
      <c r="AQ250" s="168"/>
      <c r="AR250" s="168"/>
      <c r="AS250" s="168"/>
      <c r="AT250" s="168"/>
      <c r="AU250" s="168"/>
      <c r="AV250" s="168"/>
    </row>
    <row r="251" spans="1:48" x14ac:dyDescent="0.25">
      <c r="A251" s="168"/>
      <c r="B251" s="168"/>
      <c r="C251" s="168"/>
      <c r="D251" s="168"/>
      <c r="E251" s="168"/>
      <c r="F251" s="168"/>
      <c r="G251" s="168"/>
      <c r="H251" s="168"/>
      <c r="I251" s="168"/>
      <c r="J251" s="168"/>
      <c r="K251" s="168"/>
      <c r="L251" s="168"/>
      <c r="M251" s="168"/>
      <c r="N251" s="168"/>
      <c r="O251" s="168"/>
      <c r="P251" s="168"/>
      <c r="Q251" s="168"/>
      <c r="R251" s="168"/>
      <c r="S251" s="168"/>
      <c r="T251" s="168"/>
      <c r="U251" s="168"/>
      <c r="V251" s="168"/>
      <c r="W251" s="168"/>
      <c r="X251" s="168"/>
      <c r="Y251" s="168"/>
      <c r="Z251" s="168"/>
      <c r="AA251" s="168"/>
      <c r="AB251" s="168"/>
      <c r="AC251" s="168"/>
      <c r="AD251" s="168"/>
      <c r="AE251" s="168"/>
      <c r="AF251" s="168"/>
      <c r="AG251" s="168"/>
      <c r="AH251" s="168"/>
      <c r="AI251" s="168"/>
      <c r="AJ251" s="168"/>
      <c r="AK251" s="168"/>
      <c r="AL251" s="168"/>
      <c r="AM251" s="168"/>
      <c r="AN251" s="168"/>
      <c r="AO251" s="168"/>
      <c r="AP251" s="168"/>
      <c r="AQ251" s="168"/>
      <c r="AR251" s="168"/>
      <c r="AS251" s="168"/>
      <c r="AT251" s="168"/>
      <c r="AU251" s="168"/>
      <c r="AV251" s="168"/>
    </row>
    <row r="252" spans="1:48" x14ac:dyDescent="0.25">
      <c r="A252" s="168"/>
      <c r="B252" s="168"/>
      <c r="C252" s="168"/>
      <c r="D252" s="168"/>
      <c r="E252" s="168"/>
      <c r="F252" s="168"/>
      <c r="G252" s="168"/>
      <c r="H252" s="168"/>
      <c r="I252" s="168"/>
      <c r="J252" s="168"/>
      <c r="K252" s="168"/>
      <c r="L252" s="168"/>
      <c r="M252" s="168"/>
      <c r="N252" s="168"/>
      <c r="O252" s="168"/>
      <c r="P252" s="168"/>
      <c r="Q252" s="168"/>
      <c r="R252" s="168"/>
      <c r="S252" s="168"/>
      <c r="T252" s="168"/>
      <c r="U252" s="168"/>
      <c r="V252" s="168"/>
      <c r="W252" s="168"/>
      <c r="X252" s="168"/>
      <c r="Y252" s="168"/>
      <c r="Z252" s="168"/>
      <c r="AA252" s="168"/>
      <c r="AB252" s="168"/>
      <c r="AC252" s="168"/>
      <c r="AD252" s="168"/>
      <c r="AE252" s="168"/>
      <c r="AF252" s="168"/>
      <c r="AG252" s="168"/>
      <c r="AH252" s="168"/>
      <c r="AI252" s="168"/>
      <c r="AJ252" s="168"/>
      <c r="AK252" s="168"/>
      <c r="AL252" s="168"/>
      <c r="AM252" s="168"/>
      <c r="AN252" s="168"/>
      <c r="AO252" s="168"/>
      <c r="AP252" s="168"/>
      <c r="AQ252" s="168"/>
      <c r="AR252" s="168"/>
      <c r="AS252" s="168"/>
      <c r="AT252" s="168"/>
      <c r="AU252" s="168"/>
      <c r="AV252" s="168"/>
    </row>
    <row r="253" spans="1:48" x14ac:dyDescent="0.25">
      <c r="A253" s="168"/>
      <c r="B253" s="168"/>
      <c r="C253" s="168"/>
      <c r="D253" s="168"/>
      <c r="E253" s="168"/>
      <c r="F253" s="168"/>
      <c r="G253" s="168"/>
      <c r="H253" s="168"/>
      <c r="I253" s="168"/>
      <c r="J253" s="168"/>
      <c r="K253" s="168"/>
      <c r="L253" s="168"/>
      <c r="M253" s="168"/>
      <c r="N253" s="168"/>
      <c r="O253" s="168"/>
      <c r="P253" s="168"/>
      <c r="Q253" s="168"/>
      <c r="R253" s="168"/>
      <c r="S253" s="168"/>
      <c r="T253" s="168"/>
      <c r="U253" s="168"/>
      <c r="V253" s="168"/>
      <c r="W253" s="168"/>
      <c r="X253" s="168"/>
      <c r="Y253" s="168"/>
      <c r="Z253" s="168"/>
      <c r="AA253" s="168"/>
      <c r="AB253" s="168"/>
      <c r="AC253" s="168"/>
      <c r="AD253" s="168"/>
      <c r="AE253" s="168"/>
      <c r="AF253" s="168"/>
      <c r="AG253" s="168"/>
      <c r="AH253" s="168"/>
      <c r="AI253" s="168"/>
      <c r="AJ253" s="168"/>
      <c r="AK253" s="168"/>
      <c r="AL253" s="168"/>
      <c r="AM253" s="168"/>
      <c r="AN253" s="168"/>
      <c r="AO253" s="168"/>
      <c r="AP253" s="168"/>
      <c r="AQ253" s="168"/>
      <c r="AR253" s="168"/>
      <c r="AS253" s="168"/>
      <c r="AT253" s="168"/>
      <c r="AU253" s="168"/>
      <c r="AV253" s="168"/>
    </row>
    <row r="254" spans="1:48" x14ac:dyDescent="0.25">
      <c r="A254" s="168"/>
      <c r="B254" s="168"/>
      <c r="C254" s="168"/>
      <c r="D254" s="168"/>
      <c r="E254" s="168"/>
      <c r="F254" s="168"/>
      <c r="G254" s="168"/>
      <c r="H254" s="168"/>
      <c r="I254" s="168"/>
      <c r="J254" s="168"/>
      <c r="K254" s="168"/>
      <c r="L254" s="168"/>
      <c r="M254" s="168"/>
      <c r="N254" s="168"/>
      <c r="O254" s="168"/>
      <c r="P254" s="168"/>
      <c r="Q254" s="168"/>
      <c r="R254" s="168"/>
      <c r="S254" s="168"/>
      <c r="T254" s="168"/>
      <c r="U254" s="168"/>
      <c r="V254" s="168"/>
      <c r="W254" s="168"/>
      <c r="X254" s="168"/>
      <c r="Y254" s="168"/>
      <c r="Z254" s="168"/>
      <c r="AA254" s="168"/>
      <c r="AB254" s="168"/>
      <c r="AC254" s="168"/>
      <c r="AD254" s="168"/>
      <c r="AE254" s="168"/>
      <c r="AF254" s="168"/>
      <c r="AG254" s="168"/>
      <c r="AH254" s="168"/>
      <c r="AI254" s="168"/>
      <c r="AJ254" s="168"/>
      <c r="AK254" s="168"/>
      <c r="AL254" s="168"/>
      <c r="AM254" s="168"/>
      <c r="AN254" s="168"/>
      <c r="AO254" s="168"/>
      <c r="AP254" s="168"/>
      <c r="AQ254" s="168"/>
      <c r="AR254" s="168"/>
      <c r="AS254" s="168"/>
      <c r="AT254" s="168"/>
      <c r="AU254" s="168"/>
      <c r="AV254" s="168"/>
    </row>
    <row r="255" spans="1:48" x14ac:dyDescent="0.25">
      <c r="A255" s="168"/>
      <c r="B255" s="168"/>
      <c r="C255" s="168"/>
      <c r="D255" s="168"/>
      <c r="E255" s="168"/>
      <c r="F255" s="168"/>
      <c r="G255" s="168"/>
      <c r="H255" s="168"/>
      <c r="I255" s="168"/>
      <c r="J255" s="168"/>
      <c r="K255" s="168"/>
      <c r="L255" s="168"/>
      <c r="M255" s="168"/>
      <c r="N255" s="168"/>
      <c r="O255" s="168"/>
      <c r="P255" s="168"/>
      <c r="Q255" s="168"/>
      <c r="R255" s="168"/>
      <c r="S255" s="168"/>
      <c r="T255" s="168"/>
      <c r="U255" s="168"/>
      <c r="V255" s="168"/>
      <c r="W255" s="168"/>
      <c r="X255" s="168"/>
      <c r="Y255" s="168"/>
      <c r="Z255" s="168"/>
      <c r="AA255" s="168"/>
      <c r="AB255" s="168"/>
      <c r="AC255" s="168"/>
      <c r="AD255" s="168"/>
      <c r="AE255" s="168"/>
      <c r="AF255" s="168"/>
      <c r="AG255" s="168"/>
      <c r="AH255" s="168"/>
      <c r="AI255" s="168"/>
      <c r="AJ255" s="168"/>
      <c r="AK255" s="168"/>
      <c r="AL255" s="168"/>
      <c r="AM255" s="168"/>
      <c r="AN255" s="168"/>
      <c r="AO255" s="168"/>
      <c r="AP255" s="168"/>
      <c r="AQ255" s="168"/>
      <c r="AR255" s="168"/>
      <c r="AS255" s="168"/>
      <c r="AT255" s="168"/>
      <c r="AU255" s="168"/>
      <c r="AV255" s="168"/>
    </row>
    <row r="256" spans="1:48" x14ac:dyDescent="0.25">
      <c r="A256" s="168"/>
      <c r="B256" s="168"/>
      <c r="C256" s="168"/>
      <c r="D256" s="168"/>
      <c r="E256" s="168"/>
      <c r="F256" s="168"/>
      <c r="G256" s="168"/>
      <c r="H256" s="168"/>
      <c r="I256" s="168"/>
      <c r="J256" s="168"/>
      <c r="K256" s="168"/>
      <c r="L256" s="168"/>
      <c r="M256" s="168"/>
      <c r="N256" s="168"/>
      <c r="O256" s="168"/>
      <c r="P256" s="168"/>
      <c r="Q256" s="168"/>
      <c r="R256" s="168"/>
      <c r="S256" s="168"/>
      <c r="T256" s="168"/>
      <c r="U256" s="168"/>
      <c r="V256" s="168"/>
      <c r="W256" s="168"/>
      <c r="X256" s="168"/>
      <c r="Y256" s="168"/>
      <c r="Z256" s="168"/>
      <c r="AA256" s="168"/>
      <c r="AB256" s="168"/>
      <c r="AC256" s="168"/>
      <c r="AD256" s="168"/>
      <c r="AE256" s="168"/>
      <c r="AF256" s="168"/>
      <c r="AG256" s="168"/>
      <c r="AH256" s="168"/>
      <c r="AI256" s="168"/>
      <c r="AJ256" s="168"/>
      <c r="AK256" s="168"/>
      <c r="AL256" s="168"/>
      <c r="AM256" s="168"/>
      <c r="AN256" s="168"/>
      <c r="AO256" s="168"/>
      <c r="AP256" s="168"/>
      <c r="AQ256" s="168"/>
      <c r="AR256" s="168"/>
      <c r="AS256" s="168"/>
      <c r="AT256" s="168"/>
      <c r="AU256" s="168"/>
      <c r="AV256" s="168"/>
    </row>
    <row r="257" spans="1:48" x14ac:dyDescent="0.25">
      <c r="A257" s="168"/>
      <c r="B257" s="168"/>
      <c r="C257" s="168"/>
      <c r="D257" s="168"/>
      <c r="E257" s="168"/>
      <c r="F257" s="168"/>
      <c r="G257" s="168"/>
      <c r="H257" s="168"/>
      <c r="I257" s="168"/>
      <c r="J257" s="168"/>
      <c r="K257" s="168"/>
      <c r="L257" s="168"/>
      <c r="M257" s="168"/>
      <c r="N257" s="168"/>
      <c r="O257" s="168"/>
      <c r="P257" s="168"/>
      <c r="Q257" s="168"/>
      <c r="R257" s="168"/>
      <c r="S257" s="168"/>
      <c r="T257" s="168"/>
      <c r="U257" s="168"/>
      <c r="V257" s="168"/>
      <c r="W257" s="168"/>
      <c r="X257" s="168"/>
      <c r="Y257" s="168"/>
      <c r="Z257" s="168"/>
      <c r="AA257" s="168"/>
      <c r="AB257" s="168"/>
      <c r="AC257" s="168"/>
      <c r="AD257" s="168"/>
      <c r="AE257" s="168"/>
      <c r="AF257" s="168"/>
      <c r="AG257" s="168"/>
      <c r="AH257" s="168"/>
      <c r="AI257" s="168"/>
      <c r="AJ257" s="168"/>
      <c r="AK257" s="168"/>
      <c r="AL257" s="168"/>
      <c r="AM257" s="168"/>
      <c r="AN257" s="168"/>
      <c r="AO257" s="168"/>
      <c r="AP257" s="168"/>
      <c r="AQ257" s="168"/>
      <c r="AR257" s="168"/>
      <c r="AS257" s="168"/>
      <c r="AT257" s="168"/>
      <c r="AU257" s="168"/>
      <c r="AV257" s="168"/>
    </row>
    <row r="258" spans="1:48" x14ac:dyDescent="0.25">
      <c r="A258" s="168"/>
      <c r="B258" s="168"/>
      <c r="C258" s="168"/>
      <c r="D258" s="168"/>
      <c r="E258" s="168"/>
      <c r="F258" s="168"/>
      <c r="G258" s="168"/>
      <c r="H258" s="168"/>
      <c r="I258" s="168"/>
      <c r="J258" s="168"/>
      <c r="K258" s="168"/>
      <c r="L258" s="168"/>
      <c r="M258" s="168"/>
      <c r="N258" s="168"/>
      <c r="O258" s="168"/>
      <c r="P258" s="168"/>
      <c r="Q258" s="168"/>
      <c r="R258" s="168"/>
      <c r="S258" s="168"/>
      <c r="T258" s="168"/>
      <c r="U258" s="168"/>
      <c r="V258" s="168"/>
      <c r="W258" s="168"/>
      <c r="X258" s="168"/>
      <c r="Y258" s="168"/>
      <c r="Z258" s="168"/>
      <c r="AA258" s="168"/>
      <c r="AB258" s="168"/>
      <c r="AC258" s="168"/>
      <c r="AD258" s="168"/>
      <c r="AE258" s="168"/>
      <c r="AF258" s="168"/>
      <c r="AG258" s="168"/>
      <c r="AH258" s="168"/>
      <c r="AI258" s="168"/>
      <c r="AJ258" s="168"/>
      <c r="AK258" s="168"/>
      <c r="AL258" s="168"/>
      <c r="AM258" s="168"/>
      <c r="AN258" s="168"/>
      <c r="AO258" s="168"/>
      <c r="AP258" s="168"/>
      <c r="AQ258" s="168"/>
      <c r="AR258" s="168"/>
      <c r="AS258" s="168"/>
      <c r="AT258" s="168"/>
      <c r="AU258" s="168"/>
      <c r="AV258" s="168"/>
    </row>
    <row r="259" spans="1:48" x14ac:dyDescent="0.25">
      <c r="A259" s="168"/>
      <c r="B259" s="168"/>
      <c r="C259" s="168"/>
      <c r="D259" s="168"/>
      <c r="E259" s="168"/>
      <c r="F259" s="168"/>
      <c r="G259" s="168"/>
      <c r="H259" s="168"/>
      <c r="I259" s="168"/>
      <c r="J259" s="168"/>
      <c r="K259" s="168"/>
      <c r="L259" s="168"/>
      <c r="M259" s="168"/>
      <c r="N259" s="168"/>
      <c r="O259" s="168"/>
      <c r="P259" s="168"/>
      <c r="Q259" s="168"/>
      <c r="R259" s="168"/>
      <c r="S259" s="168"/>
      <c r="T259" s="168"/>
      <c r="U259" s="168"/>
      <c r="V259" s="168"/>
      <c r="W259" s="168"/>
      <c r="X259" s="168"/>
      <c r="Y259" s="168"/>
      <c r="Z259" s="168"/>
      <c r="AA259" s="168"/>
      <c r="AB259" s="168"/>
      <c r="AC259" s="168"/>
      <c r="AD259" s="168"/>
      <c r="AE259" s="168"/>
      <c r="AF259" s="168"/>
      <c r="AG259" s="168"/>
      <c r="AH259" s="168"/>
      <c r="AI259" s="168"/>
      <c r="AJ259" s="168"/>
      <c r="AK259" s="168"/>
      <c r="AL259" s="168"/>
      <c r="AM259" s="168"/>
      <c r="AN259" s="168"/>
      <c r="AO259" s="168"/>
      <c r="AP259" s="168"/>
      <c r="AQ259" s="168"/>
      <c r="AR259" s="168"/>
      <c r="AS259" s="168"/>
      <c r="AT259" s="168"/>
      <c r="AU259" s="168"/>
      <c r="AV259" s="168"/>
    </row>
    <row r="260" spans="1:48" x14ac:dyDescent="0.25">
      <c r="A260" s="168"/>
      <c r="B260" s="168"/>
      <c r="C260" s="168"/>
      <c r="D260" s="168"/>
      <c r="E260" s="168"/>
      <c r="F260" s="168"/>
      <c r="G260" s="168"/>
      <c r="H260" s="168"/>
      <c r="I260" s="168"/>
      <c r="J260" s="168"/>
      <c r="K260" s="168"/>
      <c r="L260" s="168"/>
      <c r="M260" s="168"/>
      <c r="N260" s="168"/>
      <c r="O260" s="168"/>
      <c r="P260" s="168"/>
      <c r="Q260" s="168"/>
      <c r="R260" s="168"/>
      <c r="S260" s="168"/>
      <c r="T260" s="168"/>
      <c r="U260" s="168"/>
      <c r="V260" s="168"/>
      <c r="W260" s="168"/>
      <c r="X260" s="168"/>
      <c r="Y260" s="168"/>
      <c r="Z260" s="168"/>
      <c r="AA260" s="168"/>
      <c r="AB260" s="168"/>
      <c r="AC260" s="168"/>
      <c r="AD260" s="168"/>
      <c r="AE260" s="168"/>
      <c r="AF260" s="168"/>
      <c r="AG260" s="168"/>
      <c r="AH260" s="168"/>
      <c r="AI260" s="168"/>
      <c r="AJ260" s="168"/>
      <c r="AK260" s="168"/>
      <c r="AL260" s="168"/>
      <c r="AM260" s="168"/>
      <c r="AN260" s="168"/>
      <c r="AO260" s="168"/>
      <c r="AP260" s="168"/>
      <c r="AQ260" s="168"/>
      <c r="AR260" s="168"/>
      <c r="AS260" s="168"/>
      <c r="AT260" s="168"/>
      <c r="AU260" s="168"/>
      <c r="AV260" s="168"/>
    </row>
    <row r="261" spans="1:48" x14ac:dyDescent="0.25">
      <c r="A261" s="168"/>
      <c r="B261" s="168"/>
      <c r="C261" s="168"/>
      <c r="D261" s="168"/>
      <c r="E261" s="168"/>
      <c r="F261" s="168"/>
      <c r="G261" s="168"/>
      <c r="H261" s="168"/>
      <c r="I261" s="168"/>
      <c r="J261" s="168"/>
      <c r="K261" s="168"/>
      <c r="L261" s="168"/>
      <c r="M261" s="168"/>
      <c r="N261" s="168"/>
      <c r="O261" s="168"/>
      <c r="P261" s="168"/>
      <c r="Q261" s="168"/>
      <c r="R261" s="168"/>
      <c r="S261" s="168"/>
      <c r="T261" s="168"/>
      <c r="U261" s="168"/>
      <c r="V261" s="168"/>
      <c r="W261" s="168"/>
      <c r="X261" s="168"/>
      <c r="Y261" s="168"/>
      <c r="Z261" s="168"/>
      <c r="AA261" s="168"/>
      <c r="AB261" s="168"/>
      <c r="AC261" s="168"/>
      <c r="AD261" s="168"/>
      <c r="AE261" s="168"/>
      <c r="AF261" s="168"/>
      <c r="AG261" s="168"/>
      <c r="AH261" s="168"/>
      <c r="AI261" s="168"/>
      <c r="AJ261" s="168"/>
      <c r="AK261" s="168"/>
      <c r="AL261" s="168"/>
      <c r="AM261" s="168"/>
      <c r="AN261" s="168"/>
      <c r="AO261" s="168"/>
      <c r="AP261" s="168"/>
      <c r="AQ261" s="168"/>
      <c r="AR261" s="168"/>
      <c r="AS261" s="168"/>
      <c r="AT261" s="168"/>
      <c r="AU261" s="168"/>
      <c r="AV261" s="168"/>
    </row>
    <row r="262" spans="1:48" x14ac:dyDescent="0.25">
      <c r="A262" s="168"/>
      <c r="B262" s="168"/>
      <c r="C262" s="168"/>
      <c r="D262" s="168"/>
      <c r="E262" s="168"/>
      <c r="F262" s="168"/>
      <c r="G262" s="168"/>
      <c r="H262" s="168"/>
      <c r="I262" s="168"/>
      <c r="J262" s="168"/>
      <c r="K262" s="168"/>
      <c r="L262" s="168"/>
      <c r="M262" s="168"/>
      <c r="N262" s="168"/>
      <c r="O262" s="168"/>
      <c r="P262" s="168"/>
      <c r="Q262" s="168"/>
      <c r="R262" s="168"/>
      <c r="S262" s="168"/>
      <c r="T262" s="168"/>
      <c r="U262" s="168"/>
      <c r="V262" s="168"/>
      <c r="W262" s="168"/>
      <c r="X262" s="168"/>
      <c r="Y262" s="168"/>
      <c r="Z262" s="168"/>
      <c r="AA262" s="168"/>
      <c r="AB262" s="168"/>
      <c r="AC262" s="168"/>
      <c r="AD262" s="168"/>
      <c r="AE262" s="168"/>
      <c r="AF262" s="168"/>
      <c r="AG262" s="168"/>
      <c r="AH262" s="168"/>
      <c r="AI262" s="168"/>
      <c r="AJ262" s="168"/>
      <c r="AK262" s="168"/>
      <c r="AL262" s="168"/>
      <c r="AM262" s="168"/>
      <c r="AN262" s="168"/>
      <c r="AO262" s="168"/>
      <c r="AP262" s="168"/>
      <c r="AQ262" s="168"/>
      <c r="AR262" s="168"/>
      <c r="AS262" s="168"/>
      <c r="AT262" s="168"/>
      <c r="AU262" s="168"/>
      <c r="AV262" s="168"/>
    </row>
    <row r="263" spans="1:48" x14ac:dyDescent="0.25">
      <c r="A263" s="168"/>
      <c r="B263" s="168"/>
      <c r="C263" s="168"/>
      <c r="D263" s="168"/>
      <c r="E263" s="168"/>
      <c r="F263" s="168"/>
      <c r="G263" s="168"/>
      <c r="H263" s="168"/>
      <c r="I263" s="168"/>
      <c r="J263" s="168"/>
      <c r="K263" s="168"/>
      <c r="L263" s="168"/>
      <c r="M263" s="168"/>
      <c r="N263" s="168"/>
      <c r="O263" s="168"/>
      <c r="P263" s="168"/>
      <c r="Q263" s="168"/>
      <c r="R263" s="168"/>
      <c r="S263" s="168"/>
      <c r="T263" s="168"/>
      <c r="U263" s="168"/>
      <c r="V263" s="168"/>
      <c r="W263" s="168"/>
      <c r="X263" s="168"/>
      <c r="Y263" s="168"/>
      <c r="Z263" s="168"/>
      <c r="AA263" s="168"/>
      <c r="AB263" s="168"/>
      <c r="AC263" s="168"/>
      <c r="AD263" s="168"/>
      <c r="AE263" s="168"/>
      <c r="AF263" s="168"/>
      <c r="AG263" s="168"/>
      <c r="AH263" s="168"/>
      <c r="AI263" s="168"/>
      <c r="AJ263" s="168"/>
      <c r="AK263" s="168"/>
      <c r="AL263" s="168"/>
      <c r="AM263" s="168"/>
      <c r="AN263" s="168"/>
      <c r="AO263" s="168"/>
      <c r="AP263" s="168"/>
      <c r="AQ263" s="168"/>
      <c r="AR263" s="168"/>
      <c r="AS263" s="168"/>
      <c r="AT263" s="168"/>
      <c r="AU263" s="168"/>
      <c r="AV263" s="168"/>
    </row>
    <row r="264" spans="1:48" x14ac:dyDescent="0.25">
      <c r="A264" s="168"/>
      <c r="B264" s="168"/>
      <c r="C264" s="168"/>
      <c r="D264" s="168"/>
      <c r="E264" s="168"/>
      <c r="F264" s="168"/>
      <c r="G264" s="168"/>
      <c r="H264" s="168"/>
      <c r="I264" s="168"/>
      <c r="J264" s="168"/>
      <c r="K264" s="168"/>
      <c r="L264" s="168"/>
      <c r="M264" s="168"/>
      <c r="N264" s="168"/>
      <c r="O264" s="168"/>
      <c r="P264" s="168"/>
      <c r="Q264" s="168"/>
      <c r="R264" s="168"/>
      <c r="S264" s="168"/>
      <c r="T264" s="168"/>
      <c r="U264" s="168"/>
      <c r="V264" s="168"/>
      <c r="W264" s="168"/>
      <c r="X264" s="168"/>
      <c r="Y264" s="168"/>
      <c r="Z264" s="168"/>
      <c r="AA264" s="168"/>
      <c r="AB264" s="168"/>
      <c r="AC264" s="168"/>
      <c r="AD264" s="168"/>
      <c r="AE264" s="168"/>
      <c r="AF264" s="168"/>
      <c r="AG264" s="168"/>
      <c r="AH264" s="168"/>
      <c r="AI264" s="168"/>
      <c r="AJ264" s="168"/>
      <c r="AK264" s="168"/>
      <c r="AL264" s="168"/>
      <c r="AM264" s="168"/>
      <c r="AN264" s="168"/>
      <c r="AO264" s="168"/>
      <c r="AP264" s="168"/>
      <c r="AQ264" s="168"/>
      <c r="AR264" s="168"/>
      <c r="AS264" s="168"/>
      <c r="AT264" s="168"/>
      <c r="AU264" s="168"/>
      <c r="AV264" s="168"/>
    </row>
    <row r="265" spans="1:48" x14ac:dyDescent="0.25">
      <c r="A265" s="168"/>
      <c r="B265" s="168"/>
      <c r="C265" s="168"/>
      <c r="D265" s="168"/>
      <c r="E265" s="168"/>
      <c r="F265" s="168"/>
      <c r="G265" s="168"/>
      <c r="H265" s="168"/>
      <c r="I265" s="168"/>
      <c r="J265" s="168"/>
      <c r="K265" s="168"/>
      <c r="L265" s="168"/>
      <c r="M265" s="168"/>
      <c r="N265" s="168"/>
      <c r="O265" s="168"/>
      <c r="P265" s="168"/>
      <c r="Q265" s="168"/>
      <c r="R265" s="168"/>
      <c r="S265" s="168"/>
      <c r="T265" s="168"/>
      <c r="U265" s="168"/>
      <c r="V265" s="168"/>
      <c r="W265" s="168"/>
      <c r="X265" s="168"/>
      <c r="Y265" s="168"/>
      <c r="Z265" s="168"/>
      <c r="AA265" s="168"/>
      <c r="AB265" s="168"/>
      <c r="AC265" s="168"/>
      <c r="AD265" s="168"/>
      <c r="AE265" s="168"/>
      <c r="AF265" s="168"/>
      <c r="AG265" s="168"/>
      <c r="AH265" s="168"/>
      <c r="AI265" s="168"/>
      <c r="AJ265" s="168"/>
      <c r="AK265" s="168"/>
      <c r="AL265" s="168"/>
      <c r="AM265" s="168"/>
      <c r="AN265" s="168"/>
      <c r="AO265" s="168"/>
      <c r="AP265" s="168"/>
      <c r="AQ265" s="168"/>
      <c r="AR265" s="168"/>
      <c r="AS265" s="168"/>
      <c r="AT265" s="168"/>
      <c r="AU265" s="168"/>
      <c r="AV265" s="168"/>
    </row>
    <row r="266" spans="1:48" x14ac:dyDescent="0.25">
      <c r="A266" s="168"/>
      <c r="B266" s="168"/>
      <c r="C266" s="168"/>
      <c r="D266" s="168"/>
      <c r="E266" s="168"/>
      <c r="F266" s="168"/>
      <c r="G266" s="168"/>
      <c r="H266" s="168"/>
      <c r="I266" s="168"/>
      <c r="J266" s="168"/>
      <c r="K266" s="168"/>
      <c r="L266" s="168"/>
      <c r="M266" s="168"/>
      <c r="N266" s="168"/>
      <c r="O266" s="168"/>
      <c r="P266" s="168"/>
      <c r="Q266" s="168"/>
      <c r="R266" s="168"/>
      <c r="S266" s="168"/>
      <c r="T266" s="168"/>
      <c r="U266" s="168"/>
      <c r="V266" s="168"/>
      <c r="W266" s="168"/>
      <c r="X266" s="168"/>
      <c r="Y266" s="168"/>
      <c r="Z266" s="168"/>
      <c r="AA266" s="168"/>
      <c r="AB266" s="168"/>
      <c r="AC266" s="168"/>
      <c r="AD266" s="168"/>
      <c r="AE266" s="168"/>
      <c r="AF266" s="168"/>
      <c r="AG266" s="168"/>
      <c r="AH266" s="168"/>
      <c r="AI266" s="168"/>
      <c r="AJ266" s="168"/>
      <c r="AK266" s="168"/>
      <c r="AL266" s="168"/>
      <c r="AM266" s="168"/>
      <c r="AN266" s="168"/>
      <c r="AO266" s="168"/>
      <c r="AP266" s="168"/>
      <c r="AQ266" s="168"/>
      <c r="AR266" s="168"/>
      <c r="AS266" s="168"/>
      <c r="AT266" s="168"/>
      <c r="AU266" s="168"/>
      <c r="AV266" s="168"/>
    </row>
    <row r="267" spans="1:48" x14ac:dyDescent="0.25">
      <c r="A267" s="168"/>
      <c r="B267" s="168"/>
      <c r="C267" s="168"/>
      <c r="D267" s="168"/>
      <c r="E267" s="168"/>
      <c r="F267" s="168"/>
      <c r="G267" s="168"/>
      <c r="H267" s="168"/>
      <c r="I267" s="168"/>
      <c r="J267" s="168"/>
      <c r="K267" s="168"/>
      <c r="L267" s="168"/>
      <c r="M267" s="168"/>
      <c r="N267" s="168"/>
      <c r="O267" s="168"/>
      <c r="P267" s="168"/>
      <c r="Q267" s="168"/>
      <c r="R267" s="168"/>
      <c r="S267" s="168"/>
      <c r="T267" s="168"/>
      <c r="U267" s="168"/>
      <c r="V267" s="168"/>
      <c r="W267" s="168"/>
      <c r="X267" s="168"/>
      <c r="Y267" s="168"/>
      <c r="Z267" s="168"/>
      <c r="AA267" s="168"/>
      <c r="AB267" s="168"/>
      <c r="AC267" s="168"/>
      <c r="AD267" s="168"/>
      <c r="AE267" s="168"/>
      <c r="AF267" s="168"/>
      <c r="AG267" s="168"/>
      <c r="AH267" s="168"/>
      <c r="AI267" s="168"/>
      <c r="AJ267" s="168"/>
      <c r="AK267" s="168"/>
      <c r="AL267" s="168"/>
      <c r="AM267" s="168"/>
      <c r="AN267" s="168"/>
      <c r="AO267" s="168"/>
      <c r="AP267" s="168"/>
      <c r="AQ267" s="168"/>
      <c r="AR267" s="168"/>
      <c r="AS267" s="168"/>
      <c r="AT267" s="168"/>
      <c r="AU267" s="168"/>
      <c r="AV267" s="168"/>
    </row>
    <row r="268" spans="1:48" x14ac:dyDescent="0.25">
      <c r="A268" s="168"/>
      <c r="B268" s="168"/>
      <c r="C268" s="168"/>
      <c r="D268" s="168"/>
      <c r="E268" s="168"/>
      <c r="F268" s="168"/>
      <c r="G268" s="168"/>
      <c r="H268" s="168"/>
      <c r="I268" s="168"/>
      <c r="J268" s="168"/>
      <c r="K268" s="168"/>
      <c r="L268" s="168"/>
      <c r="M268" s="168"/>
      <c r="N268" s="168"/>
      <c r="O268" s="168"/>
      <c r="P268" s="168"/>
      <c r="Q268" s="168"/>
      <c r="R268" s="168"/>
      <c r="S268" s="168"/>
      <c r="T268" s="168"/>
      <c r="U268" s="168"/>
      <c r="V268" s="168"/>
      <c r="W268" s="168"/>
      <c r="X268" s="168"/>
      <c r="Y268" s="168"/>
      <c r="Z268" s="168"/>
      <c r="AA268" s="168"/>
      <c r="AB268" s="168"/>
      <c r="AC268" s="168"/>
      <c r="AD268" s="168"/>
      <c r="AE268" s="168"/>
      <c r="AF268" s="168"/>
      <c r="AG268" s="168"/>
      <c r="AH268" s="168"/>
      <c r="AI268" s="168"/>
      <c r="AJ268" s="168"/>
      <c r="AK268" s="168"/>
      <c r="AL268" s="168"/>
      <c r="AM268" s="168"/>
      <c r="AN268" s="168"/>
      <c r="AO268" s="168"/>
      <c r="AP268" s="168"/>
      <c r="AQ268" s="168"/>
      <c r="AR268" s="168"/>
      <c r="AS268" s="168"/>
      <c r="AT268" s="168"/>
      <c r="AU268" s="168"/>
      <c r="AV268" s="168"/>
    </row>
    <row r="269" spans="1:48" x14ac:dyDescent="0.25">
      <c r="A269" s="168"/>
      <c r="B269" s="168"/>
      <c r="C269" s="168"/>
      <c r="D269" s="168"/>
      <c r="E269" s="168"/>
      <c r="F269" s="168"/>
      <c r="G269" s="168"/>
      <c r="H269" s="168"/>
      <c r="I269" s="168"/>
      <c r="J269" s="168"/>
      <c r="K269" s="168"/>
      <c r="L269" s="168"/>
      <c r="M269" s="168"/>
      <c r="N269" s="168"/>
      <c r="O269" s="168"/>
      <c r="P269" s="168"/>
      <c r="Q269" s="168"/>
      <c r="R269" s="168"/>
      <c r="S269" s="168"/>
      <c r="T269" s="168"/>
      <c r="U269" s="168"/>
      <c r="V269" s="168"/>
      <c r="W269" s="168"/>
      <c r="X269" s="168"/>
      <c r="Y269" s="168"/>
      <c r="Z269" s="168"/>
      <c r="AA269" s="168"/>
      <c r="AB269" s="168"/>
      <c r="AC269" s="168"/>
      <c r="AD269" s="168"/>
      <c r="AE269" s="168"/>
      <c r="AF269" s="168"/>
      <c r="AG269" s="168"/>
      <c r="AH269" s="168"/>
      <c r="AI269" s="168"/>
      <c r="AJ269" s="168"/>
      <c r="AK269" s="168"/>
      <c r="AL269" s="168"/>
      <c r="AM269" s="168"/>
      <c r="AN269" s="168"/>
      <c r="AO269" s="168"/>
      <c r="AP269" s="168"/>
      <c r="AQ269" s="168"/>
      <c r="AR269" s="168"/>
      <c r="AS269" s="168"/>
      <c r="AT269" s="168"/>
      <c r="AU269" s="168"/>
      <c r="AV269" s="168"/>
    </row>
    <row r="270" spans="1:48" x14ac:dyDescent="0.25">
      <c r="A270" s="168"/>
      <c r="B270" s="168"/>
      <c r="C270" s="168"/>
      <c r="D270" s="168"/>
      <c r="E270" s="168"/>
      <c r="F270" s="168"/>
      <c r="G270" s="168"/>
      <c r="H270" s="168"/>
      <c r="I270" s="168"/>
      <c r="J270" s="168"/>
      <c r="K270" s="168"/>
      <c r="L270" s="168"/>
      <c r="M270" s="168"/>
      <c r="N270" s="168"/>
      <c r="O270" s="168"/>
      <c r="P270" s="168"/>
      <c r="Q270" s="168"/>
      <c r="R270" s="168"/>
      <c r="S270" s="168"/>
      <c r="T270" s="168"/>
      <c r="U270" s="168"/>
      <c r="V270" s="168"/>
      <c r="W270" s="168"/>
      <c r="X270" s="168"/>
      <c r="Y270" s="168"/>
      <c r="Z270" s="168"/>
      <c r="AA270" s="168"/>
      <c r="AB270" s="168"/>
      <c r="AC270" s="168"/>
      <c r="AD270" s="168"/>
      <c r="AE270" s="168"/>
      <c r="AF270" s="168"/>
      <c r="AG270" s="168"/>
      <c r="AH270" s="168"/>
      <c r="AI270" s="168"/>
      <c r="AJ270" s="168"/>
      <c r="AK270" s="168"/>
      <c r="AL270" s="168"/>
      <c r="AM270" s="168"/>
      <c r="AN270" s="168"/>
      <c r="AO270" s="168"/>
      <c r="AP270" s="168"/>
      <c r="AQ270" s="168"/>
      <c r="AR270" s="168"/>
      <c r="AS270" s="168"/>
      <c r="AT270" s="168"/>
      <c r="AU270" s="168"/>
      <c r="AV270" s="168"/>
    </row>
    <row r="271" spans="1:48" x14ac:dyDescent="0.25">
      <c r="A271" s="168"/>
      <c r="B271" s="168"/>
      <c r="C271" s="168"/>
      <c r="D271" s="168"/>
      <c r="E271" s="168"/>
      <c r="F271" s="168"/>
      <c r="G271" s="168"/>
      <c r="H271" s="168"/>
      <c r="I271" s="168"/>
      <c r="J271" s="168"/>
      <c r="K271" s="168"/>
      <c r="L271" s="168"/>
      <c r="M271" s="168"/>
      <c r="N271" s="168"/>
      <c r="O271" s="168"/>
      <c r="P271" s="168"/>
      <c r="Q271" s="168"/>
      <c r="R271" s="168"/>
      <c r="S271" s="168"/>
      <c r="T271" s="168"/>
      <c r="U271" s="168"/>
      <c r="V271" s="168"/>
      <c r="W271" s="168"/>
      <c r="X271" s="168"/>
      <c r="Y271" s="168"/>
      <c r="Z271" s="168"/>
      <c r="AA271" s="168"/>
      <c r="AB271" s="168"/>
      <c r="AC271" s="168"/>
      <c r="AD271" s="168"/>
      <c r="AE271" s="168"/>
      <c r="AF271" s="168"/>
      <c r="AG271" s="168"/>
      <c r="AH271" s="168"/>
      <c r="AI271" s="168"/>
      <c r="AJ271" s="168"/>
      <c r="AK271" s="168"/>
      <c r="AL271" s="168"/>
      <c r="AM271" s="168"/>
      <c r="AN271" s="168"/>
      <c r="AO271" s="168"/>
      <c r="AP271" s="168"/>
      <c r="AQ271" s="168"/>
      <c r="AR271" s="168"/>
      <c r="AS271" s="168"/>
      <c r="AT271" s="168"/>
      <c r="AU271" s="168"/>
      <c r="AV271" s="168"/>
    </row>
    <row r="272" spans="1:48" x14ac:dyDescent="0.25">
      <c r="A272" s="168"/>
      <c r="B272" s="168"/>
      <c r="C272" s="168"/>
      <c r="D272" s="168"/>
      <c r="E272" s="168"/>
      <c r="F272" s="168"/>
      <c r="G272" s="168"/>
      <c r="H272" s="168"/>
      <c r="I272" s="168"/>
      <c r="J272" s="168"/>
      <c r="K272" s="168"/>
      <c r="L272" s="168"/>
      <c r="M272" s="168"/>
      <c r="N272" s="168"/>
      <c r="O272" s="168"/>
      <c r="P272" s="168"/>
      <c r="Q272" s="168"/>
      <c r="R272" s="168"/>
      <c r="S272" s="168"/>
      <c r="T272" s="168"/>
      <c r="U272" s="168"/>
      <c r="V272" s="168"/>
      <c r="W272" s="168"/>
      <c r="X272" s="168"/>
      <c r="Y272" s="168"/>
      <c r="Z272" s="168"/>
      <c r="AA272" s="168"/>
      <c r="AB272" s="168"/>
      <c r="AC272" s="168"/>
      <c r="AD272" s="168"/>
      <c r="AE272" s="168"/>
      <c r="AF272" s="168"/>
      <c r="AG272" s="168"/>
      <c r="AH272" s="168"/>
      <c r="AI272" s="168"/>
      <c r="AJ272" s="168"/>
      <c r="AK272" s="168"/>
      <c r="AL272" s="168"/>
      <c r="AM272" s="168"/>
      <c r="AN272" s="168"/>
      <c r="AO272" s="168"/>
      <c r="AP272" s="168"/>
      <c r="AQ272" s="168"/>
      <c r="AR272" s="168"/>
      <c r="AS272" s="168"/>
      <c r="AT272" s="168"/>
      <c r="AU272" s="168"/>
      <c r="AV272" s="168"/>
    </row>
    <row r="273" spans="1:48" x14ac:dyDescent="0.25">
      <c r="A273" s="168"/>
      <c r="B273" s="168"/>
      <c r="C273" s="168"/>
      <c r="D273" s="168"/>
      <c r="E273" s="168"/>
      <c r="F273" s="168"/>
      <c r="G273" s="168"/>
      <c r="H273" s="168"/>
      <c r="I273" s="168"/>
      <c r="J273" s="168"/>
      <c r="K273" s="168"/>
      <c r="L273" s="168"/>
      <c r="M273" s="168"/>
      <c r="N273" s="168"/>
      <c r="O273" s="168"/>
      <c r="P273" s="168"/>
      <c r="Q273" s="168"/>
      <c r="R273" s="168"/>
      <c r="S273" s="168"/>
      <c r="T273" s="168"/>
      <c r="U273" s="168"/>
      <c r="V273" s="168"/>
      <c r="W273" s="168"/>
      <c r="X273" s="168"/>
      <c r="Y273" s="168"/>
      <c r="Z273" s="168"/>
      <c r="AA273" s="168"/>
      <c r="AB273" s="168"/>
      <c r="AC273" s="168"/>
      <c r="AD273" s="168"/>
      <c r="AE273" s="168"/>
      <c r="AF273" s="168"/>
      <c r="AG273" s="168"/>
      <c r="AH273" s="168"/>
      <c r="AI273" s="168"/>
      <c r="AJ273" s="168"/>
      <c r="AK273" s="168"/>
      <c r="AL273" s="168"/>
      <c r="AM273" s="168"/>
      <c r="AN273" s="168"/>
      <c r="AO273" s="168"/>
      <c r="AP273" s="168"/>
      <c r="AQ273" s="168"/>
      <c r="AR273" s="168"/>
      <c r="AS273" s="168"/>
      <c r="AT273" s="168"/>
      <c r="AU273" s="168"/>
      <c r="AV273" s="168"/>
    </row>
    <row r="274" spans="1:48" x14ac:dyDescent="0.25">
      <c r="A274" s="168"/>
      <c r="B274" s="168"/>
      <c r="C274" s="168"/>
      <c r="D274" s="168"/>
      <c r="E274" s="168"/>
      <c r="F274" s="168"/>
      <c r="G274" s="168"/>
      <c r="H274" s="168"/>
      <c r="I274" s="168"/>
      <c r="J274" s="168"/>
      <c r="K274" s="168"/>
      <c r="L274" s="168"/>
      <c r="M274" s="168"/>
      <c r="N274" s="168"/>
      <c r="O274" s="168"/>
      <c r="P274" s="168"/>
      <c r="Q274" s="168"/>
      <c r="R274" s="168"/>
      <c r="S274" s="168"/>
      <c r="T274" s="168"/>
      <c r="U274" s="168"/>
      <c r="V274" s="168"/>
      <c r="W274" s="168"/>
      <c r="X274" s="168"/>
      <c r="Y274" s="168"/>
      <c r="Z274" s="168"/>
      <c r="AA274" s="168"/>
      <c r="AB274" s="168"/>
      <c r="AC274" s="168"/>
      <c r="AD274" s="168"/>
      <c r="AE274" s="168"/>
      <c r="AF274" s="168"/>
      <c r="AG274" s="168"/>
      <c r="AH274" s="168"/>
      <c r="AI274" s="168"/>
      <c r="AJ274" s="168"/>
      <c r="AK274" s="168"/>
      <c r="AL274" s="168"/>
      <c r="AM274" s="168"/>
      <c r="AN274" s="168"/>
      <c r="AO274" s="168"/>
      <c r="AP274" s="168"/>
      <c r="AQ274" s="168"/>
      <c r="AR274" s="168"/>
      <c r="AS274" s="168"/>
      <c r="AT274" s="168"/>
      <c r="AU274" s="168"/>
      <c r="AV274" s="168"/>
    </row>
    <row r="275" spans="1:48" x14ac:dyDescent="0.25">
      <c r="A275" s="168"/>
      <c r="B275" s="168"/>
      <c r="C275" s="168"/>
      <c r="D275" s="168"/>
      <c r="E275" s="168"/>
      <c r="F275" s="168"/>
      <c r="G275" s="168"/>
      <c r="H275" s="168"/>
      <c r="I275" s="168"/>
      <c r="J275" s="168"/>
      <c r="K275" s="168"/>
      <c r="L275" s="168"/>
      <c r="M275" s="168"/>
      <c r="N275" s="168"/>
      <c r="O275" s="168"/>
      <c r="P275" s="168"/>
      <c r="Q275" s="168"/>
      <c r="R275" s="168"/>
      <c r="S275" s="168"/>
      <c r="T275" s="168"/>
      <c r="U275" s="168"/>
      <c r="V275" s="168"/>
      <c r="W275" s="168"/>
      <c r="X275" s="168"/>
      <c r="Y275" s="168"/>
      <c r="Z275" s="168"/>
      <c r="AA275" s="168"/>
      <c r="AB275" s="168"/>
      <c r="AC275" s="168"/>
      <c r="AD275" s="168"/>
      <c r="AE275" s="168"/>
      <c r="AF275" s="168"/>
      <c r="AG275" s="168"/>
      <c r="AH275" s="168"/>
      <c r="AI275" s="168"/>
      <c r="AJ275" s="168"/>
      <c r="AK275" s="168"/>
      <c r="AL275" s="168"/>
      <c r="AM275" s="168"/>
      <c r="AN275" s="168"/>
      <c r="AO275" s="168"/>
      <c r="AP275" s="168"/>
      <c r="AQ275" s="168"/>
      <c r="AR275" s="168"/>
      <c r="AS275" s="168"/>
      <c r="AT275" s="168"/>
      <c r="AU275" s="168"/>
      <c r="AV275" s="168"/>
    </row>
  </sheetData>
  <sheetProtection algorithmName="SHA-512" hashValue="mX4JiLBLJy+L6swpvwqTdZrzWUIIeyAoy99boQ5gq8d/lm7DmmbMANvOUtFhq49JN0vcXEcQsRf8Vg0VnUxWPA==" saltValue="WWoLsBaDAsS/EBxo0jUCPQ==" spinCount="100000" sheet="1" objects="1" scenarios="1"/>
  <pageMargins left="0.7" right="0.7"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1426E-22E9-4FC8-A3F4-8C15E69FA962}">
  <dimension ref="B3:O7"/>
  <sheetViews>
    <sheetView workbookViewId="0">
      <selection activeCell="K14" sqref="K14"/>
    </sheetView>
  </sheetViews>
  <sheetFormatPr baseColWidth="10" defaultColWidth="9.140625" defaultRowHeight="15" x14ac:dyDescent="0.25"/>
  <cols>
    <col min="2" max="2" width="12.140625" customWidth="1"/>
  </cols>
  <sheetData>
    <row r="3" spans="2:15" ht="36" x14ac:dyDescent="0.55000000000000004">
      <c r="B3" s="121" t="s">
        <v>71</v>
      </c>
      <c r="C3" s="45"/>
      <c r="D3" s="45"/>
      <c r="E3" s="45"/>
      <c r="F3" s="45"/>
      <c r="G3" s="45"/>
      <c r="H3" s="45"/>
      <c r="I3" s="45"/>
      <c r="J3" s="45"/>
      <c r="K3" s="45"/>
      <c r="L3" s="45"/>
      <c r="M3" s="45"/>
      <c r="N3" s="45"/>
      <c r="O3" s="45"/>
    </row>
    <row r="4" spans="2:15" ht="15.75" thickBot="1" x14ac:dyDescent="0.3"/>
    <row r="5" spans="2:15" x14ac:dyDescent="0.25">
      <c r="B5" s="46" t="s">
        <v>57</v>
      </c>
      <c r="C5" s="99" t="s">
        <v>58</v>
      </c>
    </row>
    <row r="6" spans="2:15" ht="15.75" thickBot="1" x14ac:dyDescent="0.3">
      <c r="B6" s="100" t="s">
        <v>56</v>
      </c>
      <c r="C6" s="101" t="s">
        <v>55</v>
      </c>
    </row>
    <row r="7" spans="2:15" ht="15.75" thickBot="1" x14ac:dyDescent="0.3">
      <c r="B7" s="119">
        <v>72</v>
      </c>
      <c r="C7" s="120">
        <f>(B7-32)*5/9</f>
        <v>22.222222222222221</v>
      </c>
    </row>
  </sheetData>
  <sheetProtection algorithmName="SHA-512" hashValue="r7OgL1+v9m0Rp4OIKJ5zNuRiqbC+p2GHGx8cp4FwPt6L/TtP+REKh4XscJpWEwBUWoWdiX++ss0xW8igbOQrAQ==" saltValue="1gvsKW6R2sU4sIT30WTY9A=="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BE187-96C7-4032-BCCA-D349E5CDEB25}">
  <dimension ref="A1:BE83"/>
  <sheetViews>
    <sheetView topLeftCell="A10" workbookViewId="0">
      <selection activeCell="Z37" sqref="Z37"/>
    </sheetView>
  </sheetViews>
  <sheetFormatPr baseColWidth="10" defaultColWidth="9.140625" defaultRowHeight="15" x14ac:dyDescent="0.25"/>
  <cols>
    <col min="2" max="2" width="13.42578125" customWidth="1"/>
    <col min="4" max="4" width="8" customWidth="1"/>
    <col min="5" max="5" width="12.42578125" customWidth="1"/>
    <col min="7" max="7" width="7.7109375" customWidth="1"/>
    <col min="8" max="8" width="10.5703125" customWidth="1"/>
    <col min="9" max="9" width="12.5703125" customWidth="1"/>
    <col min="10" max="10" width="9.140625" customWidth="1"/>
    <col min="11" max="11" width="10.7109375" customWidth="1"/>
    <col min="13" max="13" width="8" customWidth="1"/>
    <col min="14" max="14" width="11.5703125" customWidth="1"/>
    <col min="16" max="16" width="8.5703125" customWidth="1"/>
    <col min="17" max="17" width="11.140625" customWidth="1"/>
    <col min="19" max="19" width="7.7109375" customWidth="1"/>
    <col min="20" max="20" width="5.5703125" customWidth="1"/>
    <col min="21" max="21" width="9.5703125" customWidth="1"/>
    <col min="23" max="23" width="6.42578125" customWidth="1"/>
    <col min="26" max="26" width="6.7109375" customWidth="1"/>
    <col min="27" max="27" width="6.28515625" customWidth="1"/>
    <col min="29" max="29" width="6.7109375" customWidth="1"/>
    <col min="32" max="32" width="6" customWidth="1"/>
    <col min="35" max="35" width="6.140625" customWidth="1"/>
    <col min="38" max="38" width="6.7109375" customWidth="1"/>
    <col min="39" max="39" width="5.42578125" customWidth="1"/>
    <col min="42" max="42" width="6" customWidth="1"/>
    <col min="45" max="45" width="5.28515625" customWidth="1"/>
    <col min="48" max="48" width="6.42578125" customWidth="1"/>
    <col min="51" max="51" width="6.140625" customWidth="1"/>
    <col min="54" max="54" width="7.28515625" customWidth="1"/>
    <col min="57" max="57" width="6.140625" customWidth="1"/>
  </cols>
  <sheetData>
    <row r="1" spans="1:38" x14ac:dyDescent="0.25">
      <c r="A1" t="s">
        <v>188</v>
      </c>
    </row>
    <row r="3" spans="1:38" ht="18.75" x14ac:dyDescent="0.3">
      <c r="A3" t="s">
        <v>184</v>
      </c>
    </row>
    <row r="5" spans="1:38" ht="15.75" x14ac:dyDescent="0.25">
      <c r="A5" s="12" t="s">
        <v>183</v>
      </c>
    </row>
    <row r="6" spans="1:38" x14ac:dyDescent="0.25">
      <c r="A6" t="s">
        <v>166</v>
      </c>
    </row>
    <row r="7" spans="1:38" x14ac:dyDescent="0.25">
      <c r="A7" t="s">
        <v>162</v>
      </c>
    </row>
    <row r="8" spans="1:38" x14ac:dyDescent="0.25">
      <c r="U8" s="256"/>
      <c r="V8" s="256"/>
      <c r="W8" s="256"/>
      <c r="X8" s="256"/>
      <c r="Y8" s="256"/>
      <c r="Z8" s="256"/>
      <c r="AA8" s="256"/>
      <c r="AB8" s="256"/>
      <c r="AC8" s="256"/>
    </row>
    <row r="9" spans="1:38" x14ac:dyDescent="0.25">
      <c r="B9" t="s">
        <v>168</v>
      </c>
      <c r="E9" t="s">
        <v>169</v>
      </c>
      <c r="H9" t="s">
        <v>170</v>
      </c>
      <c r="K9" t="s">
        <v>171</v>
      </c>
      <c r="N9" t="s">
        <v>172</v>
      </c>
      <c r="Q9" t="s">
        <v>173</v>
      </c>
      <c r="U9" t="s">
        <v>198</v>
      </c>
      <c r="X9" t="s">
        <v>199</v>
      </c>
      <c r="AA9" t="s">
        <v>200</v>
      </c>
      <c r="AD9" t="s">
        <v>202</v>
      </c>
      <c r="AG9" t="s">
        <v>203</v>
      </c>
      <c r="AJ9" t="s">
        <v>204</v>
      </c>
    </row>
    <row r="10" spans="1:38" x14ac:dyDescent="0.25">
      <c r="B10" s="242" t="s">
        <v>151</v>
      </c>
      <c r="C10" s="243">
        <f>'Single climate'!$B$14</f>
        <v>21</v>
      </c>
      <c r="E10" s="242" t="s">
        <v>151</v>
      </c>
      <c r="F10" s="243">
        <f>'Single climate'!$B$14</f>
        <v>21</v>
      </c>
      <c r="H10" s="242" t="s">
        <v>151</v>
      </c>
      <c r="I10" s="243">
        <f>'Single climate'!$B$14</f>
        <v>21</v>
      </c>
      <c r="K10" s="242" t="s">
        <v>151</v>
      </c>
      <c r="L10" s="243">
        <f>'Single climate'!$B$14</f>
        <v>21</v>
      </c>
      <c r="N10" s="242" t="s">
        <v>151</v>
      </c>
      <c r="O10" s="243">
        <f>'Single climate'!$B$14</f>
        <v>21</v>
      </c>
      <c r="Q10" s="242" t="s">
        <v>151</v>
      </c>
      <c r="R10" s="243">
        <f>'Single climate'!$B$14</f>
        <v>21</v>
      </c>
      <c r="U10" s="242" t="s">
        <v>151</v>
      </c>
      <c r="V10" s="243">
        <f>'Single climate'!$B$14</f>
        <v>21</v>
      </c>
      <c r="X10" s="242" t="s">
        <v>151</v>
      </c>
      <c r="Y10" s="243">
        <f>'Single climate'!$B$14</f>
        <v>21</v>
      </c>
      <c r="AA10" s="242" t="s">
        <v>151</v>
      </c>
      <c r="AB10" s="243">
        <f>'Single climate'!$B$14</f>
        <v>21</v>
      </c>
      <c r="AD10" s="242" t="s">
        <v>151</v>
      </c>
      <c r="AE10" s="243">
        <f>'Single climate'!$B$14</f>
        <v>21</v>
      </c>
      <c r="AG10" s="242" t="s">
        <v>151</v>
      </c>
      <c r="AH10" s="243">
        <f>'Single climate'!$B$14</f>
        <v>21</v>
      </c>
      <c r="AJ10" s="242" t="s">
        <v>151</v>
      </c>
      <c r="AK10" s="243">
        <f>'Single climate'!$B$14</f>
        <v>21</v>
      </c>
    </row>
    <row r="11" spans="1:38" ht="15.75" x14ac:dyDescent="0.25">
      <c r="B11" s="241" t="s">
        <v>15</v>
      </c>
      <c r="C11" s="243">
        <f>'Single climate'!$B$15</f>
        <v>50</v>
      </c>
      <c r="E11" s="241" t="s">
        <v>15</v>
      </c>
      <c r="F11" s="243">
        <f>'Single climate'!$B$15</f>
        <v>50</v>
      </c>
      <c r="H11" s="241" t="s">
        <v>15</v>
      </c>
      <c r="I11" s="243">
        <f>'Single climate'!$B$15</f>
        <v>50</v>
      </c>
      <c r="K11" s="241" t="s">
        <v>15</v>
      </c>
      <c r="L11" s="243">
        <f>'Single climate'!$B$15</f>
        <v>50</v>
      </c>
      <c r="N11" s="241" t="s">
        <v>15</v>
      </c>
      <c r="O11" s="243">
        <f>'Single climate'!$B$15</f>
        <v>50</v>
      </c>
      <c r="Q11" s="241" t="s">
        <v>15</v>
      </c>
      <c r="R11" s="243">
        <f>'Single climate'!$B$15</f>
        <v>50</v>
      </c>
      <c r="U11" s="241" t="s">
        <v>15</v>
      </c>
      <c r="V11" s="243">
        <f>'Single climate'!$B$15</f>
        <v>50</v>
      </c>
      <c r="X11" s="241" t="s">
        <v>15</v>
      </c>
      <c r="Y11" s="243">
        <f>'Single climate'!$B$15</f>
        <v>50</v>
      </c>
      <c r="AA11" s="241" t="s">
        <v>15</v>
      </c>
      <c r="AB11" s="243">
        <f>'Single climate'!$B$15</f>
        <v>50</v>
      </c>
      <c r="AD11" s="241" t="s">
        <v>15</v>
      </c>
      <c r="AE11" s="243">
        <f>'Single climate'!$B$15</f>
        <v>50</v>
      </c>
      <c r="AG11" s="241" t="s">
        <v>15</v>
      </c>
      <c r="AH11" s="243">
        <f>'Single climate'!$B$15</f>
        <v>50</v>
      </c>
      <c r="AJ11" s="241" t="s">
        <v>15</v>
      </c>
      <c r="AK11" s="243">
        <f>'Single climate'!$B$15</f>
        <v>50</v>
      </c>
    </row>
    <row r="12" spans="1:38" x14ac:dyDescent="0.25">
      <c r="B12" t="s">
        <v>193</v>
      </c>
      <c r="C12" s="244">
        <f>'TMP4.7'!AB23</f>
        <v>71.885045781292789</v>
      </c>
      <c r="E12" t="s">
        <v>193</v>
      </c>
      <c r="F12" s="244">
        <f>'BKP5.1'!AB11</f>
        <v>96.930527316737056</v>
      </c>
      <c r="H12" t="s">
        <v>193</v>
      </c>
      <c r="I12" s="244">
        <f>'BKP9.6'!AB11</f>
        <v>99.742927327379235</v>
      </c>
      <c r="K12" t="s">
        <v>167</v>
      </c>
      <c r="L12" s="244">
        <f>'TMP4.7'!AB39</f>
        <v>56.739277860719511</v>
      </c>
      <c r="N12" t="s">
        <v>167</v>
      </c>
      <c r="O12" s="244">
        <f>'BKP5.1'!AB16</f>
        <v>93.171330186003445</v>
      </c>
      <c r="Q12" t="s">
        <v>167</v>
      </c>
      <c r="R12" s="244">
        <f>'BKP9.6'!AB16</f>
        <v>99.492038307914385</v>
      </c>
      <c r="U12" t="s">
        <v>205</v>
      </c>
      <c r="V12" s="244">
        <f>'TMP4.7'!AB89</f>
        <v>35.069505172458221</v>
      </c>
      <c r="X12" t="s">
        <v>205</v>
      </c>
      <c r="Y12" s="244">
        <f>'BKP5.1'!AB31</f>
        <v>80.593464861447984</v>
      </c>
      <c r="AA12" t="s">
        <v>205</v>
      </c>
      <c r="AB12" s="244">
        <f>'BKP9.6'!AB31</f>
        <v>98.76837716532836</v>
      </c>
      <c r="AD12" t="s">
        <v>150</v>
      </c>
      <c r="AE12" s="244">
        <f>'TMP4.7'!AB172</f>
        <v>17.869433114350137</v>
      </c>
      <c r="AG12" t="s">
        <v>150</v>
      </c>
      <c r="AH12" s="244">
        <f>'BKP5.1'!AB56</f>
        <v>64.651034106654464</v>
      </c>
      <c r="AJ12" t="s">
        <v>150</v>
      </c>
      <c r="AK12" s="244">
        <f>'BKP9.6'!AB56</f>
        <v>97.61978890890029</v>
      </c>
    </row>
    <row r="13" spans="1:38" x14ac:dyDescent="0.25">
      <c r="B13" t="s">
        <v>153</v>
      </c>
      <c r="C13" s="95">
        <f>IF(OR(C$11&lt;10, C$11&gt;80, C$10&lt;0, C$10&gt;30), "Not valid",C12)</f>
        <v>71.885045781292789</v>
      </c>
      <c r="D13" s="1" t="s">
        <v>154</v>
      </c>
      <c r="E13" t="s">
        <v>153</v>
      </c>
      <c r="F13" s="95">
        <f>IF(OR(F$11&lt;10, F$11&gt;80, F$10&lt;0, F$10&gt;30), "Not valid",F12)</f>
        <v>96.930527316737056</v>
      </c>
      <c r="G13" s="1" t="s">
        <v>154</v>
      </c>
      <c r="H13" t="s">
        <v>153</v>
      </c>
      <c r="I13" s="95">
        <f>IF(OR(I$11&lt;10, I$11&gt;80, I$10&lt;0, I$10&gt;30), "Not valid",I12)</f>
        <v>99.742927327379235</v>
      </c>
      <c r="J13" s="1" t="s">
        <v>154</v>
      </c>
      <c r="K13" t="s">
        <v>153</v>
      </c>
      <c r="L13" s="95">
        <f>IF(OR(L$11&lt;10, L$11&gt;80, L$10&lt;0, L$10&gt;30), "Not valid",L12)</f>
        <v>56.739277860719511</v>
      </c>
      <c r="M13" s="1" t="s">
        <v>154</v>
      </c>
      <c r="N13" t="s">
        <v>153</v>
      </c>
      <c r="O13" s="95">
        <f>IF(OR(O$11&lt;10, O$11&gt;80, O$10&lt;0, O$10&gt;30), "Not valid",O12)</f>
        <v>93.171330186003445</v>
      </c>
      <c r="P13" s="1" t="s">
        <v>154</v>
      </c>
      <c r="Q13" t="s">
        <v>153</v>
      </c>
      <c r="R13" s="95">
        <f>IF(OR(R$11&lt;10, R$11&gt;80, R$10&lt;0, R$10&gt;30), "Not valid",R12)</f>
        <v>99.492038307914385</v>
      </c>
      <c r="S13" s="1" t="s">
        <v>154</v>
      </c>
      <c r="U13" t="s">
        <v>153</v>
      </c>
      <c r="V13" s="95">
        <f>IF(OR(V$11&lt;10, V$11&gt;80, V$10&lt;0, V$10&gt;30), "Not valid",V12)</f>
        <v>35.069505172458221</v>
      </c>
      <c r="W13" s="1" t="s">
        <v>154</v>
      </c>
      <c r="X13" t="s">
        <v>153</v>
      </c>
      <c r="Y13" s="95">
        <f>IF(OR(Y$11&lt;10, Y$11&gt;80, Y$10&lt;0, Y$10&gt;30), "Not valid",Y12)</f>
        <v>80.593464861447984</v>
      </c>
      <c r="Z13" s="1" t="s">
        <v>154</v>
      </c>
      <c r="AA13" t="s">
        <v>153</v>
      </c>
      <c r="AB13" s="95">
        <f>IF(OR(AB$11&lt;10, AB$11&gt;80, AB$10&lt;0, AB$10&gt;30), "Not valid",AB12)</f>
        <v>98.76837716532836</v>
      </c>
      <c r="AC13" s="1" t="s">
        <v>154</v>
      </c>
      <c r="AD13" t="s">
        <v>153</v>
      </c>
      <c r="AE13" s="95">
        <f>IF(OR(AE$11&lt;10, AE$11&gt;80, AE$10&lt;0, AE$10&gt;30), "Not valid",AE12)</f>
        <v>17.869433114350137</v>
      </c>
      <c r="AF13" s="1" t="s">
        <v>154</v>
      </c>
      <c r="AG13" t="s">
        <v>153</v>
      </c>
      <c r="AH13" s="95">
        <f>IF(OR(AH$11&lt;10, AH$11&gt;80, AH$10&lt;0, AH$10&gt;30), "Not valid",AH12)</f>
        <v>64.651034106654464</v>
      </c>
      <c r="AI13" s="1" t="s">
        <v>154</v>
      </c>
      <c r="AJ13" t="s">
        <v>153</v>
      </c>
      <c r="AK13" s="95">
        <f>IF(OR(AK$11&lt;10, AK$11&gt;80, AK$10&lt;0, AK$10&gt;30), "Not valid",AK12)</f>
        <v>97.61978890890029</v>
      </c>
      <c r="AL13" s="1" t="s">
        <v>154</v>
      </c>
    </row>
    <row r="14" spans="1:38" x14ac:dyDescent="0.25">
      <c r="B14" t="s">
        <v>201</v>
      </c>
      <c r="C14" s="245">
        <f>IF(AND(C13=C12,C12&gt;0),C12,IF(AND(C13=C12,C12&lt;0),0,"not valid"))</f>
        <v>71.885045781292789</v>
      </c>
      <c r="D14" s="1" t="s">
        <v>154</v>
      </c>
      <c r="E14" t="s">
        <v>201</v>
      </c>
      <c r="F14" s="245">
        <f>IF(AND(F13=F12,F12&gt;0),F12,IF(AND(F13=F12,F12&lt;0),0,"not valid"))</f>
        <v>96.930527316737056</v>
      </c>
      <c r="G14" s="1" t="s">
        <v>154</v>
      </c>
      <c r="H14" t="s">
        <v>201</v>
      </c>
      <c r="I14" s="245">
        <f>IF(AND(I13=I12,I12&gt;0),I12,IF(AND(I13=I12,I12&lt;0),0,"not valid"))</f>
        <v>99.742927327379235</v>
      </c>
      <c r="J14" s="1" t="s">
        <v>154</v>
      </c>
      <c r="K14" t="s">
        <v>167</v>
      </c>
      <c r="L14" s="245">
        <f>IF(AND(L13=L12,L12&gt;0),L12,IF(AND(L13=L12,L12&lt;0),0,"not valid"))</f>
        <v>56.739277860719511</v>
      </c>
      <c r="M14" s="1" t="s">
        <v>154</v>
      </c>
      <c r="N14" t="s">
        <v>167</v>
      </c>
      <c r="O14" s="245">
        <f>IF(AND(O13=O12,O12&gt;0),O12,IF(AND(O13=O12,O12&lt;0),0,"not valid"))</f>
        <v>93.171330186003445</v>
      </c>
      <c r="P14" s="1" t="s">
        <v>154</v>
      </c>
      <c r="Q14" t="s">
        <v>167</v>
      </c>
      <c r="R14" s="245">
        <f>IF(AND(R13=R12,R12&gt;0),R12,IF(AND(R13=R12,R12&lt;0),0,"not valid"))</f>
        <v>99.492038307914385</v>
      </c>
      <c r="S14" s="1" t="s">
        <v>154</v>
      </c>
      <c r="U14" t="s">
        <v>206</v>
      </c>
      <c r="V14" s="245">
        <f>IF(AND(V13=V12,V12&gt;0),V12,IF(AND(V13=V12,V12&lt;0),0,"not valid"))</f>
        <v>35.069505172458221</v>
      </c>
      <c r="W14" s="1" t="s">
        <v>154</v>
      </c>
      <c r="X14" t="s">
        <v>206</v>
      </c>
      <c r="Y14" s="245">
        <f>IF(AND(Y13=Y12,Y12&gt;0),Y12,IF(AND(Y13=Y12,Y12&lt;0),0,"not valid"))</f>
        <v>80.593464861447984</v>
      </c>
      <c r="Z14" s="1" t="s">
        <v>154</v>
      </c>
      <c r="AA14" t="s">
        <v>206</v>
      </c>
      <c r="AB14" s="245">
        <f>IF(AND(AB13=AB12,AB12&gt;0),AB12,IF(AND(AB13=AB12,AB12&lt;0),0,"not valid"))</f>
        <v>98.76837716532836</v>
      </c>
      <c r="AC14" s="1" t="s">
        <v>154</v>
      </c>
      <c r="AD14" t="s">
        <v>152</v>
      </c>
      <c r="AE14" s="245">
        <f>IF(AND(AE13=AE12,AE12&gt;0),AE12,IF(AND(AE13=AE12,AE12&lt;0),0,"not valid"))</f>
        <v>17.869433114350137</v>
      </c>
      <c r="AF14" s="1" t="s">
        <v>154</v>
      </c>
      <c r="AG14" t="s">
        <v>152</v>
      </c>
      <c r="AH14" s="245">
        <f>IF(AND(AH13=AH12,AH12&gt;0),AH12,IF(AND(AH13=AH12,AH12&lt;0),0,"not valid"))</f>
        <v>64.651034106654464</v>
      </c>
      <c r="AI14" s="1" t="s">
        <v>154</v>
      </c>
      <c r="AJ14" t="s">
        <v>152</v>
      </c>
      <c r="AK14" s="245">
        <f>IF(AND(AK13=AK12,AK12&gt;0),AK12,IF(AND(AK13=AK12,AK12&lt;0),0,"not valid"))</f>
        <v>97.61978890890029</v>
      </c>
      <c r="AL14" s="1" t="s">
        <v>154</v>
      </c>
    </row>
    <row r="15" spans="1:38" x14ac:dyDescent="0.25">
      <c r="D15" s="1"/>
    </row>
    <row r="16" spans="1:38" x14ac:dyDescent="0.25">
      <c r="A16" t="s">
        <v>174</v>
      </c>
      <c r="D16" s="1"/>
    </row>
    <row r="17" spans="1:57" x14ac:dyDescent="0.25">
      <c r="B17" s="14" t="s">
        <v>175</v>
      </c>
      <c r="D17" s="1"/>
      <c r="E17" t="s">
        <v>176</v>
      </c>
      <c r="H17" t="s">
        <v>177</v>
      </c>
      <c r="K17" t="s">
        <v>163</v>
      </c>
      <c r="M17" s="1"/>
      <c r="N17" t="s">
        <v>164</v>
      </c>
      <c r="Q17" t="s">
        <v>165</v>
      </c>
      <c r="U17" s="14" t="s">
        <v>143</v>
      </c>
      <c r="V17" t="s">
        <v>179</v>
      </c>
      <c r="W17" s="1"/>
      <c r="X17" t="s">
        <v>0</v>
      </c>
      <c r="Y17" t="s">
        <v>180</v>
      </c>
      <c r="AB17" t="s">
        <v>181</v>
      </c>
      <c r="AE17" t="s">
        <v>179</v>
      </c>
      <c r="AF17" s="1"/>
      <c r="AG17" t="s">
        <v>0</v>
      </c>
      <c r="AH17" t="s">
        <v>180</v>
      </c>
      <c r="AK17" t="s">
        <v>181</v>
      </c>
      <c r="AN17" s="14" t="s">
        <v>90</v>
      </c>
      <c r="AO17" t="s">
        <v>179</v>
      </c>
      <c r="AP17" s="1"/>
      <c r="AQ17" t="s">
        <v>0</v>
      </c>
      <c r="AR17" t="s">
        <v>180</v>
      </c>
      <c r="AU17" t="s">
        <v>181</v>
      </c>
      <c r="AX17" t="s">
        <v>179</v>
      </c>
      <c r="AY17" s="1"/>
      <c r="AZ17" t="s">
        <v>0</v>
      </c>
      <c r="BA17" t="s">
        <v>180</v>
      </c>
      <c r="BD17" t="s">
        <v>181</v>
      </c>
    </row>
    <row r="18" spans="1:57" x14ac:dyDescent="0.25">
      <c r="B18" s="242" t="s">
        <v>151</v>
      </c>
      <c r="C18" s="243">
        <f>'Multiple climates'!C12</f>
        <v>15</v>
      </c>
      <c r="D18" s="1"/>
      <c r="E18" s="242" t="s">
        <v>151</v>
      </c>
      <c r="F18" s="243">
        <f>'Multiple climates'!C13</f>
        <v>21</v>
      </c>
      <c r="H18" s="242" t="s">
        <v>151</v>
      </c>
      <c r="I18" s="243">
        <f>'Multiple climates'!C14</f>
        <v>25</v>
      </c>
      <c r="K18" s="242" t="s">
        <v>151</v>
      </c>
      <c r="L18" s="243">
        <f>'Multiple climates'!C12</f>
        <v>15</v>
      </c>
      <c r="M18" s="1"/>
      <c r="N18" s="242" t="s">
        <v>151</v>
      </c>
      <c r="O18" s="243">
        <f>'Multiple climates'!C13</f>
        <v>21</v>
      </c>
      <c r="Q18" s="242" t="s">
        <v>151</v>
      </c>
      <c r="R18" s="243">
        <f>'Multiple climates'!C14</f>
        <v>25</v>
      </c>
      <c r="U18" s="242" t="s">
        <v>151</v>
      </c>
      <c r="V18" s="243">
        <f>'Multiple climates'!C31</f>
        <v>15</v>
      </c>
      <c r="W18" s="1"/>
      <c r="X18" s="242" t="s">
        <v>151</v>
      </c>
      <c r="Y18" s="243">
        <f>'Multiple climates'!C32</f>
        <v>21</v>
      </c>
      <c r="AA18" s="242" t="s">
        <v>151</v>
      </c>
      <c r="AB18" s="243">
        <f>'Multiple climates'!C33</f>
        <v>25</v>
      </c>
      <c r="AD18" s="242" t="s">
        <v>151</v>
      </c>
      <c r="AE18" s="243">
        <f>'Multiple climates'!C31</f>
        <v>15</v>
      </c>
      <c r="AF18" s="1"/>
      <c r="AG18" s="242" t="s">
        <v>151</v>
      </c>
      <c r="AH18" s="243">
        <f>'Multiple climates'!C32</f>
        <v>21</v>
      </c>
      <c r="AJ18" s="242" t="s">
        <v>151</v>
      </c>
      <c r="AK18" s="243">
        <f>'Multiple climates'!C33</f>
        <v>25</v>
      </c>
      <c r="AN18" s="242" t="s">
        <v>151</v>
      </c>
      <c r="AO18" s="243">
        <f>'Multiple climates'!C50</f>
        <v>15</v>
      </c>
      <c r="AP18" s="1"/>
      <c r="AQ18" s="242" t="s">
        <v>151</v>
      </c>
      <c r="AR18" s="243">
        <f>'Multiple climates'!C51</f>
        <v>21</v>
      </c>
      <c r="AT18" s="242" t="s">
        <v>151</v>
      </c>
      <c r="AU18" s="243">
        <f>'Multiple climates'!C52</f>
        <v>25</v>
      </c>
      <c r="AW18" s="242" t="s">
        <v>151</v>
      </c>
      <c r="AX18" s="243">
        <f>'Multiple climates'!C50</f>
        <v>15</v>
      </c>
      <c r="AY18" s="1"/>
      <c r="AZ18" s="242" t="s">
        <v>151</v>
      </c>
      <c r="BA18" s="243">
        <f>'Multiple climates'!C51</f>
        <v>21</v>
      </c>
      <c r="BC18" s="242" t="s">
        <v>151</v>
      </c>
      <c r="BD18" s="243">
        <f>'Multiple climates'!C52</f>
        <v>25</v>
      </c>
    </row>
    <row r="19" spans="1:57" ht="15.75" x14ac:dyDescent="0.25">
      <c r="B19" s="241" t="s">
        <v>15</v>
      </c>
      <c r="C19" s="243">
        <f>'Multiple climates'!D12</f>
        <v>40</v>
      </c>
      <c r="D19" s="1"/>
      <c r="E19" s="241" t="s">
        <v>15</v>
      </c>
      <c r="F19" s="243">
        <f>'Multiple climates'!D13</f>
        <v>50</v>
      </c>
      <c r="H19" s="241" t="s">
        <v>15</v>
      </c>
      <c r="I19" s="243">
        <f>'Multiple climates'!D14</f>
        <v>60</v>
      </c>
      <c r="K19" s="241" t="s">
        <v>15</v>
      </c>
      <c r="L19" s="243">
        <f>'Multiple climates'!D12</f>
        <v>40</v>
      </c>
      <c r="M19" s="1"/>
      <c r="N19" s="241" t="s">
        <v>15</v>
      </c>
      <c r="O19" s="243">
        <f>'Multiple climates'!D13</f>
        <v>50</v>
      </c>
      <c r="Q19" s="241" t="s">
        <v>15</v>
      </c>
      <c r="R19" s="243">
        <f>'Multiple climates'!D14</f>
        <v>60</v>
      </c>
      <c r="U19" s="241" t="s">
        <v>15</v>
      </c>
      <c r="V19" s="243">
        <f>'Multiple climates'!D31</f>
        <v>40</v>
      </c>
      <c r="W19" s="1"/>
      <c r="X19" s="241" t="s">
        <v>15</v>
      </c>
      <c r="Y19" s="243">
        <f>'Multiple climates'!D32</f>
        <v>50</v>
      </c>
      <c r="AA19" s="241" t="s">
        <v>15</v>
      </c>
      <c r="AB19" s="243">
        <f>'Multiple climates'!D33</f>
        <v>60</v>
      </c>
      <c r="AD19" s="241" t="s">
        <v>15</v>
      </c>
      <c r="AE19" s="243">
        <f>'Multiple climates'!D31</f>
        <v>40</v>
      </c>
      <c r="AF19" s="1"/>
      <c r="AG19" s="241" t="s">
        <v>15</v>
      </c>
      <c r="AH19" s="243">
        <f>'Multiple climates'!D32</f>
        <v>50</v>
      </c>
      <c r="AJ19" s="241" t="s">
        <v>15</v>
      </c>
      <c r="AK19" s="243">
        <f>'Multiple climates'!D33</f>
        <v>60</v>
      </c>
      <c r="AN19" s="241" t="s">
        <v>15</v>
      </c>
      <c r="AO19" s="243">
        <f>'Multiple climates'!D50</f>
        <v>40</v>
      </c>
      <c r="AP19" s="1"/>
      <c r="AQ19" s="241" t="s">
        <v>15</v>
      </c>
      <c r="AR19" s="243">
        <f>'Multiple climates'!D51</f>
        <v>50</v>
      </c>
      <c r="AT19" s="241" t="s">
        <v>15</v>
      </c>
      <c r="AU19" s="243">
        <f>'Multiple climates'!D52</f>
        <v>60</v>
      </c>
      <c r="AW19" s="241" t="s">
        <v>15</v>
      </c>
      <c r="AX19" s="243">
        <f>'Multiple climates'!D50</f>
        <v>40</v>
      </c>
      <c r="AY19" s="1"/>
      <c r="AZ19" s="241" t="s">
        <v>15</v>
      </c>
      <c r="BA19" s="243">
        <f>'Multiple climates'!D51</f>
        <v>50</v>
      </c>
      <c r="BC19" s="241" t="s">
        <v>15</v>
      </c>
      <c r="BD19" s="243">
        <f>'Multiple climates'!D52</f>
        <v>60</v>
      </c>
    </row>
    <row r="20" spans="1:57" x14ac:dyDescent="0.25">
      <c r="B20" t="s">
        <v>193</v>
      </c>
      <c r="C20" s="244">
        <f>'TMP4.7sc1'!AB23</f>
        <v>88.334121462753899</v>
      </c>
      <c r="D20" s="1"/>
      <c r="E20" t="s">
        <v>193</v>
      </c>
      <c r="F20" s="244">
        <f>'TMP4.7sc2'!AB23</f>
        <v>71.287019103402528</v>
      </c>
      <c r="H20" t="s">
        <v>193</v>
      </c>
      <c r="I20" s="244">
        <f>'TMP4.7sc3'!AB23</f>
        <v>56.322716712448901</v>
      </c>
      <c r="K20" t="s">
        <v>194</v>
      </c>
      <c r="L20" s="244">
        <f>'TMP4.7sc1'!AB89</f>
        <v>58.565560462293845</v>
      </c>
      <c r="M20" s="1"/>
      <c r="N20" t="s">
        <v>194</v>
      </c>
      <c r="O20" s="244">
        <f>'TMP4.7sc2'!AB89</f>
        <v>34.795698876336957</v>
      </c>
      <c r="Q20" t="s">
        <v>194</v>
      </c>
      <c r="R20" s="244">
        <f>'TMP4.7sc3'!AB89</f>
        <v>17.209876980165063</v>
      </c>
      <c r="U20" t="s">
        <v>167</v>
      </c>
      <c r="V20" s="244">
        <f>'BKP5.1sc1'!AB16</f>
        <v>98.206223185416434</v>
      </c>
      <c r="W20" s="1"/>
      <c r="X20" t="s">
        <v>167</v>
      </c>
      <c r="Y20" s="244">
        <f>'BKP5.1sc2'!AB16</f>
        <v>90.879717324168695</v>
      </c>
      <c r="AA20" t="s">
        <v>167</v>
      </c>
      <c r="AB20" s="244">
        <f>'BKP5.1sc3'!AB16</f>
        <v>78.029289437140605</v>
      </c>
      <c r="AD20" t="s">
        <v>150</v>
      </c>
      <c r="AE20" s="244">
        <f>'BKP5.1sc1'!AB56</f>
        <v>88.821081901828762</v>
      </c>
      <c r="AF20" s="1"/>
      <c r="AG20" t="s">
        <v>150</v>
      </c>
      <c r="AH20" s="244">
        <f>'BKP5.1sc2'!AB56</f>
        <v>63.292143987061728</v>
      </c>
      <c r="AJ20" t="s">
        <v>150</v>
      </c>
      <c r="AK20" s="244">
        <f>'BKP5.1sc3'!AB56</f>
        <v>40.707417056850488</v>
      </c>
      <c r="AN20" t="s">
        <v>167</v>
      </c>
      <c r="AO20" s="244">
        <f>'BKP9.6sc1'!AB16</f>
        <v>99.845282296887021</v>
      </c>
      <c r="AP20" s="1"/>
      <c r="AQ20" t="s">
        <v>167</v>
      </c>
      <c r="AR20" s="244">
        <f>'BKP9.6sc2'!AB16</f>
        <v>98.772633445114053</v>
      </c>
      <c r="AT20" t="s">
        <v>167</v>
      </c>
      <c r="AU20" s="244">
        <f>'BKP9.6sc3'!AB16</f>
        <v>97.353511263305876</v>
      </c>
      <c r="AW20" t="s">
        <v>150</v>
      </c>
      <c r="AX20" s="244">
        <f>'BKP9.6sc1'!AB56</f>
        <v>99.247764819999418</v>
      </c>
      <c r="AY20" s="1"/>
      <c r="AZ20" t="s">
        <v>150</v>
      </c>
      <c r="BA20" s="244">
        <f>'BKP9.6sc2'!AB56</f>
        <v>96.915369804206208</v>
      </c>
      <c r="BC20" t="s">
        <v>150</v>
      </c>
      <c r="BD20" s="244">
        <f>'BKP9.6sc3'!AB56</f>
        <v>92.728862958576769</v>
      </c>
    </row>
    <row r="21" spans="1:57" x14ac:dyDescent="0.25">
      <c r="B21" t="s">
        <v>153</v>
      </c>
      <c r="C21" s="95">
        <f>IF(OR(C19&lt;10, C19&gt;80, C18&lt;0, C18&gt;30), "Not valid",C20)</f>
        <v>88.334121462753899</v>
      </c>
      <c r="D21" s="1" t="s">
        <v>154</v>
      </c>
      <c r="E21" t="s">
        <v>153</v>
      </c>
      <c r="F21" s="95">
        <f>IF(OR(F19&lt;10, F19&gt;80, F18&lt;0, F18&gt;30), "Not valid",F20)</f>
        <v>71.287019103402528</v>
      </c>
      <c r="G21" s="7" t="s">
        <v>154</v>
      </c>
      <c r="H21" t="s">
        <v>153</v>
      </c>
      <c r="I21" s="95">
        <f>IF(OR(I19&lt;10, I19&gt;80, I18&lt;0, I18&gt;30), "Not valid",I20)</f>
        <v>56.322716712448901</v>
      </c>
      <c r="J21" s="7" t="s">
        <v>154</v>
      </c>
      <c r="K21" t="s">
        <v>153</v>
      </c>
      <c r="L21" s="95">
        <f>IF(OR(L19&lt;10, L19&gt;80, L18&lt;0, L18&gt;30), "Not valid",L20)</f>
        <v>58.565560462293845</v>
      </c>
      <c r="M21" s="1" t="s">
        <v>154</v>
      </c>
      <c r="N21" t="s">
        <v>153</v>
      </c>
      <c r="O21" s="95">
        <f>IF(OR(O19&lt;10, O19&gt;80, O18&lt;0, O18&gt;30), "Not valid",O20)</f>
        <v>34.795698876336957</v>
      </c>
      <c r="P21" s="7" t="s">
        <v>154</v>
      </c>
      <c r="Q21" t="s">
        <v>153</v>
      </c>
      <c r="R21" s="95">
        <f>IF(OR(R19&lt;10, R19&gt;80, R18&lt;0, R18&gt;30), "Not valid",R20)</f>
        <v>17.209876980165063</v>
      </c>
      <c r="S21" s="7" t="s">
        <v>154</v>
      </c>
      <c r="U21" t="s">
        <v>153</v>
      </c>
      <c r="V21" s="95">
        <f>IF(OR(V19&lt;10, V19&gt;80, V18&lt;0, V18&gt;30), "Not valid",V20)</f>
        <v>98.206223185416434</v>
      </c>
      <c r="W21" s="1" t="s">
        <v>154</v>
      </c>
      <c r="X21" t="s">
        <v>153</v>
      </c>
      <c r="Y21" s="95">
        <f>IF(OR(Y19&lt;10, Y19&gt;80, Y18&lt;0, Y18&gt;30), "Not valid",Y20)</f>
        <v>90.879717324168695</v>
      </c>
      <c r="Z21" s="7" t="s">
        <v>154</v>
      </c>
      <c r="AA21" t="s">
        <v>153</v>
      </c>
      <c r="AB21" s="95">
        <f>IF(OR(AB19&lt;10, AB19&gt;80, AB18&lt;0, AB18&gt;30), "Not valid",AB20)</f>
        <v>78.029289437140605</v>
      </c>
      <c r="AC21" s="7" t="s">
        <v>154</v>
      </c>
      <c r="AD21" t="s">
        <v>153</v>
      </c>
      <c r="AE21" s="95">
        <f>IF(OR(AE19&lt;10, AE19&gt;80, AE18&lt;0, AE18&gt;30), "Not valid",AE20)</f>
        <v>88.821081901828762</v>
      </c>
      <c r="AF21" s="1" t="s">
        <v>154</v>
      </c>
      <c r="AG21" t="s">
        <v>153</v>
      </c>
      <c r="AH21" s="95">
        <f>IF(OR(AH19&lt;10, AH19&gt;80, AH18&lt;0, AH18&gt;30), "Not valid",AH20)</f>
        <v>63.292143987061728</v>
      </c>
      <c r="AI21" s="7" t="s">
        <v>154</v>
      </c>
      <c r="AJ21" t="s">
        <v>153</v>
      </c>
      <c r="AK21" s="95">
        <f>IF(OR(AK19&lt;10, AK19&gt;80, AK18&lt;0, AK18&gt;30), "Not valid",AK20)</f>
        <v>40.707417056850488</v>
      </c>
      <c r="AL21" s="7" t="s">
        <v>154</v>
      </c>
      <c r="AN21" t="s">
        <v>153</v>
      </c>
      <c r="AO21" s="95">
        <f>IF(OR(AO19&lt;10, AO19&gt;80, AO18&lt;0, AO18&gt;30), "Not valid",AO20)</f>
        <v>99.845282296887021</v>
      </c>
      <c r="AP21" s="1" t="s">
        <v>154</v>
      </c>
      <c r="AQ21" t="s">
        <v>153</v>
      </c>
      <c r="AR21" s="95">
        <f>IF(OR(AR19&lt;10, AR19&gt;80, AR18&lt;0, AR18&gt;30), "Not valid",AR20)</f>
        <v>98.772633445114053</v>
      </c>
      <c r="AS21" s="7" t="s">
        <v>154</v>
      </c>
      <c r="AT21" t="s">
        <v>153</v>
      </c>
      <c r="AU21" s="95">
        <f>IF(OR(AU19&lt;10, AU19&gt;80, AU18&lt;0, AU18&gt;30), "Not valid",AU20)</f>
        <v>97.353511263305876</v>
      </c>
      <c r="AV21" s="7" t="s">
        <v>154</v>
      </c>
      <c r="AW21" t="s">
        <v>153</v>
      </c>
      <c r="AX21" s="95">
        <f>IF(OR(AX19&lt;10, AX19&gt;80, AX18&lt;0, AX18&gt;30), "Not valid",AX20)</f>
        <v>99.247764819999418</v>
      </c>
      <c r="AY21" s="1" t="s">
        <v>154</v>
      </c>
      <c r="AZ21" t="s">
        <v>153</v>
      </c>
      <c r="BA21" s="95">
        <f>IF(OR(BA19&lt;10, BA19&gt;80, BA18&lt;0, BA18&gt;30), "Not valid",BA20)</f>
        <v>96.915369804206208</v>
      </c>
      <c r="BB21" s="7" t="s">
        <v>154</v>
      </c>
      <c r="BC21" t="s">
        <v>153</v>
      </c>
      <c r="BD21" s="95">
        <f>IF(OR(BD19&lt;10, BD19&gt;80, BD18&lt;0, BD18&gt;30), "Not valid",BD20)</f>
        <v>92.728862958576769</v>
      </c>
      <c r="BE21" s="7" t="s">
        <v>154</v>
      </c>
    </row>
    <row r="22" spans="1:57" x14ac:dyDescent="0.25">
      <c r="B22" t="s">
        <v>178</v>
      </c>
      <c r="C22" s="245">
        <f>IF(AND(C21=C20,C20&gt;0),C20,IF(AND(C21=C20,C20&lt;0),0,"not valid"))</f>
        <v>88.334121462753899</v>
      </c>
      <c r="D22" s="1" t="s">
        <v>154</v>
      </c>
      <c r="E22" t="s">
        <v>178</v>
      </c>
      <c r="F22" s="245">
        <f>IF(AND(F21=F20,F20&gt;0),F20,IF(AND(F21=F20,F20&lt;0),0,"not valid"))</f>
        <v>71.287019103402528</v>
      </c>
      <c r="G22" s="7" t="s">
        <v>154</v>
      </c>
      <c r="H22" t="s">
        <v>178</v>
      </c>
      <c r="I22" s="245">
        <f>IF(AND(I21=I20,I20&gt;0),I20,IF(AND(I21=I20,I20&lt;0),0,"not valid"))</f>
        <v>56.322716712448901</v>
      </c>
      <c r="J22" s="7" t="s">
        <v>154</v>
      </c>
      <c r="K22" t="s">
        <v>178</v>
      </c>
      <c r="L22" s="245">
        <f>IF(AND(L21=L20,L20&gt;0),L20,IF(AND(L21=L20,L20&lt;0),0,"not valid"))</f>
        <v>58.565560462293845</v>
      </c>
      <c r="M22" s="1" t="s">
        <v>154</v>
      </c>
      <c r="N22" t="s">
        <v>178</v>
      </c>
      <c r="O22" s="245">
        <f>IF(AND(O21=O20,O20&gt;0),O20,IF(AND(O21=O20,O20&lt;0),0,"not valid"))</f>
        <v>34.795698876336957</v>
      </c>
      <c r="P22" s="7" t="s">
        <v>154</v>
      </c>
      <c r="Q22" t="s">
        <v>178</v>
      </c>
      <c r="R22" s="245">
        <f>IF(AND(R21=R20,R20&gt;0),R20,IF(AND(R21=R20,R20&lt;0),0,"not valid"))</f>
        <v>17.209876980165063</v>
      </c>
      <c r="S22" s="7" t="s">
        <v>154</v>
      </c>
      <c r="U22" t="s">
        <v>178</v>
      </c>
      <c r="V22" s="245">
        <f>IF(AND(V21=V20,V20&gt;0),V20,IF(AND(V21=V20,V20&lt;0),0,"not valid"))</f>
        <v>98.206223185416434</v>
      </c>
      <c r="W22" s="1" t="s">
        <v>154</v>
      </c>
      <c r="X22" t="s">
        <v>178</v>
      </c>
      <c r="Y22" s="245">
        <f>IF(AND(Y21=Y20,Y20&gt;0),Y20,IF(AND(Y21=Y20,Y20&lt;0),0,"not valid"))</f>
        <v>90.879717324168695</v>
      </c>
      <c r="Z22" s="7" t="s">
        <v>154</v>
      </c>
      <c r="AA22" t="s">
        <v>178</v>
      </c>
      <c r="AB22" s="245">
        <f>IF(AND(AB21=AB20,AB20&gt;0),AB20,IF(AND(AB21=AB20,AB20&lt;0),0,"not valid"))</f>
        <v>78.029289437140605</v>
      </c>
      <c r="AC22" s="7" t="s">
        <v>154</v>
      </c>
      <c r="AD22" t="s">
        <v>178</v>
      </c>
      <c r="AE22" s="245">
        <f>IF(AND(AE21=AE20,AE20&gt;0),AE20,IF(AND(AE21=AE20,AE20&lt;0),0,"not valid"))</f>
        <v>88.821081901828762</v>
      </c>
      <c r="AF22" s="1" t="s">
        <v>154</v>
      </c>
      <c r="AG22" t="s">
        <v>178</v>
      </c>
      <c r="AH22" s="245">
        <f>IF(AND(AH21=AH20,AH20&gt;0),AH20,IF(AND(AH21=AH20,AH20&lt;0),0,"not valid"))</f>
        <v>63.292143987061728</v>
      </c>
      <c r="AI22" s="7" t="s">
        <v>154</v>
      </c>
      <c r="AJ22" t="s">
        <v>178</v>
      </c>
      <c r="AK22" s="245">
        <f>IF(AND(AK21=AK20,AK20&gt;0),AK20,IF(AND(AK21=AK20,AK20&lt;0),0,"not valid"))</f>
        <v>40.707417056850488</v>
      </c>
      <c r="AL22" s="7" t="s">
        <v>154</v>
      </c>
      <c r="AN22" t="s">
        <v>178</v>
      </c>
      <c r="AO22" s="245">
        <f>IF(AND(AO21=AO20,AO20&gt;0),AO20,IF(AND(AO21=AO20,AO20&lt;0),0,"not valid"))</f>
        <v>99.845282296887021</v>
      </c>
      <c r="AP22" s="1" t="s">
        <v>154</v>
      </c>
      <c r="AQ22" t="s">
        <v>178</v>
      </c>
      <c r="AR22" s="245">
        <f>IF(AND(AR21=AR20,AR20&gt;0),AR20,IF(AND(AR21=AR20,AR20&lt;0),0,"not valid"))</f>
        <v>98.772633445114053</v>
      </c>
      <c r="AS22" s="7" t="s">
        <v>154</v>
      </c>
      <c r="AT22" t="s">
        <v>178</v>
      </c>
      <c r="AU22" s="245">
        <f>IF(AND(AU21=AU20,AU20&gt;0),AU20,IF(AND(AU21=AU20,AU20&lt;0),0,"not valid"))</f>
        <v>97.353511263305876</v>
      </c>
      <c r="AV22" s="7" t="s">
        <v>154</v>
      </c>
      <c r="AW22" t="s">
        <v>178</v>
      </c>
      <c r="AX22" s="245">
        <f>IF(AND(AX21=AX20,AX20&gt;0),AX20,IF(AND(AX21=AX20,AX20&lt;0),0,"not valid"))</f>
        <v>99.247764819999418</v>
      </c>
      <c r="AY22" s="1" t="s">
        <v>154</v>
      </c>
      <c r="AZ22" t="s">
        <v>178</v>
      </c>
      <c r="BA22" s="245">
        <f>IF(AND(BA21=BA20,BA20&gt;0),BA20,IF(AND(BA21=BA20,BA20&lt;0),0,"not valid"))</f>
        <v>96.915369804206208</v>
      </c>
      <c r="BB22" s="7" t="s">
        <v>154</v>
      </c>
      <c r="BC22" t="s">
        <v>178</v>
      </c>
      <c r="BD22" s="245">
        <f>IF(AND(BD21=BD20,BD20&gt;0),BD20,IF(AND(BD21=BD20,BD20&lt;0),0,"not valid"))</f>
        <v>92.728862958576769</v>
      </c>
      <c r="BE22" s="7" t="s">
        <v>154</v>
      </c>
    </row>
    <row r="24" spans="1:57" ht="18.75" x14ac:dyDescent="0.3">
      <c r="A24" s="246" t="s">
        <v>155</v>
      </c>
    </row>
    <row r="26" spans="1:57" x14ac:dyDescent="0.25">
      <c r="B26" t="s">
        <v>149</v>
      </c>
      <c r="G26" s="23"/>
      <c r="I26" s="248" t="s">
        <v>196</v>
      </c>
      <c r="J26" s="249"/>
      <c r="K26" s="250" t="str">
        <f>IF(OR('Single climate'!B14&lt;0, 'Single climate'!B14&gt;35, 'Single climate'!B15&lt;10,'Single climate'!B15&gt;80), 0,  "No")</f>
        <v>No</v>
      </c>
    </row>
    <row r="27" spans="1:57" x14ac:dyDescent="0.25">
      <c r="B27" t="s">
        <v>144</v>
      </c>
      <c r="D27" t="s">
        <v>143</v>
      </c>
      <c r="F27" t="s">
        <v>142</v>
      </c>
      <c r="G27" s="23"/>
      <c r="I27" t="s">
        <v>146</v>
      </c>
    </row>
    <row r="28" spans="1:57" x14ac:dyDescent="0.25">
      <c r="B28" t="s">
        <v>14</v>
      </c>
      <c r="C28" t="s">
        <v>43</v>
      </c>
      <c r="D28" t="s">
        <v>14</v>
      </c>
      <c r="E28" t="s">
        <v>43</v>
      </c>
      <c r="F28" t="s">
        <v>14</v>
      </c>
      <c r="G28" t="s">
        <v>43</v>
      </c>
      <c r="I28" s="31" t="s">
        <v>145</v>
      </c>
      <c r="J28" s="31" t="s">
        <v>14</v>
      </c>
      <c r="K28" t="s">
        <v>197</v>
      </c>
      <c r="L28" s="23" t="s">
        <v>43</v>
      </c>
    </row>
    <row r="29" spans="1:57" x14ac:dyDescent="0.25">
      <c r="B29">
        <v>1600</v>
      </c>
      <c r="C29" s="23">
        <f t="shared" ref="C29:C56" si="0">17.374-3740.716/B29</f>
        <v>15.036052499999998</v>
      </c>
      <c r="D29">
        <v>1200</v>
      </c>
      <c r="E29" s="23">
        <f t="shared" ref="E29:E46" si="1">17.6898-5760.94/D29</f>
        <v>12.889016666666668</v>
      </c>
      <c r="F29">
        <v>2450</v>
      </c>
      <c r="G29" s="23">
        <f t="shared" ref="G29:G57" si="2">16.2009-4803.229/F29</f>
        <v>14.240398367346939</v>
      </c>
      <c r="I29" s="31">
        <v>50</v>
      </c>
      <c r="J29" s="237">
        <f>IF($K$26=0,0,'TMP4.7'!Y23)</f>
        <v>556.04089725663312</v>
      </c>
      <c r="K29" s="251">
        <f>IF(L29&lt;0, 0,L29)</f>
        <v>10.644018728836024</v>
      </c>
      <c r="L29" s="90">
        <f>IF($K$26=0,0,'TMP4.7'!Z23)</f>
        <v>10.644018728836024</v>
      </c>
    </row>
    <row r="30" spans="1:57" x14ac:dyDescent="0.25">
      <c r="B30">
        <v>1500</v>
      </c>
      <c r="C30" s="23">
        <f t="shared" si="0"/>
        <v>14.880189333333332</v>
      </c>
      <c r="D30">
        <f t="shared" ref="D30:D45" si="3">D29-50</f>
        <v>1150</v>
      </c>
      <c r="E30" s="23">
        <f t="shared" si="1"/>
        <v>12.680286956521741</v>
      </c>
      <c r="F30">
        <f t="shared" ref="F30:F44" si="4">F29-100</f>
        <v>2350</v>
      </c>
      <c r="G30" s="23">
        <f t="shared" si="2"/>
        <v>14.156972765957448</v>
      </c>
      <c r="I30">
        <v>100</v>
      </c>
      <c r="J30" s="237">
        <f>IF($K$26=0,0,'TMP4.7'!Y39)</f>
        <v>417.05359910411471</v>
      </c>
      <c r="K30" s="251">
        <f t="shared" ref="K30:K32" si="5">IF(L30&lt;0, 0,L30)</f>
        <v>8.4013848728367382</v>
      </c>
      <c r="L30" s="90">
        <f>IF($K$26=0,0,'TMP4.7'!Z39)</f>
        <v>8.4013848728367382</v>
      </c>
    </row>
    <row r="31" spans="1:57" x14ac:dyDescent="0.25">
      <c r="B31">
        <f t="shared" ref="B31:B54" si="6">B30-50</f>
        <v>1450</v>
      </c>
      <c r="C31" s="23">
        <f t="shared" si="0"/>
        <v>14.794195862068964</v>
      </c>
      <c r="D31">
        <f t="shared" si="3"/>
        <v>1100</v>
      </c>
      <c r="E31" s="23">
        <f t="shared" si="1"/>
        <v>12.45258181818182</v>
      </c>
      <c r="F31">
        <f t="shared" si="4"/>
        <v>2250</v>
      </c>
      <c r="G31" s="23">
        <f t="shared" si="2"/>
        <v>14.066131555555556</v>
      </c>
      <c r="I31">
        <v>250</v>
      </c>
      <c r="J31" s="237">
        <f>IF($K$26=0,0,'TMP4.7'!Y89)</f>
        <v>307.19285334263412</v>
      </c>
      <c r="K31" s="251">
        <f t="shared" si="5"/>
        <v>5.1927416308858891</v>
      </c>
      <c r="L31" s="90">
        <f>IF($K$26=0,0,'TMP4.7'!Z89)</f>
        <v>5.1927416308858891</v>
      </c>
    </row>
    <row r="32" spans="1:57" x14ac:dyDescent="0.25">
      <c r="B32">
        <f t="shared" si="6"/>
        <v>1400</v>
      </c>
      <c r="C32" s="23">
        <f t="shared" si="0"/>
        <v>14.702059999999999</v>
      </c>
      <c r="D32">
        <f t="shared" si="3"/>
        <v>1050</v>
      </c>
      <c r="E32" s="23">
        <f t="shared" si="1"/>
        <v>12.203190476190478</v>
      </c>
      <c r="F32">
        <f t="shared" si="4"/>
        <v>2150</v>
      </c>
      <c r="G32" s="23">
        <f t="shared" si="2"/>
        <v>13.966840000000001</v>
      </c>
      <c r="I32" s="31">
        <v>500</v>
      </c>
      <c r="J32" s="237">
        <f>IF($K$26=0,0,'TMP4.7'!Y172)</f>
        <v>254.07014429106096</v>
      </c>
      <c r="K32" s="251">
        <f t="shared" si="5"/>
        <v>2.645926961241825</v>
      </c>
      <c r="L32" s="90">
        <f>IF($K$26=0,0,'TMP4.7'!Z172)</f>
        <v>2.645926961241825</v>
      </c>
    </row>
    <row r="33" spans="2:12" x14ac:dyDescent="0.25">
      <c r="B33">
        <f t="shared" si="6"/>
        <v>1350</v>
      </c>
      <c r="C33" s="23">
        <f t="shared" si="0"/>
        <v>14.603099259259258</v>
      </c>
      <c r="D33">
        <f t="shared" si="3"/>
        <v>1000</v>
      </c>
      <c r="E33" s="23">
        <f t="shared" si="1"/>
        <v>11.928860000000002</v>
      </c>
      <c r="F33">
        <f t="shared" si="4"/>
        <v>2050</v>
      </c>
      <c r="G33" s="23">
        <f t="shared" si="2"/>
        <v>13.857861463414634</v>
      </c>
      <c r="K33" s="23"/>
    </row>
    <row r="34" spans="2:12" x14ac:dyDescent="0.25">
      <c r="B34">
        <f t="shared" si="6"/>
        <v>1300</v>
      </c>
      <c r="C34" s="23">
        <f t="shared" si="0"/>
        <v>14.496526153846153</v>
      </c>
      <c r="D34">
        <f t="shared" si="3"/>
        <v>950</v>
      </c>
      <c r="E34" s="23">
        <f t="shared" si="1"/>
        <v>11.62565263157895</v>
      </c>
      <c r="F34">
        <f t="shared" si="4"/>
        <v>1950</v>
      </c>
      <c r="G34" s="23">
        <f t="shared" si="2"/>
        <v>13.737705641025642</v>
      </c>
      <c r="I34" t="s">
        <v>147</v>
      </c>
      <c r="K34" s="23"/>
    </row>
    <row r="35" spans="2:12" x14ac:dyDescent="0.25">
      <c r="B35">
        <f t="shared" si="6"/>
        <v>1250</v>
      </c>
      <c r="C35" s="23">
        <f t="shared" si="0"/>
        <v>14.381427199999999</v>
      </c>
      <c r="D35">
        <f t="shared" si="3"/>
        <v>900</v>
      </c>
      <c r="E35" s="23">
        <f t="shared" si="1"/>
        <v>11.288755555555557</v>
      </c>
      <c r="F35">
        <f t="shared" si="4"/>
        <v>1850</v>
      </c>
      <c r="G35" s="23">
        <f t="shared" si="2"/>
        <v>13.604560000000001</v>
      </c>
      <c r="I35" s="31" t="s">
        <v>145</v>
      </c>
      <c r="J35" s="31" t="s">
        <v>14</v>
      </c>
      <c r="K35" t="s">
        <v>197</v>
      </c>
      <c r="L35" s="23" t="s">
        <v>43</v>
      </c>
    </row>
    <row r="36" spans="2:12" x14ac:dyDescent="0.25">
      <c r="B36">
        <f t="shared" si="6"/>
        <v>1200</v>
      </c>
      <c r="C36" s="23">
        <f t="shared" si="0"/>
        <v>14.256736666666665</v>
      </c>
      <c r="D36">
        <f t="shared" si="3"/>
        <v>850</v>
      </c>
      <c r="E36" s="23">
        <f t="shared" si="1"/>
        <v>10.912223529411767</v>
      </c>
      <c r="F36">
        <f t="shared" si="4"/>
        <v>1750</v>
      </c>
      <c r="G36" s="23">
        <f t="shared" si="2"/>
        <v>13.456197714285715</v>
      </c>
      <c r="I36" s="31">
        <v>50</v>
      </c>
      <c r="J36" s="237">
        <f>IF($K$26=0,0,'BKP5.1'!Y11)</f>
        <v>1098.6978640593445</v>
      </c>
      <c r="K36" s="251">
        <f>IF(L36&lt;0, 0,L36)</f>
        <v>12.446849012742206</v>
      </c>
      <c r="L36" s="90">
        <f>IF($K$26=0,0,'BKP5.1'!Z11)</f>
        <v>12.446849012742206</v>
      </c>
    </row>
    <row r="37" spans="2:12" x14ac:dyDescent="0.25">
      <c r="B37">
        <f t="shared" si="6"/>
        <v>1150</v>
      </c>
      <c r="C37" s="23">
        <f t="shared" si="0"/>
        <v>14.121203478260869</v>
      </c>
      <c r="D37">
        <f t="shared" si="3"/>
        <v>800</v>
      </c>
      <c r="E37" s="23">
        <f t="shared" si="1"/>
        <v>10.488625000000003</v>
      </c>
      <c r="F37">
        <f t="shared" si="4"/>
        <v>1650</v>
      </c>
      <c r="G37" s="23">
        <f t="shared" si="2"/>
        <v>13.289852121212121</v>
      </c>
      <c r="I37">
        <v>100</v>
      </c>
      <c r="J37" s="237">
        <f>IF($K$26=0,0,'BKP5.1'!Y16)</f>
        <v>1006.0771706531775</v>
      </c>
      <c r="K37" s="251">
        <f t="shared" ref="K37:K39" si="7">IF(L37&lt;0, 0,L37)</f>
        <v>11.964130509184702</v>
      </c>
      <c r="L37" s="90">
        <f>IF($K$26=0,0,'BKP5.1'!Z16)</f>
        <v>11.964130509184702</v>
      </c>
    </row>
    <row r="38" spans="2:12" x14ac:dyDescent="0.25">
      <c r="B38">
        <f t="shared" si="6"/>
        <v>1100</v>
      </c>
      <c r="C38" s="23">
        <f t="shared" si="0"/>
        <v>13.973349090909089</v>
      </c>
      <c r="D38">
        <f t="shared" si="3"/>
        <v>750</v>
      </c>
      <c r="E38" s="23">
        <f t="shared" si="1"/>
        <v>10.008546666666669</v>
      </c>
      <c r="F38">
        <f t="shared" si="4"/>
        <v>1550</v>
      </c>
      <c r="G38" s="23">
        <f t="shared" si="2"/>
        <v>13.102042580645161</v>
      </c>
      <c r="I38">
        <v>250</v>
      </c>
      <c r="J38" s="237">
        <f>IF($K$26=0,0,'BKP5.1'!Y31)</f>
        <v>784.73482273366892</v>
      </c>
      <c r="K38" s="251">
        <f t="shared" si="7"/>
        <v>10.349006822858534</v>
      </c>
      <c r="L38" s="90">
        <f>IF($K$26=0,0,'BKP5.1'!Z31)</f>
        <v>10.349006822858534</v>
      </c>
    </row>
    <row r="39" spans="2:12" x14ac:dyDescent="0.25">
      <c r="B39">
        <f t="shared" si="6"/>
        <v>1050</v>
      </c>
      <c r="C39" s="23">
        <f t="shared" si="0"/>
        <v>13.811413333333332</v>
      </c>
      <c r="D39">
        <f t="shared" si="3"/>
        <v>700</v>
      </c>
      <c r="E39" s="23">
        <f t="shared" si="1"/>
        <v>9.4598857142857167</v>
      </c>
      <c r="F39">
        <f t="shared" si="4"/>
        <v>1450</v>
      </c>
      <c r="G39" s="23">
        <f t="shared" si="2"/>
        <v>12.888328275862069</v>
      </c>
      <c r="I39" s="31">
        <v>500</v>
      </c>
      <c r="J39" s="237">
        <f>IF($K$26=0,0,'BKP5.1'!Y56)</f>
        <v>613.62225158380988</v>
      </c>
      <c r="K39" s="251">
        <f t="shared" si="7"/>
        <v>8.3018392896354989</v>
      </c>
      <c r="L39" s="90">
        <f>IF($K$26=0,0,'BKP5.1'!Z56)</f>
        <v>8.3018392896354989</v>
      </c>
    </row>
    <row r="40" spans="2:12" x14ac:dyDescent="0.25">
      <c r="B40">
        <f t="shared" si="6"/>
        <v>1000</v>
      </c>
      <c r="C40" s="23">
        <f t="shared" si="0"/>
        <v>13.633284</v>
      </c>
      <c r="D40">
        <f t="shared" si="3"/>
        <v>650</v>
      </c>
      <c r="E40" s="23">
        <f t="shared" si="1"/>
        <v>8.8268153846153865</v>
      </c>
      <c r="F40">
        <f t="shared" si="4"/>
        <v>1350</v>
      </c>
      <c r="G40" s="23">
        <f t="shared" si="2"/>
        <v>12.642952592592593</v>
      </c>
    </row>
    <row r="41" spans="2:12" x14ac:dyDescent="0.25">
      <c r="B41">
        <f t="shared" si="6"/>
        <v>950</v>
      </c>
      <c r="C41" s="23">
        <f t="shared" si="0"/>
        <v>13.436404210526314</v>
      </c>
      <c r="D41">
        <f t="shared" si="3"/>
        <v>600</v>
      </c>
      <c r="E41" s="23">
        <f t="shared" si="1"/>
        <v>8.0882333333333349</v>
      </c>
      <c r="F41">
        <f t="shared" si="4"/>
        <v>1250</v>
      </c>
      <c r="G41" s="23">
        <f t="shared" si="2"/>
        <v>12.358316800000001</v>
      </c>
      <c r="I41" t="s">
        <v>148</v>
      </c>
    </row>
    <row r="42" spans="2:12" x14ac:dyDescent="0.25">
      <c r="B42">
        <f t="shared" si="6"/>
        <v>900</v>
      </c>
      <c r="C42" s="23">
        <f t="shared" si="0"/>
        <v>13.217648888888888</v>
      </c>
      <c r="D42">
        <f t="shared" si="3"/>
        <v>550</v>
      </c>
      <c r="E42" s="23">
        <f t="shared" si="1"/>
        <v>7.2153636363636391</v>
      </c>
      <c r="F42">
        <f t="shared" si="4"/>
        <v>1150</v>
      </c>
      <c r="G42" s="23">
        <f t="shared" si="2"/>
        <v>12.024179130434783</v>
      </c>
      <c r="I42" s="31" t="s">
        <v>145</v>
      </c>
      <c r="J42" s="31" t="s">
        <v>14</v>
      </c>
      <c r="K42" t="s">
        <v>197</v>
      </c>
      <c r="L42" s="23" t="s">
        <v>43</v>
      </c>
    </row>
    <row r="43" spans="2:12" x14ac:dyDescent="0.25">
      <c r="B43">
        <f t="shared" si="6"/>
        <v>850</v>
      </c>
      <c r="C43" s="23">
        <f t="shared" si="0"/>
        <v>12.973157647058823</v>
      </c>
      <c r="D43">
        <f t="shared" si="3"/>
        <v>500</v>
      </c>
      <c r="E43" s="23">
        <f t="shared" si="1"/>
        <v>6.1679200000000023</v>
      </c>
      <c r="F43">
        <f t="shared" si="4"/>
        <v>1050</v>
      </c>
      <c r="G43" s="23">
        <f t="shared" si="2"/>
        <v>11.626396190476191</v>
      </c>
      <c r="I43" s="31">
        <v>50</v>
      </c>
      <c r="J43" s="237">
        <f>IF($K$26=0,0,'BKP9.6'!Y11)</f>
        <v>2375.2853700520432</v>
      </c>
      <c r="K43" s="251">
        <f>IF(L43&lt;0, 0,L43)</f>
        <v>14.178457119586957</v>
      </c>
      <c r="L43" s="90">
        <f>IF($K$26=0,0,'BKP9.6'!Z11)</f>
        <v>14.178457119586957</v>
      </c>
    </row>
    <row r="44" spans="2:12" x14ac:dyDescent="0.25">
      <c r="B44">
        <f t="shared" si="6"/>
        <v>800</v>
      </c>
      <c r="C44" s="23">
        <f t="shared" si="0"/>
        <v>12.698104999999998</v>
      </c>
      <c r="D44">
        <f t="shared" si="3"/>
        <v>450</v>
      </c>
      <c r="E44" s="23">
        <f t="shared" si="1"/>
        <v>4.8877111111111144</v>
      </c>
      <c r="F44">
        <f t="shared" si="4"/>
        <v>950</v>
      </c>
      <c r="G44" s="23">
        <f t="shared" si="2"/>
        <v>11.14486947368421</v>
      </c>
      <c r="I44">
        <v>100</v>
      </c>
      <c r="J44" s="237">
        <f>IF($K$26=0,0,'BKP9.6'!Y16)</f>
        <v>2334.1192701532877</v>
      </c>
      <c r="K44" s="251">
        <f t="shared" ref="K44:K46" si="8">IF(L44&lt;0, 0,L44)</f>
        <v>14.142793245470029</v>
      </c>
      <c r="L44" s="90">
        <f>IF($K$26=0,0,'BKP9.6'!Z16)</f>
        <v>14.142793245470029</v>
      </c>
    </row>
    <row r="45" spans="2:12" x14ac:dyDescent="0.25">
      <c r="B45">
        <f t="shared" si="6"/>
        <v>750</v>
      </c>
      <c r="C45" s="23">
        <f t="shared" si="0"/>
        <v>12.386378666666666</v>
      </c>
      <c r="D45">
        <f t="shared" si="3"/>
        <v>400</v>
      </c>
      <c r="E45" s="23">
        <f t="shared" si="1"/>
        <v>3.2874500000000033</v>
      </c>
      <c r="F45">
        <f t="shared" ref="F45:F55" si="9">F44-50</f>
        <v>900</v>
      </c>
      <c r="G45" s="23">
        <f t="shared" si="2"/>
        <v>10.863978888888889</v>
      </c>
      <c r="I45">
        <v>250</v>
      </c>
      <c r="J45" s="237">
        <f>IF($K$26=0,0,'BKP9.6'!Y31)</f>
        <v>2222.9932713793482</v>
      </c>
      <c r="K45" s="251">
        <f t="shared" si="8"/>
        <v>14.039924814051426</v>
      </c>
      <c r="L45" s="90">
        <f>IF($K$26=0,0,'BKP9.6'!Z31)</f>
        <v>14.039924814051426</v>
      </c>
    </row>
    <row r="46" spans="2:12" x14ac:dyDescent="0.25">
      <c r="B46">
        <f t="shared" si="6"/>
        <v>700</v>
      </c>
      <c r="C46" s="23">
        <f t="shared" si="0"/>
        <v>12.03012</v>
      </c>
      <c r="D46">
        <v>367</v>
      </c>
      <c r="E46" s="23">
        <f t="shared" si="1"/>
        <v>1.9924158038147173</v>
      </c>
      <c r="F46">
        <f t="shared" si="9"/>
        <v>850</v>
      </c>
      <c r="G46" s="23">
        <f t="shared" si="2"/>
        <v>10.550042352941176</v>
      </c>
      <c r="I46" s="31">
        <v>500</v>
      </c>
      <c r="J46" s="237">
        <f>IF($K$26=0,0,'BKP9.6'!Y56)</f>
        <v>2066.8140824035099</v>
      </c>
      <c r="K46" s="251">
        <f t="shared" si="8"/>
        <v>13.876652993400175</v>
      </c>
      <c r="L46" s="90">
        <f>IF($K$26=0,0,'BKP9.6'!Z56)</f>
        <v>13.876652993400175</v>
      </c>
    </row>
    <row r="47" spans="2:12" x14ac:dyDescent="0.25">
      <c r="B47">
        <f t="shared" si="6"/>
        <v>650</v>
      </c>
      <c r="C47" s="23">
        <f t="shared" si="0"/>
        <v>11.619052307692307</v>
      </c>
      <c r="E47" s="23"/>
      <c r="F47">
        <f t="shared" si="9"/>
        <v>800</v>
      </c>
      <c r="G47" s="23">
        <f t="shared" si="2"/>
        <v>10.19686375</v>
      </c>
    </row>
    <row r="48" spans="2:12" x14ac:dyDescent="0.25">
      <c r="B48">
        <f t="shared" si="6"/>
        <v>600</v>
      </c>
      <c r="C48" s="23">
        <f t="shared" si="0"/>
        <v>11.139473333333331</v>
      </c>
      <c r="F48">
        <f t="shared" si="9"/>
        <v>750</v>
      </c>
      <c r="G48" s="23">
        <f t="shared" si="2"/>
        <v>9.7965946666666675</v>
      </c>
    </row>
    <row r="49" spans="1:32" x14ac:dyDescent="0.25">
      <c r="B49">
        <f t="shared" si="6"/>
        <v>550</v>
      </c>
      <c r="C49" s="23">
        <f t="shared" si="0"/>
        <v>10.572698181818181</v>
      </c>
      <c r="F49">
        <f t="shared" si="9"/>
        <v>700</v>
      </c>
      <c r="G49" s="23">
        <f t="shared" si="2"/>
        <v>9.339144285714287</v>
      </c>
    </row>
    <row r="50" spans="1:32" x14ac:dyDescent="0.25">
      <c r="B50">
        <f t="shared" si="6"/>
        <v>500</v>
      </c>
      <c r="C50" s="23">
        <f t="shared" si="0"/>
        <v>9.8925679999999989</v>
      </c>
      <c r="F50">
        <f t="shared" si="9"/>
        <v>650</v>
      </c>
      <c r="G50" s="23">
        <f t="shared" si="2"/>
        <v>8.811316923076923</v>
      </c>
    </row>
    <row r="51" spans="1:32" x14ac:dyDescent="0.25">
      <c r="B51">
        <f t="shared" si="6"/>
        <v>450</v>
      </c>
      <c r="C51" s="23">
        <f t="shared" si="0"/>
        <v>9.0612977777777761</v>
      </c>
      <c r="F51">
        <f t="shared" si="9"/>
        <v>600</v>
      </c>
      <c r="G51" s="23">
        <f t="shared" si="2"/>
        <v>8.1955183333333341</v>
      </c>
    </row>
    <row r="52" spans="1:32" x14ac:dyDescent="0.25">
      <c r="B52">
        <f t="shared" si="6"/>
        <v>400</v>
      </c>
      <c r="C52" s="23">
        <f t="shared" si="0"/>
        <v>8.0222099999999994</v>
      </c>
      <c r="F52">
        <f t="shared" si="9"/>
        <v>550</v>
      </c>
      <c r="G52" s="23">
        <f t="shared" si="2"/>
        <v>7.4677563636363633</v>
      </c>
    </row>
    <row r="53" spans="1:32" x14ac:dyDescent="0.25">
      <c r="B53">
        <f t="shared" si="6"/>
        <v>350</v>
      </c>
      <c r="C53" s="23">
        <f t="shared" si="0"/>
        <v>6.6862399999999997</v>
      </c>
      <c r="F53">
        <f t="shared" si="9"/>
        <v>500</v>
      </c>
      <c r="G53" s="23">
        <f t="shared" si="2"/>
        <v>6.5944420000000008</v>
      </c>
    </row>
    <row r="54" spans="1:32" x14ac:dyDescent="0.25">
      <c r="B54">
        <f t="shared" si="6"/>
        <v>300</v>
      </c>
      <c r="C54" s="23">
        <f t="shared" si="0"/>
        <v>4.9049466666666657</v>
      </c>
      <c r="F54">
        <f t="shared" si="9"/>
        <v>450</v>
      </c>
      <c r="G54" s="23">
        <f t="shared" si="2"/>
        <v>5.5270577777777774</v>
      </c>
    </row>
    <row r="55" spans="1:32" x14ac:dyDescent="0.25">
      <c r="B55">
        <f t="shared" ref="B55" si="10">B54-50</f>
        <v>250</v>
      </c>
      <c r="C55" s="23">
        <f t="shared" si="0"/>
        <v>2.4111359999999991</v>
      </c>
      <c r="F55">
        <f t="shared" si="9"/>
        <v>400</v>
      </c>
      <c r="G55" s="23">
        <f t="shared" si="2"/>
        <v>4.1928274999999999</v>
      </c>
    </row>
    <row r="56" spans="1:32" x14ac:dyDescent="0.25">
      <c r="B56">
        <v>244</v>
      </c>
      <c r="C56" s="23">
        <f t="shared" si="0"/>
        <v>2.0431967213114746</v>
      </c>
      <c r="F56">
        <f t="shared" ref="F56" si="11">F55-50</f>
        <v>350</v>
      </c>
      <c r="G56" s="23">
        <f t="shared" si="2"/>
        <v>2.4773885714285715</v>
      </c>
    </row>
    <row r="57" spans="1:32" x14ac:dyDescent="0.25">
      <c r="F57">
        <v>340</v>
      </c>
      <c r="G57" s="23">
        <f t="shared" si="2"/>
        <v>2.0737558823529412</v>
      </c>
    </row>
    <row r="59" spans="1:32" ht="18.75" x14ac:dyDescent="0.3">
      <c r="A59" s="246" t="s">
        <v>156</v>
      </c>
    </row>
    <row r="60" spans="1:32" x14ac:dyDescent="0.25">
      <c r="S60" s="15"/>
      <c r="AF60" s="15"/>
    </row>
    <row r="61" spans="1:32" x14ac:dyDescent="0.25">
      <c r="B61" s="14" t="s">
        <v>185</v>
      </c>
      <c r="G61" s="14" t="s">
        <v>186</v>
      </c>
      <c r="L61" s="14" t="s">
        <v>187</v>
      </c>
    </row>
    <row r="62" spans="1:32" x14ac:dyDescent="0.25">
      <c r="B62" s="248" t="s">
        <v>196</v>
      </c>
      <c r="C62" s="249"/>
      <c r="D62" s="250" t="str">
        <f>IF(OR('Multiple climates'!C12&lt;0, 'Multiple climates'!C12&gt;35, 'Multiple climates'!D12&lt;10,'Multiple climates'!D12&gt;80), 0,  "No")</f>
        <v>No</v>
      </c>
      <c r="G62" s="248" t="s">
        <v>196</v>
      </c>
      <c r="H62" s="249"/>
      <c r="I62" s="250" t="str">
        <f>IF(OR('Multiple climates'!C31&lt;0, 'Multiple climates'!C31&gt;35, 'Multiple climates'!D31&lt;10,'Multiple climates'!D31&gt;80), 0,  "No")</f>
        <v>No</v>
      </c>
      <c r="L62" s="248" t="s">
        <v>196</v>
      </c>
      <c r="M62" s="249"/>
      <c r="N62" s="250" t="str">
        <f>IF(OR('Multiple climates'!C50&lt;0, 'Multiple climates'!C50&gt;35, 'Multiple climates'!D50&lt;10,'Multiple climates'!D50&gt;80), 0,  "No")</f>
        <v>No</v>
      </c>
    </row>
    <row r="63" spans="1:32" x14ac:dyDescent="0.25">
      <c r="B63" s="31" t="s">
        <v>145</v>
      </c>
      <c r="C63" s="31" t="s">
        <v>14</v>
      </c>
      <c r="D63" t="s">
        <v>197</v>
      </c>
      <c r="E63" s="23" t="s">
        <v>43</v>
      </c>
      <c r="G63" s="31" t="s">
        <v>145</v>
      </c>
      <c r="H63" s="31" t="s">
        <v>14</v>
      </c>
      <c r="I63" t="s">
        <v>197</v>
      </c>
      <c r="J63" s="23" t="s">
        <v>43</v>
      </c>
      <c r="L63" s="31" t="s">
        <v>145</v>
      </c>
      <c r="M63" s="31" t="s">
        <v>14</v>
      </c>
      <c r="N63" t="s">
        <v>197</v>
      </c>
      <c r="O63" s="23" t="s">
        <v>43</v>
      </c>
    </row>
    <row r="64" spans="1:32" x14ac:dyDescent="0.25">
      <c r="B64" s="31">
        <v>50</v>
      </c>
      <c r="C64" s="237">
        <f>IF( $D$62 = 0, 0, 'TMP4.7sc1'!Y$23)</f>
        <v>871.45192509775507</v>
      </c>
      <c r="D64" s="251">
        <f>IF(E64&lt;0, 0,E64)</f>
        <v>13.07963336498997</v>
      </c>
      <c r="E64" s="90">
        <f>IF($D$62=0, 0, 'TMP4.7sc1'!Z$23)</f>
        <v>13.07963336498997</v>
      </c>
      <c r="G64" s="31">
        <v>50</v>
      </c>
      <c r="H64" s="237">
        <f>IF( $I$62 = 0, 0, 'BKP5.1sc1'!Y$11)</f>
        <v>1161.4663186447724</v>
      </c>
      <c r="I64" s="251">
        <f>IF(J64&lt;0, 0,J64)</f>
        <v>12.730217811200896</v>
      </c>
      <c r="J64" s="90">
        <f>IF($I$62=0,0,'BKP5.1sc1'!Z$11)</f>
        <v>12.730217811200896</v>
      </c>
      <c r="L64" s="31">
        <v>50</v>
      </c>
      <c r="M64" s="237">
        <f>IF($N$62 = 0, 0,'BKP9.6sc1'!Y11)</f>
        <v>2405.6251329024194</v>
      </c>
      <c r="N64" s="251">
        <f>IF(O64&lt;0, 0,O64)</f>
        <v>14.203960401292068</v>
      </c>
      <c r="O64" s="90">
        <f>IF($N$62=0,0,'BKP9.6sc1'!Z$11)</f>
        <v>14.203960401292068</v>
      </c>
    </row>
    <row r="65" spans="2:15" x14ac:dyDescent="0.25">
      <c r="B65">
        <v>100</v>
      </c>
      <c r="C65" s="237">
        <f>IF( $D$62 = 0, 0, 'TMP4.7sc1'!Y$39)</f>
        <v>629.48611684723051</v>
      </c>
      <c r="D65" s="251">
        <f t="shared" ref="D65:D67" si="12">IF(E65&lt;0, 0,E65)</f>
        <v>11.429168507269404</v>
      </c>
      <c r="E65" s="90">
        <f>IF($D$62=0, 0, 'TMP4.7sc1'!Z$39)</f>
        <v>11.429168507269404</v>
      </c>
      <c r="G65">
        <v>100</v>
      </c>
      <c r="H65" s="237">
        <f>IF( $I$62 = 0, 0, 'BKP5.1sc1'!Y$16)</f>
        <v>1134.1295188955035</v>
      </c>
      <c r="I65" s="251">
        <f t="shared" ref="I65:I67" si="13">IF(J65&lt;0, 0,J65)</f>
        <v>12.610661119239323</v>
      </c>
      <c r="J65" s="90">
        <f>IF($I$62=0,0,'BKP5.1sc1'!Z$16)</f>
        <v>12.610661119239323</v>
      </c>
      <c r="L65">
        <v>100</v>
      </c>
      <c r="M65" s="237">
        <f>IF($N$62 = 0, 0,'BKP9.6sc1'!Y16)</f>
        <v>2392.4999286793773</v>
      </c>
      <c r="N65" s="251">
        <f t="shared" ref="N65:N67" si="14">IF(O65&lt;0, 0,O65)</f>
        <v>14.193006878502491</v>
      </c>
      <c r="O65" s="90">
        <f>IF($N$62=0,0,'BKP9.6sc1'!Z$16)</f>
        <v>14.193006878502491</v>
      </c>
    </row>
    <row r="66" spans="2:15" x14ac:dyDescent="0.25">
      <c r="B66">
        <v>250</v>
      </c>
      <c r="C66" s="237">
        <f>IF( $D$62 = 0, 0, 'TMP4.7sc1'!Y$89)</f>
        <v>430.01428372098724</v>
      </c>
      <c r="D66" s="251">
        <f t="shared" si="12"/>
        <v>8.6718025376518497</v>
      </c>
      <c r="E66" s="90">
        <f>IF($D$62=0, 0, 'TMP4.7sc1'!Z$89)</f>
        <v>8.6718025376518497</v>
      </c>
      <c r="G66">
        <v>250</v>
      </c>
      <c r="H66" s="237">
        <f>IF( $I$62 = 0, 0, 'BKP5.1sc1'!Y$31)</f>
        <v>1049.6192770983535</v>
      </c>
      <c r="I66" s="251">
        <f t="shared" si="13"/>
        <v>12.201673289631213</v>
      </c>
      <c r="J66" s="90">
        <f>IF($I$62=0,0,'BKP5.1sc1'!Z$31)</f>
        <v>12.201673289631213</v>
      </c>
      <c r="L66">
        <v>250</v>
      </c>
      <c r="M66" s="237">
        <f>IF($N$62 = 0, 0,'BKP9.6sc1'!Y31)</f>
        <v>2354.5249716977637</v>
      </c>
      <c r="N66" s="251">
        <f t="shared" si="14"/>
        <v>14.16062741201058</v>
      </c>
      <c r="O66" s="90">
        <f>IF($N$62=0,0,'BKP9.6sc1'!Z$31)</f>
        <v>14.16062741201058</v>
      </c>
    </row>
    <row r="67" spans="2:15" x14ac:dyDescent="0.25">
      <c r="B67" s="31">
        <v>500</v>
      </c>
      <c r="C67" s="237">
        <f>IF( $D$62 = 0, 0, 'TMP4.7sc1'!Y$172)</f>
        <v>336.34116354761642</v>
      </c>
      <c r="D67" s="251">
        <f t="shared" si="12"/>
        <v>6.2483531560972185</v>
      </c>
      <c r="E67" s="90">
        <f>IF($D$62=0, 0, 'TMP4.7sc1'!Z$172)</f>
        <v>6.2483531560972185</v>
      </c>
      <c r="G67" s="31">
        <v>500</v>
      </c>
      <c r="H67" s="237">
        <f>IF( $I$62 = 0, 0, 'BKP5.1sc1'!Y$56)</f>
        <v>916.65323737051278</v>
      </c>
      <c r="I67" s="251">
        <f t="shared" si="13"/>
        <v>11.40551512701383</v>
      </c>
      <c r="J67" s="90">
        <f>IF($I$62=0,0,'BKP5.1sc1'!Z$56)</f>
        <v>11.40551512701383</v>
      </c>
      <c r="L67" s="31">
        <v>500</v>
      </c>
      <c r="M67" s="237">
        <f>IF($N$62 = 0, 0,'BKP9.6sc1'!Y56)</f>
        <v>2295.3868619038171</v>
      </c>
      <c r="N67" s="251">
        <f t="shared" si="14"/>
        <v>14.108069769162917</v>
      </c>
      <c r="O67" s="90">
        <f>IF($N$62=0,0,'BKP9.6sc1'!Z$56)</f>
        <v>14.108069769162917</v>
      </c>
    </row>
    <row r="69" spans="2:15" x14ac:dyDescent="0.25">
      <c r="B69" t="s">
        <v>157</v>
      </c>
      <c r="G69" t="s">
        <v>159</v>
      </c>
      <c r="L69" t="s">
        <v>160</v>
      </c>
    </row>
    <row r="70" spans="2:15" x14ac:dyDescent="0.25">
      <c r="B70" s="248" t="s">
        <v>196</v>
      </c>
      <c r="C70" s="249"/>
      <c r="D70" s="250" t="str">
        <f>IF(OR('Multiple climates'!C13&lt;0, 'Multiple climates'!C13&gt;35, 'Multiple climates'!D13&lt;10,'Multiple climates'!D13&gt;80), 0,  "No")</f>
        <v>No</v>
      </c>
      <c r="G70" s="248" t="s">
        <v>196</v>
      </c>
      <c r="H70" s="249"/>
      <c r="I70" s="250" t="str">
        <f>IF(OR('Multiple climates'!C32&lt;0, 'Multiple climates'!C32&gt;35, 'Multiple climates'!D32&lt;10,'Multiple climates'!D32&gt;80), 0,  "No")</f>
        <v>No</v>
      </c>
      <c r="L70" s="248" t="s">
        <v>196</v>
      </c>
      <c r="M70" s="249"/>
      <c r="N70" s="250" t="str">
        <f>IF(OR('Multiple climates'!C51&lt;0, 'Multiple climates'!C51&gt;35, 'Multiple climates'!D51&lt;10,'Multiple climates'!D51&gt;80), 0,  "No")</f>
        <v>No</v>
      </c>
    </row>
    <row r="71" spans="2:15" x14ac:dyDescent="0.25">
      <c r="B71" s="31" t="s">
        <v>145</v>
      </c>
      <c r="C71" s="31" t="s">
        <v>14</v>
      </c>
      <c r="D71" t="s">
        <v>197</v>
      </c>
      <c r="E71" s="23" t="s">
        <v>43</v>
      </c>
      <c r="G71" s="31" t="s">
        <v>145</v>
      </c>
      <c r="H71" s="31" t="s">
        <v>14</v>
      </c>
      <c r="I71" t="s">
        <v>197</v>
      </c>
      <c r="J71" s="23" t="s">
        <v>43</v>
      </c>
      <c r="L71" s="31" t="s">
        <v>145</v>
      </c>
      <c r="M71" s="31" t="s">
        <v>14</v>
      </c>
      <c r="N71" t="s">
        <v>197</v>
      </c>
      <c r="O71" s="23" t="s">
        <v>43</v>
      </c>
    </row>
    <row r="72" spans="2:15" x14ac:dyDescent="0.25">
      <c r="B72" s="31">
        <v>50</v>
      </c>
      <c r="C72" s="237">
        <f>IF( $D$70= 0, 0, 'TMP4.7sc2'!Y$23)</f>
        <v>548.81915867856674</v>
      </c>
      <c r="D72" s="251">
        <f>IF(E72&lt;0, 0,E72)</f>
        <v>10.555468918640813</v>
      </c>
      <c r="E72" s="90">
        <f>IF($D$70=0, 0, 'TMP4.7sc2'!Z$23)</f>
        <v>10.555468918640813</v>
      </c>
      <c r="G72" s="31">
        <v>50</v>
      </c>
      <c r="H72" s="237">
        <f>IF( $I$70 = 0, 0, 'BKP5.1sc2'!Y$11)</f>
        <v>1042.549114004385</v>
      </c>
      <c r="I72" s="251">
        <f>IF(J72&lt;0, 0,J72)</f>
        <v>12.164451555438596</v>
      </c>
      <c r="J72" s="90">
        <f>IF($I$70=0,0,'BKP5.1sc2'!Z$11)</f>
        <v>12.164451555438596</v>
      </c>
      <c r="L72" s="31">
        <v>50</v>
      </c>
      <c r="M72" s="237">
        <f>IF($N$70 = 0, 0,'BKP9.6sc2'!Y11)</f>
        <v>2259.8617242247687</v>
      </c>
      <c r="N72" s="251">
        <f>IF(O72&lt;0, 0,O72)</f>
        <v>14.075175090806631</v>
      </c>
      <c r="O72" s="90">
        <f>IF($N$70=0,0,'BKP9.6sc2'!Z$11)</f>
        <v>14.075175090806631</v>
      </c>
    </row>
    <row r="73" spans="2:15" x14ac:dyDescent="0.25">
      <c r="B73">
        <v>100</v>
      </c>
      <c r="C73" s="237">
        <f>IF( $D$70 = 0, 0, 'TMP4.7sc2'!Y$39)</f>
        <v>414.09364408766305</v>
      </c>
      <c r="D73" s="251">
        <f t="shared" ref="D73:D75" si="15">IF(E73&lt;0, 0,E73)</f>
        <v>8.337252612990449</v>
      </c>
      <c r="E73" s="90">
        <f>IF($D$70=0, 0, 'TMP4.7sc2'!Z$39)</f>
        <v>8.337252612990449</v>
      </c>
      <c r="G73">
        <v>100</v>
      </c>
      <c r="H73" s="237">
        <f>IF( $I$70 = 0, 0, 'BKP5.1sc2'!Y$16)</f>
        <v>956.90227086191635</v>
      </c>
      <c r="I73" s="251">
        <f t="shared" ref="I73:I75" si="16">IF(J73&lt;0, 0,J73)</f>
        <v>11.669864501596502</v>
      </c>
      <c r="J73" s="90">
        <f>IF($I$70=0,0,'BKP5.1sc2'!Z$16)</f>
        <v>11.669864501596502</v>
      </c>
      <c r="L73">
        <v>100</v>
      </c>
      <c r="M73" s="237">
        <f>IF($N$70 = 0, 0,'BKP9.6sc2'!Y16)</f>
        <v>2223.6159261559569</v>
      </c>
      <c r="N73" s="251">
        <f t="shared" ref="N73:N75" si="17">IF(O73&lt;0, 0,O73)</f>
        <v>14.040529844222963</v>
      </c>
      <c r="O73" s="90">
        <f>IF($N$70=0,0,'BKP9.6sc2'!Z$16)</f>
        <v>14.040529844222963</v>
      </c>
    </row>
    <row r="74" spans="2:15" x14ac:dyDescent="0.25">
      <c r="B74">
        <v>250</v>
      </c>
      <c r="C74" s="237">
        <f>IF( $D$70 = 0, 0, 'TMP4.7sc2'!Y$89)</f>
        <v>306.17377462366625</v>
      </c>
      <c r="D74" s="251">
        <f t="shared" si="15"/>
        <v>5.1521991326192129</v>
      </c>
      <c r="E74" s="90">
        <f>IF($D$70=0, 0, 'TMP4.7sc2'!Z$89)</f>
        <v>5.1521991326192129</v>
      </c>
      <c r="G74">
        <v>250</v>
      </c>
      <c r="H74" s="237">
        <f>IF( $I$70 = 0, 0, 'BKP5.1sc2'!Y$31)</f>
        <v>759.04820859315305</v>
      </c>
      <c r="I74" s="251">
        <f t="shared" si="16"/>
        <v>10.10057337291582</v>
      </c>
      <c r="J74" s="90">
        <f>IF($I$70=0,0,'BKP5.1sc2'!Z$31)</f>
        <v>10.10057337291582</v>
      </c>
      <c r="L74">
        <v>250</v>
      </c>
      <c r="M74" s="237">
        <f>IF($N$70 = 0, 0,'BKP9.6sc2'!Y31)</f>
        <v>2124.3830368557701</v>
      </c>
      <c r="N74" s="251">
        <f t="shared" si="17"/>
        <v>13.939629959912969</v>
      </c>
      <c r="O74" s="90">
        <f>IF($N$70=0,0,'BKP9.6sc2'!Z$31)</f>
        <v>13.939629959912969</v>
      </c>
    </row>
    <row r="75" spans="2:15" x14ac:dyDescent="0.25">
      <c r="B75" s="31">
        <v>500</v>
      </c>
      <c r="C75" s="237">
        <f>IF( $D$70 = 0, 0, 'TMP4.7sc2'!Y$172)</f>
        <v>253.55133057283285</v>
      </c>
      <c r="D75" s="251">
        <f t="shared" si="15"/>
        <v>2.6157917810000963</v>
      </c>
      <c r="E75" s="90">
        <f>IF($D$70=0, 0, 'TMP4.7sc2'!Z$172)</f>
        <v>2.6157917810000963</v>
      </c>
      <c r="G75" s="31">
        <v>500</v>
      </c>
      <c r="H75" s="237">
        <f>IF( $I$70 = 0, 0, 'BKP5.1sc2'!Y$56)</f>
        <v>602.42549752764774</v>
      </c>
      <c r="I75" s="251">
        <f t="shared" si="16"/>
        <v>8.1273442093785953</v>
      </c>
      <c r="J75" s="90">
        <f>IF($I$70=0,0,'BKP5.1sc2'!Z$56)</f>
        <v>8.1273442093785953</v>
      </c>
      <c r="L75" s="31">
        <v>500</v>
      </c>
      <c r="M75" s="237">
        <f>IF($N$70 = 0, 0,'BKP9.6sc2'!Y56)</f>
        <v>1981.4387473681322</v>
      </c>
      <c r="N75" s="251">
        <f t="shared" si="17"/>
        <v>13.776519817667914</v>
      </c>
      <c r="O75" s="90">
        <f>IF($N$70=0,0,'BKP9.6sc2'!Z$56)</f>
        <v>13.776519817667914</v>
      </c>
    </row>
    <row r="77" spans="2:15" x14ac:dyDescent="0.25">
      <c r="B77" t="s">
        <v>158</v>
      </c>
      <c r="G77" t="s">
        <v>182</v>
      </c>
      <c r="L77" t="s">
        <v>161</v>
      </c>
    </row>
    <row r="78" spans="2:15" x14ac:dyDescent="0.25">
      <c r="B78" s="248" t="s">
        <v>196</v>
      </c>
      <c r="C78" s="249"/>
      <c r="D78" s="250" t="str">
        <f>IF(OR('Multiple climates'!C14&lt;0, 'Multiple climates'!C14&gt;35, 'Multiple climates'!D14&lt;10,'Multiple climates'!D14&gt;80), 0,  "No")</f>
        <v>No</v>
      </c>
      <c r="G78" s="248" t="s">
        <v>196</v>
      </c>
      <c r="H78" s="249"/>
      <c r="I78" s="250" t="str">
        <f>IF(OR('Multiple climates'!C33&lt;0, 'Multiple climates'!C33&gt;35, 'Multiple climates'!D33&lt;10,'Multiple climates'!D33&gt;80), 0,  "No")</f>
        <v>No</v>
      </c>
      <c r="L78" s="248" t="s">
        <v>196</v>
      </c>
      <c r="M78" s="249"/>
      <c r="N78" s="250" t="str">
        <f>IF(OR('Multiple climates'!C52&lt;0, 'Multiple climates'!C52&gt;35, 'Multiple climates'!D52&lt;10,'Multiple climates'!D52&gt;80), 0,  "No")</f>
        <v>No</v>
      </c>
    </row>
    <row r="79" spans="2:15" x14ac:dyDescent="0.25">
      <c r="B79" s="31" t="s">
        <v>145</v>
      </c>
      <c r="C79" s="31" t="s">
        <v>14</v>
      </c>
      <c r="D79" t="s">
        <v>197</v>
      </c>
      <c r="E79" s="23" t="s">
        <v>43</v>
      </c>
      <c r="G79" s="31" t="s">
        <v>145</v>
      </c>
      <c r="H79" s="31" t="s">
        <v>14</v>
      </c>
      <c r="I79" t="s">
        <v>197</v>
      </c>
      <c r="J79" s="23" t="s">
        <v>43</v>
      </c>
      <c r="L79" s="31" t="s">
        <v>145</v>
      </c>
      <c r="M79" s="31" t="s">
        <v>14</v>
      </c>
      <c r="N79" t="s">
        <v>197</v>
      </c>
      <c r="O79" s="23" t="s">
        <v>43</v>
      </c>
    </row>
    <row r="80" spans="2:15" x14ac:dyDescent="0.25">
      <c r="B80" s="31">
        <v>50</v>
      </c>
      <c r="C80" s="237">
        <f>IF( $D$78 = 0, 0, 'TMP4.7sc3'!Y$23)</f>
        <v>414.20604311593263</v>
      </c>
      <c r="D80" s="251">
        <f>IF(E80&lt;0, 0,E80)</f>
        <v>8.3397046636123093</v>
      </c>
      <c r="E80" s="90">
        <f>IF($D$78=0, 0, 'TMP4.7sc3'!Z$23)</f>
        <v>8.3397046636123093</v>
      </c>
      <c r="G80" s="31">
        <v>50</v>
      </c>
      <c r="H80" s="237">
        <f>IF( $I$78 = 0, 0, 'BKP5.1sc3'!Y$11)</f>
        <v>889.33214684733923</v>
      </c>
      <c r="I80" s="251">
        <f>IF(J80&lt;0, 0,J80)</f>
        <v>11.212440832958201</v>
      </c>
      <c r="J80" s="90">
        <f>IF($I$78=0,0,'BKP5.1sc3'!Z$11)</f>
        <v>11.212440832958201</v>
      </c>
      <c r="L80" s="31">
        <v>50</v>
      </c>
      <c r="M80" s="237">
        <f>IF($N$78 = 0, 0,'BKP9.6sc3'!Y11)</f>
        <v>2102.0644159234507</v>
      </c>
      <c r="N80" s="251">
        <f>IF(O80&lt;0, 0,O80)</f>
        <v>13.915624162144937</v>
      </c>
      <c r="O80" s="90">
        <f>IF($N$78=0,0,'BKP9.6sc3'!Z$11)</f>
        <v>13.915624162144937</v>
      </c>
    </row>
    <row r="81" spans="2:15" x14ac:dyDescent="0.25">
      <c r="B81">
        <v>100</v>
      </c>
      <c r="C81" s="237">
        <f>IF( $D$78 = 0, 0, 'TMP4.7sc3'!Y$39)</f>
        <v>324.49474029902689</v>
      </c>
      <c r="D81" s="251">
        <f>IF(E81&lt;0, 0,E81)</f>
        <v>5.8422078563249951</v>
      </c>
      <c r="E81" s="90">
        <f>IF($D$78=0, 0, 'TMP4.7sc3'!Z$39)</f>
        <v>5.8422078563249951</v>
      </c>
      <c r="G81">
        <v>100</v>
      </c>
      <c r="H81" s="237">
        <f>IF( $I$78 = 0, 0, 'BKP5.1sc3'!Y$16)</f>
        <v>751.04936192092873</v>
      </c>
      <c r="I81" s="251">
        <f>IF(J81&lt;0, 0,J81)</f>
        <v>10.019741056623225</v>
      </c>
      <c r="J81" s="90">
        <f>IF($I$78=0,0,'BKP5.1sc3'!Z$16)</f>
        <v>10.019741056623225</v>
      </c>
      <c r="L81">
        <v>100</v>
      </c>
      <c r="M81" s="237">
        <f>IF($N$78 = 0, 0,'BKP9.6sc3'!Y16)</f>
        <v>2033.6902815398921</v>
      </c>
      <c r="N81" s="251">
        <f>IF(O81&lt;0, 0,O81)</f>
        <v>13.838801626078929</v>
      </c>
      <c r="O81" s="90">
        <f>IF($N$78=0,0,'BKP9.6sc3'!Z$16)</f>
        <v>13.838801626078929</v>
      </c>
    </row>
    <row r="82" spans="2:15" x14ac:dyDescent="0.25">
      <c r="B82">
        <v>250</v>
      </c>
      <c r="C82" s="237">
        <f>IF( $D$78 = 0, 0, 'TMP4.7sc3'!Y$89)</f>
        <v>252.39645876214217</v>
      </c>
      <c r="D82" s="251">
        <f>IF(E82&lt;0, 0,E82)</f>
        <v>2.5482664844530412</v>
      </c>
      <c r="E82" s="90">
        <f>IF($D$78=0, 0, 'TMP4.7sc3'!Z$89)</f>
        <v>2.5482664844530412</v>
      </c>
      <c r="G82">
        <v>250</v>
      </c>
      <c r="H82" s="237">
        <f>IF( $I$78 = 0, 0, 'BKP5.1sc3'!Y$31)</f>
        <v>563.76681325695597</v>
      </c>
      <c r="I82" s="251">
        <f>IF(J82&lt;0, 0,J82)</f>
        <v>7.4715920794004909</v>
      </c>
      <c r="J82" s="90">
        <f>IF($I$78=0,0,'BKP5.1sc3'!Z$31)</f>
        <v>7.4715920794004909</v>
      </c>
      <c r="L82">
        <v>250</v>
      </c>
      <c r="M82" s="237">
        <f>IF($N$78 = 0, 0,'BKP9.6sc3'!Y31)</f>
        <v>1854.245591697952</v>
      </c>
      <c r="N82" s="251">
        <f>IF(O82&lt;0, 0,O82)</f>
        <v>13.610238495836093</v>
      </c>
      <c r="O82" s="90">
        <f>IF($N$78=0,0,'BKP9.6sc3'!Z$31)</f>
        <v>13.610238495836093</v>
      </c>
    </row>
    <row r="83" spans="2:15" x14ac:dyDescent="0.25">
      <c r="B83" s="31">
        <v>500</v>
      </c>
      <c r="C83" s="237">
        <f>IF( $D$78 = 0, 0, 'TMP4.7sc3'!Y$172)</f>
        <v>216.39260364213018</v>
      </c>
      <c r="D83" s="251">
        <f>IF(E83&lt;0, 0,E83)</f>
        <v>8.1629685205866664E-2</v>
      </c>
      <c r="E83" s="90">
        <f>IF($D$78=0, 0, 'TMP4.7sc3'!Z$172)</f>
        <v>8.1629685205866664E-2</v>
      </c>
      <c r="G83" s="31">
        <v>500</v>
      </c>
      <c r="H83" s="237">
        <f>IF( $I$78 = 0, 0, 'BKP5.1sc3'!Y$56)</f>
        <v>462.24347262009854</v>
      </c>
      <c r="I83" s="251">
        <f>IF(J83&lt;0, 0,J83)</f>
        <v>5.227239424270171</v>
      </c>
      <c r="J83" s="90">
        <f>IF($I$78=0,0,'BKP5.1sc3'!Z$56)</f>
        <v>5.227239424270171</v>
      </c>
      <c r="L83" s="31">
        <v>500</v>
      </c>
      <c r="M83" s="237">
        <f>IF($N$78 = 0, 0,'BKP9.6sc3'!Y56)</f>
        <v>1590.8780205063329</v>
      </c>
      <c r="N83" s="251">
        <f>IF(O83&lt;0, 0,O83)</f>
        <v>13.181407869561689</v>
      </c>
      <c r="O83" s="90">
        <f>IF($N$78=0,0,'BKP9.6sc3'!Z$56)</f>
        <v>13.181407869561689</v>
      </c>
    </row>
  </sheetData>
  <conditionalFormatting sqref="C10">
    <cfRule type="cellIs" dxfId="59" priority="11" operator="notBetween">
      <formula>5</formula>
      <formula>25</formula>
    </cfRule>
  </conditionalFormatting>
  <conditionalFormatting sqref="C11">
    <cfRule type="cellIs" dxfId="58" priority="12" operator="notBetween">
      <formula>15</formula>
      <formula>75</formula>
    </cfRule>
  </conditionalFormatting>
  <conditionalFormatting sqref="C18">
    <cfRule type="cellIs" dxfId="57" priority="41" operator="notBetween">
      <formula>5</formula>
      <formula>25</formula>
    </cfRule>
  </conditionalFormatting>
  <conditionalFormatting sqref="C19">
    <cfRule type="cellIs" dxfId="56" priority="42" operator="notBetween">
      <formula>15</formula>
      <formula>75</formula>
    </cfRule>
  </conditionalFormatting>
  <conditionalFormatting sqref="F10">
    <cfRule type="cellIs" dxfId="55" priority="9" operator="notBetween">
      <formula>5</formula>
      <formula>25</formula>
    </cfRule>
  </conditionalFormatting>
  <conditionalFormatting sqref="F11">
    <cfRule type="cellIs" dxfId="54" priority="10" operator="notBetween">
      <formula>15</formula>
      <formula>75</formula>
    </cfRule>
  </conditionalFormatting>
  <conditionalFormatting sqref="F18">
    <cfRule type="cellIs" dxfId="53" priority="39" operator="notBetween">
      <formula>5</formula>
      <formula>25</formula>
    </cfRule>
  </conditionalFormatting>
  <conditionalFormatting sqref="F19">
    <cfRule type="cellIs" dxfId="52" priority="40" operator="notBetween">
      <formula>15</formula>
      <formula>75</formula>
    </cfRule>
  </conditionalFormatting>
  <conditionalFormatting sqref="I10">
    <cfRule type="cellIs" dxfId="51" priority="7" operator="notBetween">
      <formula>5</formula>
      <formula>25</formula>
    </cfRule>
  </conditionalFormatting>
  <conditionalFormatting sqref="I11">
    <cfRule type="cellIs" dxfId="50" priority="8" operator="notBetween">
      <formula>15</formula>
      <formula>75</formula>
    </cfRule>
  </conditionalFormatting>
  <conditionalFormatting sqref="I18">
    <cfRule type="cellIs" dxfId="49" priority="37" operator="notBetween">
      <formula>5</formula>
      <formula>25</formula>
    </cfRule>
  </conditionalFormatting>
  <conditionalFormatting sqref="I19">
    <cfRule type="cellIs" dxfId="48" priority="38" operator="notBetween">
      <formula>15</formula>
      <formula>75</formula>
    </cfRule>
  </conditionalFormatting>
  <conditionalFormatting sqref="L10">
    <cfRule type="cellIs" dxfId="47" priority="47" operator="notBetween">
      <formula>5</formula>
      <formula>25</formula>
    </cfRule>
  </conditionalFormatting>
  <conditionalFormatting sqref="L11">
    <cfRule type="cellIs" dxfId="46" priority="48" operator="notBetween">
      <formula>15</formula>
      <formula>75</formula>
    </cfRule>
  </conditionalFormatting>
  <conditionalFormatting sqref="L18">
    <cfRule type="cellIs" dxfId="45" priority="67" operator="notBetween">
      <formula>5</formula>
      <formula>25</formula>
    </cfRule>
  </conditionalFormatting>
  <conditionalFormatting sqref="L19">
    <cfRule type="cellIs" dxfId="44" priority="68" operator="notBetween">
      <formula>15</formula>
      <formula>75</formula>
    </cfRule>
  </conditionalFormatting>
  <conditionalFormatting sqref="O10">
    <cfRule type="cellIs" dxfId="43" priority="45" operator="notBetween">
      <formula>5</formula>
      <formula>25</formula>
    </cfRule>
  </conditionalFormatting>
  <conditionalFormatting sqref="O11">
    <cfRule type="cellIs" dxfId="42" priority="46" operator="notBetween">
      <formula>15</formula>
      <formula>75</formula>
    </cfRule>
  </conditionalFormatting>
  <conditionalFormatting sqref="O18">
    <cfRule type="cellIs" dxfId="41" priority="65" operator="notBetween">
      <formula>5</formula>
      <formula>25</formula>
    </cfRule>
  </conditionalFormatting>
  <conditionalFormatting sqref="O19">
    <cfRule type="cellIs" dxfId="40" priority="66" operator="notBetween">
      <formula>15</formula>
      <formula>75</formula>
    </cfRule>
  </conditionalFormatting>
  <conditionalFormatting sqref="R10">
    <cfRule type="cellIs" dxfId="39" priority="43" operator="notBetween">
      <formula>5</formula>
      <formula>25</formula>
    </cfRule>
  </conditionalFormatting>
  <conditionalFormatting sqref="R11">
    <cfRule type="cellIs" dxfId="38" priority="44" operator="notBetween">
      <formula>15</formula>
      <formula>75</formula>
    </cfRule>
  </conditionalFormatting>
  <conditionalFormatting sqref="R18">
    <cfRule type="cellIs" dxfId="37" priority="63" operator="notBetween">
      <formula>5</formula>
      <formula>25</formula>
    </cfRule>
  </conditionalFormatting>
  <conditionalFormatting sqref="R19">
    <cfRule type="cellIs" dxfId="36" priority="64" operator="notBetween">
      <formula>15</formula>
      <formula>75</formula>
    </cfRule>
  </conditionalFormatting>
  <conditionalFormatting sqref="V10">
    <cfRule type="cellIs" dxfId="35" priority="5" operator="notBetween">
      <formula>5</formula>
      <formula>25</formula>
    </cfRule>
  </conditionalFormatting>
  <conditionalFormatting sqref="V11">
    <cfRule type="cellIs" dxfId="34" priority="6" operator="notBetween">
      <formula>15</formula>
      <formula>75</formula>
    </cfRule>
  </conditionalFormatting>
  <conditionalFormatting sqref="V18">
    <cfRule type="cellIs" dxfId="33" priority="29" operator="notBetween">
      <formula>5</formula>
      <formula>25</formula>
    </cfRule>
  </conditionalFormatting>
  <conditionalFormatting sqref="V19">
    <cfRule type="cellIs" dxfId="32" priority="30" operator="notBetween">
      <formula>15</formula>
      <formula>75</formula>
    </cfRule>
  </conditionalFormatting>
  <conditionalFormatting sqref="Y10">
    <cfRule type="cellIs" dxfId="31" priority="3" operator="notBetween">
      <formula>5</formula>
      <formula>25</formula>
    </cfRule>
  </conditionalFormatting>
  <conditionalFormatting sqref="Y11">
    <cfRule type="cellIs" dxfId="30" priority="4" operator="notBetween">
      <formula>15</formula>
      <formula>75</formula>
    </cfRule>
  </conditionalFormatting>
  <conditionalFormatting sqref="Y18">
    <cfRule type="cellIs" dxfId="29" priority="27" operator="notBetween">
      <formula>5</formula>
      <formula>25</formula>
    </cfRule>
  </conditionalFormatting>
  <conditionalFormatting sqref="Y19">
    <cfRule type="cellIs" dxfId="28" priority="28" operator="notBetween">
      <formula>15</formula>
      <formula>75</formula>
    </cfRule>
  </conditionalFormatting>
  <conditionalFormatting sqref="AB10">
    <cfRule type="cellIs" dxfId="27" priority="1" operator="notBetween">
      <formula>5</formula>
      <formula>25</formula>
    </cfRule>
  </conditionalFormatting>
  <conditionalFormatting sqref="AB11">
    <cfRule type="cellIs" dxfId="26" priority="2" operator="notBetween">
      <formula>15</formula>
      <formula>75</formula>
    </cfRule>
  </conditionalFormatting>
  <conditionalFormatting sqref="AB18">
    <cfRule type="cellIs" dxfId="25" priority="25" operator="notBetween">
      <formula>5</formula>
      <formula>25</formula>
    </cfRule>
  </conditionalFormatting>
  <conditionalFormatting sqref="AB19">
    <cfRule type="cellIs" dxfId="24" priority="26" operator="notBetween">
      <formula>15</formula>
      <formula>75</formula>
    </cfRule>
  </conditionalFormatting>
  <conditionalFormatting sqref="AE10">
    <cfRule type="cellIs" dxfId="23" priority="69" operator="notBetween">
      <formula>5</formula>
      <formula>25</formula>
    </cfRule>
  </conditionalFormatting>
  <conditionalFormatting sqref="AE11">
    <cfRule type="cellIs" dxfId="22" priority="70" operator="notBetween">
      <formula>15</formula>
      <formula>75</formula>
    </cfRule>
  </conditionalFormatting>
  <conditionalFormatting sqref="AE18">
    <cfRule type="cellIs" dxfId="21" priority="35" operator="notBetween">
      <formula>5</formula>
      <formula>25</formula>
    </cfRule>
  </conditionalFormatting>
  <conditionalFormatting sqref="AE19">
    <cfRule type="cellIs" dxfId="20" priority="36" operator="notBetween">
      <formula>15</formula>
      <formula>75</formula>
    </cfRule>
  </conditionalFormatting>
  <conditionalFormatting sqref="AH10">
    <cfRule type="cellIs" dxfId="19" priority="51" operator="notBetween">
      <formula>5</formula>
      <formula>25</formula>
    </cfRule>
  </conditionalFormatting>
  <conditionalFormatting sqref="AH11">
    <cfRule type="cellIs" dxfId="18" priority="52" operator="notBetween">
      <formula>15</formula>
      <formula>75</formula>
    </cfRule>
  </conditionalFormatting>
  <conditionalFormatting sqref="AH18">
    <cfRule type="cellIs" dxfId="17" priority="33" operator="notBetween">
      <formula>5</formula>
      <formula>25</formula>
    </cfRule>
  </conditionalFormatting>
  <conditionalFormatting sqref="AH19">
    <cfRule type="cellIs" dxfId="16" priority="34" operator="notBetween">
      <formula>15</formula>
      <formula>75</formula>
    </cfRule>
  </conditionalFormatting>
  <conditionalFormatting sqref="AK10">
    <cfRule type="cellIs" dxfId="15" priority="49" operator="notBetween">
      <formula>5</formula>
      <formula>25</formula>
    </cfRule>
  </conditionalFormatting>
  <conditionalFormatting sqref="AK11">
    <cfRule type="cellIs" dxfId="14" priority="50" operator="notBetween">
      <formula>15</formula>
      <formula>75</formula>
    </cfRule>
  </conditionalFormatting>
  <conditionalFormatting sqref="AK18">
    <cfRule type="cellIs" dxfId="13" priority="31" operator="notBetween">
      <formula>5</formula>
      <formula>25</formula>
    </cfRule>
  </conditionalFormatting>
  <conditionalFormatting sqref="AK19">
    <cfRule type="cellIs" dxfId="12" priority="32" operator="notBetween">
      <formula>15</formula>
      <formula>75</formula>
    </cfRule>
  </conditionalFormatting>
  <conditionalFormatting sqref="AO18">
    <cfRule type="cellIs" dxfId="11" priority="17" operator="notBetween">
      <formula>5</formula>
      <formula>25</formula>
    </cfRule>
  </conditionalFormatting>
  <conditionalFormatting sqref="AO19">
    <cfRule type="cellIs" dxfId="10" priority="18" operator="notBetween">
      <formula>15</formula>
      <formula>75</formula>
    </cfRule>
  </conditionalFormatting>
  <conditionalFormatting sqref="AR18">
    <cfRule type="cellIs" dxfId="9" priority="15" operator="notBetween">
      <formula>5</formula>
      <formula>25</formula>
    </cfRule>
  </conditionalFormatting>
  <conditionalFormatting sqref="AR19">
    <cfRule type="cellIs" dxfId="8" priority="16" operator="notBetween">
      <formula>15</formula>
      <formula>75</formula>
    </cfRule>
  </conditionalFormatting>
  <conditionalFormatting sqref="AU18">
    <cfRule type="cellIs" dxfId="7" priority="13" operator="notBetween">
      <formula>5</formula>
      <formula>25</formula>
    </cfRule>
  </conditionalFormatting>
  <conditionalFormatting sqref="AU19">
    <cfRule type="cellIs" dxfId="6" priority="14" operator="notBetween">
      <formula>15</formula>
      <formula>75</formula>
    </cfRule>
  </conditionalFormatting>
  <conditionalFormatting sqref="AX18">
    <cfRule type="cellIs" dxfId="5" priority="23" operator="notBetween">
      <formula>5</formula>
      <formula>25</formula>
    </cfRule>
  </conditionalFormatting>
  <conditionalFormatting sqref="AX19">
    <cfRule type="cellIs" dxfId="4" priority="24" operator="notBetween">
      <formula>15</formula>
      <formula>75</formula>
    </cfRule>
  </conditionalFormatting>
  <conditionalFormatting sqref="BA18">
    <cfRule type="cellIs" dxfId="3" priority="21" operator="notBetween">
      <formula>5</formula>
      <formula>25</formula>
    </cfRule>
  </conditionalFormatting>
  <conditionalFormatting sqref="BA19">
    <cfRule type="cellIs" dxfId="2" priority="22" operator="notBetween">
      <formula>15</formula>
      <formula>75</formula>
    </cfRule>
  </conditionalFormatting>
  <conditionalFormatting sqref="BD18">
    <cfRule type="cellIs" dxfId="1" priority="19" operator="notBetween">
      <formula>5</formula>
      <formula>25</formula>
    </cfRule>
  </conditionalFormatting>
  <conditionalFormatting sqref="BD19">
    <cfRule type="cellIs" dxfId="0" priority="20" operator="notBetween">
      <formula>15</formula>
      <formula>75</formula>
    </cfRule>
  </conditionalFormatting>
  <pageMargins left="0.7" right="0.7" top="0.75" bottom="0.75" header="0.3" footer="0.3"/>
  <ignoredErrors>
    <ignoredError sqref="C19" unlockedFormula="1"/>
  </ignoredErrors>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47D51-CB42-44E2-96A3-79CB4AD956CD}">
  <dimension ref="A1:AU173"/>
  <sheetViews>
    <sheetView topLeftCell="J58" zoomScale="90" zoomScaleNormal="90" workbookViewId="0">
      <selection activeCell="X89" sqref="X89"/>
    </sheetView>
  </sheetViews>
  <sheetFormatPr baseColWidth="10" defaultColWidth="8.85546875" defaultRowHeight="15" x14ac:dyDescent="0.25"/>
  <cols>
    <col min="1" max="1" width="5.42578125" customWidth="1"/>
    <col min="2" max="2" width="18.28515625" customWidth="1"/>
    <col min="3" max="3" width="10.85546875" customWidth="1"/>
    <col min="4" max="4" width="12.7109375" customWidth="1"/>
    <col min="5" max="5" width="12.140625" customWidth="1"/>
    <col min="6" max="6" width="11.5703125" customWidth="1"/>
    <col min="7" max="7" width="11.28515625" customWidth="1"/>
    <col min="8" max="8" width="11.42578125" customWidth="1"/>
    <col min="9" max="9" width="12" bestFit="1" customWidth="1"/>
    <col min="12" max="12" width="11" customWidth="1"/>
    <col min="13" max="13" width="9.42578125" customWidth="1"/>
    <col min="14" max="14" width="10" customWidth="1"/>
    <col min="15" max="15" width="9" customWidth="1"/>
    <col min="16" max="16" width="9.42578125" customWidth="1"/>
    <col min="17" max="17" width="7.7109375" customWidth="1"/>
    <col min="18" max="18" width="8.42578125" customWidth="1"/>
    <col min="19" max="19" width="2.85546875" customWidth="1"/>
    <col min="20" max="20" width="8.42578125" customWidth="1"/>
    <col min="21" max="21" width="8.28515625" customWidth="1"/>
    <col min="22" max="22" width="6.28515625" customWidth="1"/>
    <col min="23" max="23" width="7" customWidth="1"/>
    <col min="24" max="24" width="8.28515625" customWidth="1"/>
    <col min="28" max="29" width="10.85546875" customWidth="1"/>
    <col min="30" max="30" width="12.28515625" customWidth="1"/>
    <col min="31" max="31" width="7.140625" customWidth="1"/>
    <col min="32" max="32" width="8.28515625" customWidth="1"/>
    <col min="33" max="33" width="11.5703125" customWidth="1"/>
    <col min="34" max="34" width="11.7109375" customWidth="1"/>
    <col min="35" max="35" width="12.7109375" customWidth="1"/>
    <col min="36" max="36" width="13.140625" customWidth="1"/>
    <col min="38" max="38" width="6.85546875" customWidth="1"/>
    <col min="43" max="43" width="11.140625" customWidth="1"/>
    <col min="45" max="45" width="13.85546875" customWidth="1"/>
    <col min="46" max="46" width="10.42578125" customWidth="1"/>
    <col min="47" max="47" width="8" customWidth="1"/>
    <col min="48" max="48" width="5.28515625" customWidth="1"/>
  </cols>
  <sheetData>
    <row r="1" spans="2:47" ht="15.75" x14ac:dyDescent="0.25">
      <c r="B1" s="81" t="s">
        <v>64</v>
      </c>
      <c r="C1" t="s">
        <v>20</v>
      </c>
      <c r="I1" s="105" t="str">
        <f>B1</f>
        <v>C4 TMP4.7</v>
      </c>
      <c r="P1" s="41" t="s">
        <v>35</v>
      </c>
      <c r="Q1" s="41" t="s">
        <v>28</v>
      </c>
      <c r="R1" t="s">
        <v>43</v>
      </c>
      <c r="X1" s="1"/>
      <c r="Z1" s="15"/>
      <c r="AA1" s="15"/>
      <c r="AB1" s="15"/>
      <c r="AC1" s="15"/>
      <c r="AD1" s="15"/>
      <c r="AF1" s="26"/>
      <c r="AG1" s="27"/>
      <c r="AH1" s="92"/>
      <c r="AI1" s="27"/>
      <c r="AS1" s="83">
        <v>-4.1563899999999997E-5</v>
      </c>
      <c r="AT1" s="3" t="s">
        <v>38</v>
      </c>
    </row>
    <row r="2" spans="2:47" ht="16.5" thickBot="1" x14ac:dyDescent="0.3">
      <c r="B2" s="12"/>
      <c r="P2" s="31">
        <v>0</v>
      </c>
      <c r="Q2" s="31">
        <v>1458</v>
      </c>
      <c r="R2" s="23">
        <v>15.095000000000001</v>
      </c>
      <c r="T2" s="14"/>
      <c r="Y2" s="103" t="s">
        <v>61</v>
      </c>
      <c r="Z2" s="13"/>
      <c r="AA2" s="13"/>
      <c r="AB2" s="13"/>
      <c r="AC2" s="13"/>
      <c r="AD2" s="13"/>
      <c r="AP2" s="41" t="s">
        <v>32</v>
      </c>
      <c r="AQ2" s="51">
        <v>4.4999999999999997E-3</v>
      </c>
      <c r="AS2" s="84">
        <v>2.7050000000000002E-4</v>
      </c>
      <c r="AT2" s="9" t="s">
        <v>39</v>
      </c>
    </row>
    <row r="3" spans="2:47" ht="15.75" x14ac:dyDescent="0.25">
      <c r="B3" s="63" t="s">
        <v>68</v>
      </c>
      <c r="C3" s="106">
        <f>'Single climate'!B11</f>
        <v>100</v>
      </c>
      <c r="D3" s="42"/>
      <c r="P3" s="31">
        <v>26.839252149834728</v>
      </c>
      <c r="Q3" s="31">
        <v>738</v>
      </c>
      <c r="R3" s="23">
        <v>12.98</v>
      </c>
      <c r="AK3" t="s">
        <v>34</v>
      </c>
      <c r="AP3" s="71" t="s">
        <v>42</v>
      </c>
      <c r="AQ3" s="52">
        <v>7.7399999999999997E-2</v>
      </c>
      <c r="AS3" s="85">
        <v>1009.396</v>
      </c>
      <c r="AT3" s="9" t="s">
        <v>40</v>
      </c>
    </row>
    <row r="4" spans="2:47" ht="17.25" x14ac:dyDescent="0.25">
      <c r="B4" s="43" t="s">
        <v>15</v>
      </c>
      <c r="C4" s="107">
        <f>'Single climate'!B15</f>
        <v>50</v>
      </c>
      <c r="D4" s="42"/>
      <c r="P4" s="31">
        <v>63.089670637923184</v>
      </c>
      <c r="Q4" s="31">
        <v>553</v>
      </c>
      <c r="R4" s="23">
        <v>11.03</v>
      </c>
      <c r="U4" s="72"/>
      <c r="Y4" s="25" t="s">
        <v>0</v>
      </c>
      <c r="Z4" s="25"/>
      <c r="AA4" s="25"/>
      <c r="AB4" s="25"/>
      <c r="AC4" s="213" t="s">
        <v>111</v>
      </c>
      <c r="AD4" s="213"/>
      <c r="AF4" s="30" t="s">
        <v>27</v>
      </c>
      <c r="AG4" s="20" t="s">
        <v>11</v>
      </c>
      <c r="AH4" s="2" t="s">
        <v>33</v>
      </c>
      <c r="AI4" s="3"/>
      <c r="AJ4" s="8" t="s">
        <v>26</v>
      </c>
      <c r="AK4" s="10"/>
      <c r="AL4" s="6"/>
      <c r="AM4" s="2" t="s">
        <v>22</v>
      </c>
      <c r="AN4" s="2"/>
      <c r="AO4" s="2"/>
      <c r="AP4" s="3"/>
      <c r="AQ4" s="65" t="s">
        <v>30</v>
      </c>
      <c r="AR4" s="74" t="s">
        <v>31</v>
      </c>
      <c r="AS4" s="86" t="s">
        <v>29</v>
      </c>
      <c r="AT4" s="88" t="s">
        <v>41</v>
      </c>
      <c r="AU4" s="16"/>
    </row>
    <row r="5" spans="2:47" ht="16.5" thickBot="1" x14ac:dyDescent="0.3">
      <c r="B5" s="44" t="s">
        <v>16</v>
      </c>
      <c r="C5" s="108">
        <f>'Single climate'!B14</f>
        <v>21</v>
      </c>
      <c r="D5" s="42"/>
      <c r="P5" s="31">
        <v>80.169194733272548</v>
      </c>
      <c r="Q5" s="31">
        <v>470</v>
      </c>
      <c r="R5" s="23">
        <v>10.09</v>
      </c>
      <c r="T5" s="64" t="s">
        <v>50</v>
      </c>
      <c r="U5" s="64" t="s">
        <v>51</v>
      </c>
      <c r="V5" s="16" t="s">
        <v>7</v>
      </c>
      <c r="W5" s="16" t="s">
        <v>5</v>
      </c>
      <c r="X5" s="65" t="s">
        <v>6</v>
      </c>
      <c r="Y5" s="66" t="s">
        <v>1</v>
      </c>
      <c r="Z5" s="16" t="s">
        <v>43</v>
      </c>
      <c r="AA5" s="16" t="s">
        <v>59</v>
      </c>
      <c r="AB5" s="16" t="s">
        <v>60</v>
      </c>
      <c r="AC5" s="93" t="s">
        <v>14</v>
      </c>
      <c r="AD5" s="93" t="s">
        <v>110</v>
      </c>
      <c r="AE5" s="16" t="s">
        <v>21</v>
      </c>
      <c r="AF5" s="16" t="s">
        <v>3</v>
      </c>
      <c r="AG5" s="77" t="s">
        <v>25</v>
      </c>
      <c r="AH5" s="16" t="s">
        <v>12</v>
      </c>
      <c r="AI5" s="69" t="s">
        <v>13</v>
      </c>
      <c r="AJ5" s="67" t="s">
        <v>2</v>
      </c>
      <c r="AK5" s="68" t="s">
        <v>4</v>
      </c>
      <c r="AL5" s="16" t="s">
        <v>7</v>
      </c>
      <c r="AM5" s="16" t="s">
        <v>8</v>
      </c>
      <c r="AN5" s="16" t="s">
        <v>9</v>
      </c>
      <c r="AO5" s="16" t="s">
        <v>10</v>
      </c>
      <c r="AP5" s="69" t="s">
        <v>18</v>
      </c>
      <c r="AQ5" s="68" t="s">
        <v>23</v>
      </c>
      <c r="AR5" s="69" t="s">
        <v>17</v>
      </c>
      <c r="AS5" s="87" t="s">
        <v>19</v>
      </c>
      <c r="AT5" s="82"/>
      <c r="AU5" s="16"/>
    </row>
    <row r="6" spans="2:47" ht="16.5" thickBot="1" x14ac:dyDescent="0.3">
      <c r="B6" s="42"/>
      <c r="C6" s="42"/>
      <c r="D6" s="42"/>
      <c r="P6" s="31">
        <v>127</v>
      </c>
      <c r="Q6" s="31">
        <v>414</v>
      </c>
      <c r="R6" s="23">
        <v>8.39</v>
      </c>
      <c r="T6" s="89">
        <f>Q2</f>
        <v>1458</v>
      </c>
      <c r="U6" s="53">
        <f>C8</f>
        <v>1458</v>
      </c>
      <c r="V6" s="53">
        <f>$C$4</f>
        <v>50</v>
      </c>
      <c r="W6" s="53">
        <f>$C$5</f>
        <v>21</v>
      </c>
      <c r="X6" s="4">
        <v>0</v>
      </c>
      <c r="Y6" s="55">
        <f>U6</f>
        <v>1458</v>
      </c>
      <c r="Z6" s="55">
        <f t="shared" ref="Z6:Z37" si="0">-2.5664*(T$6/Y6 - 1)+14.807</f>
        <v>14.807</v>
      </c>
      <c r="AA6" s="102">
        <f>100*Y6/1458</f>
        <v>100</v>
      </c>
      <c r="AB6" s="102">
        <f>100*Z6/14.807</f>
        <v>100</v>
      </c>
      <c r="AC6" s="214">
        <f>IF(OR($C$5&gt;35, $C$5&lt;0, $C$4&gt;80,$C$4&lt;10), 0, AA6)</f>
        <v>100</v>
      </c>
      <c r="AD6" s="214">
        <f t="shared" ref="AD6:AD69" si="1">IF(OR($C$5&gt;35, $C$5&lt;0, $C$4&gt;80,$C$4&lt;10), 0, AB6)</f>
        <v>100</v>
      </c>
      <c r="AE6" s="50">
        <v>100</v>
      </c>
      <c r="AF6" s="95">
        <v>101.25</v>
      </c>
      <c r="AG6" s="78">
        <f>AH$6-AI$6*EXP((T$6-U6)/T$6)</f>
        <v>7.7E+20</v>
      </c>
      <c r="AH6" s="79">
        <f>F31</f>
        <v>1.3E+21</v>
      </c>
      <c r="AI6" s="80">
        <f>G31</f>
        <v>5.3E+20</v>
      </c>
      <c r="AJ6" s="54">
        <f t="shared" ref="AJ6:AJ69" si="2">AG6*AR6*AS6*EXP(-AF$6/(0.008314*AK$6))</f>
        <v>1.3102619761775783E-3</v>
      </c>
      <c r="AK6" s="48">
        <f>W6+273.15</f>
        <v>294.14999999999998</v>
      </c>
      <c r="AL6" s="49">
        <f>V6/100</f>
        <v>0.5</v>
      </c>
      <c r="AM6" s="93">
        <f>-0.002015*AK6^2 + 0.961983*AK6 - 99.902979</f>
        <v>8.7180121125000056</v>
      </c>
      <c r="AN6" s="93">
        <f>-0.00022798*AK6^2 + 0.13269*AK6 - 18.526</f>
        <v>0.7789712544500027</v>
      </c>
      <c r="AO6" s="52">
        <f>0.00001709*AK6^2 - 0.01028*AK6 + 1.602</f>
        <v>5.6836962525000478E-2</v>
      </c>
      <c r="AP6" s="11">
        <f>(AO6*AN6*AM6*AL6)/((1-AN6*AL6) *(1-AN6*AL6 + AM6*AN6*AL6))</f>
        <v>7.8909081318036534E-2</v>
      </c>
      <c r="AQ6" s="75">
        <f>AP$6*(((AQ$3-AQ$2*((T$6/U6)-1))/AQ$3))</f>
        <v>7.8909081318036534E-2</v>
      </c>
      <c r="AR6" s="76">
        <f t="shared" ref="AR6:AR69" si="3">AQ6/(AQ6+1)</f>
        <v>7.3137841440391052E-2</v>
      </c>
      <c r="AS6" s="54">
        <f>AS$1+AS$2*EXP(-$U6/AS$3)</f>
        <v>2.2241890422950785E-5</v>
      </c>
      <c r="AT6" s="90">
        <f>-LOG(AS6)</f>
        <v>4.6528283031796818</v>
      </c>
      <c r="AU6" s="28" t="s">
        <v>47</v>
      </c>
    </row>
    <row r="7" spans="2:47" ht="15.75" x14ac:dyDescent="0.25">
      <c r="B7" s="63" t="s">
        <v>66</v>
      </c>
      <c r="C7" s="112">
        <f>T6</f>
        <v>1458</v>
      </c>
      <c r="D7" s="42"/>
      <c r="P7" s="31">
        <v>28.31914851899997</v>
      </c>
      <c r="Q7" s="31">
        <v>753</v>
      </c>
      <c r="R7" s="23">
        <v>11.622999999999999</v>
      </c>
      <c r="T7" s="1"/>
      <c r="V7" s="17"/>
      <c r="W7" s="17"/>
      <c r="X7">
        <f>X6+3</f>
        <v>3</v>
      </c>
      <c r="Y7" s="55">
        <f t="shared" ref="Y7:Y38" si="4">IF(U$6/(((U$6/AE$6)-1)*(1-EXP(-AJ7*X7))+1)&gt;Y6,Y6,(U$6/(((U$6/AE$6)-1)*(1-EXP(-AJ7*X7))+1)))</f>
        <v>1384.2534839410719</v>
      </c>
      <c r="Z7" s="55">
        <f t="shared" si="0"/>
        <v>14.670274276706325</v>
      </c>
      <c r="AA7" s="55">
        <f t="shared" ref="AA7:AA70" si="5">100*Y7/1458</f>
        <v>94.941939913653769</v>
      </c>
      <c r="AB7" s="102">
        <f t="shared" ref="AB7:AB70" si="6">100*Z7/14.807</f>
        <v>99.076614281801341</v>
      </c>
      <c r="AC7" s="214">
        <f t="shared" ref="AC7:AC70" si="7">IF(OR($C$5&gt;35, $C$5&lt;0, $C$4&gt;80,$C$4&lt;10), 0, AA7)</f>
        <v>94.941939913653769</v>
      </c>
      <c r="AD7" s="214">
        <f t="shared" si="1"/>
        <v>99.076614281801341</v>
      </c>
      <c r="AE7" s="15"/>
      <c r="AF7" t="s">
        <v>0</v>
      </c>
      <c r="AG7" s="62">
        <f t="shared" ref="AG7:AG38" si="8">AH$6-AI$6*EXP((T$6-Y6)/T$6)</f>
        <v>7.7E+20</v>
      </c>
      <c r="AH7" s="1"/>
      <c r="AI7" s="26"/>
      <c r="AJ7" s="54">
        <f t="shared" si="2"/>
        <v>1.3102619761775783E-3</v>
      </c>
      <c r="AP7" s="18"/>
      <c r="AQ7" s="38">
        <f t="shared" ref="AQ7:AQ38" si="9">AP$6*(((AQ$3-AQ$2*((T$6/Y6)-1))/AQ$3))</f>
        <v>7.8909081318036534E-2</v>
      </c>
      <c r="AR7" s="38">
        <f t="shared" si="3"/>
        <v>7.3137841440391052E-2</v>
      </c>
      <c r="AS7" s="54">
        <f>AS$1+AS$2*EXP(-$Y6/AS$3)</f>
        <v>2.2241890422950785E-5</v>
      </c>
      <c r="AT7" s="23">
        <v>4.6500000000000004</v>
      </c>
      <c r="AU7" s="28" t="s">
        <v>48</v>
      </c>
    </row>
    <row r="8" spans="2:47" ht="16.5" thickBot="1" x14ac:dyDescent="0.3">
      <c r="B8" s="44" t="s">
        <v>67</v>
      </c>
      <c r="C8" s="116">
        <f>C7*C3/100</f>
        <v>1458</v>
      </c>
      <c r="D8" s="42"/>
      <c r="E8">
        <v>22</v>
      </c>
      <c r="P8" s="31">
        <v>62.706686006357089</v>
      </c>
      <c r="Q8" s="31">
        <v>567</v>
      </c>
      <c r="R8" s="23">
        <v>10.711</v>
      </c>
      <c r="V8" s="17"/>
      <c r="W8" s="17"/>
      <c r="X8">
        <f t="shared" ref="X8:X71" si="10">X7+3</f>
        <v>6</v>
      </c>
      <c r="Y8" s="55">
        <f t="shared" si="4"/>
        <v>1296.6928054962139</v>
      </c>
      <c r="Z8" s="55">
        <f t="shared" si="0"/>
        <v>14.487742592062045</v>
      </c>
      <c r="AA8" s="55">
        <f t="shared" si="5"/>
        <v>88.936406412634696</v>
      </c>
      <c r="AB8" s="102">
        <f t="shared" si="6"/>
        <v>97.84387514055544</v>
      </c>
      <c r="AC8" s="214">
        <f t="shared" si="7"/>
        <v>88.936406412634696</v>
      </c>
      <c r="AD8" s="214">
        <f t="shared" si="1"/>
        <v>97.84387514055544</v>
      </c>
      <c r="AG8" s="29">
        <f t="shared" si="8"/>
        <v>7.4250272947130728E+20</v>
      </c>
      <c r="AI8" s="26"/>
      <c r="AJ8" s="54">
        <f t="shared" si="2"/>
        <v>1.5337776938173914E-3</v>
      </c>
      <c r="AP8" s="18"/>
      <c r="AQ8" s="38">
        <f t="shared" si="9"/>
        <v>7.8664668249652625E-2</v>
      </c>
      <c r="AR8" s="38">
        <f t="shared" si="3"/>
        <v>7.2927825083305697E-2</v>
      </c>
      <c r="AS8" s="54">
        <f t="shared" ref="AS8:AS71" si="11">AS$1+AS$2*EXP(-$Y7/AS$3)</f>
        <v>2.7078058596189919E-5</v>
      </c>
      <c r="AT8" s="28"/>
      <c r="AU8" s="28"/>
    </row>
    <row r="9" spans="2:47" ht="15.75" x14ac:dyDescent="0.25">
      <c r="B9" s="42"/>
      <c r="C9" s="42"/>
      <c r="D9" s="42"/>
      <c r="P9" s="31">
        <v>121.36777936714273</v>
      </c>
      <c r="Q9" s="31">
        <v>428</v>
      </c>
      <c r="R9" s="23">
        <v>7.9580000000000002</v>
      </c>
      <c r="V9" s="17"/>
      <c r="X9">
        <f t="shared" si="10"/>
        <v>9</v>
      </c>
      <c r="Y9" s="55">
        <f t="shared" si="4"/>
        <v>1197.8249351015202</v>
      </c>
      <c r="Z9" s="55">
        <f t="shared" si="0"/>
        <v>14.249561874453827</v>
      </c>
      <c r="AA9" s="55">
        <f t="shared" si="5"/>
        <v>82.155345343039784</v>
      </c>
      <c r="AB9" s="102">
        <f t="shared" si="6"/>
        <v>96.235306776888137</v>
      </c>
      <c r="AC9" s="214">
        <f t="shared" si="7"/>
        <v>82.155345343039784</v>
      </c>
      <c r="AD9" s="214">
        <f t="shared" si="1"/>
        <v>96.235306776888137</v>
      </c>
      <c r="AG9" s="29">
        <f t="shared" si="8"/>
        <v>7.0799626592702117E+20</v>
      </c>
      <c r="AH9" s="27"/>
      <c r="AI9" s="26"/>
      <c r="AJ9" s="54">
        <f t="shared" si="2"/>
        <v>1.7915403356557943E-3</v>
      </c>
      <c r="AK9" s="15"/>
      <c r="AN9" s="24"/>
      <c r="AP9" s="18"/>
      <c r="AQ9" s="38">
        <f t="shared" si="9"/>
        <v>7.8338371719296251E-2</v>
      </c>
      <c r="AR9" s="38">
        <f t="shared" si="3"/>
        <v>7.2647300489172076E-2</v>
      </c>
      <c r="AS9" s="54">
        <f t="shared" si="11"/>
        <v>3.329833859107213E-5</v>
      </c>
      <c r="AT9" s="28"/>
      <c r="AU9" s="28"/>
    </row>
    <row r="10" spans="2:47" ht="19.5" customHeight="1" x14ac:dyDescent="0.25">
      <c r="B10" s="199"/>
      <c r="C10" s="114"/>
      <c r="D10" s="114"/>
      <c r="P10" s="31">
        <v>198.23403963299981</v>
      </c>
      <c r="Q10" s="31">
        <v>378</v>
      </c>
      <c r="R10" s="23">
        <v>6.23</v>
      </c>
      <c r="V10" s="17"/>
      <c r="X10">
        <f t="shared" si="10"/>
        <v>12</v>
      </c>
      <c r="Y10" s="55">
        <f t="shared" si="4"/>
        <v>1094.1375553612586</v>
      </c>
      <c r="Z10" s="55">
        <f t="shared" si="0"/>
        <v>13.953527259442675</v>
      </c>
      <c r="AA10" s="55">
        <f t="shared" si="5"/>
        <v>75.043728076903875</v>
      </c>
      <c r="AB10" s="102">
        <f t="shared" si="6"/>
        <v>94.236018500997318</v>
      </c>
      <c r="AC10" s="214">
        <f t="shared" si="7"/>
        <v>75.043728076903875</v>
      </c>
      <c r="AD10" s="214">
        <f t="shared" si="1"/>
        <v>94.236018500997318</v>
      </c>
      <c r="AG10" s="29">
        <f t="shared" si="8"/>
        <v>6.6645973767048672E+20</v>
      </c>
      <c r="AI10" s="26"/>
      <c r="AJ10" s="54">
        <f t="shared" si="2"/>
        <v>2.0661270026994653E-3</v>
      </c>
      <c r="AN10" s="24"/>
      <c r="AP10" s="18"/>
      <c r="AQ10" s="38">
        <f t="shared" si="9"/>
        <v>7.7912596096259557E-2</v>
      </c>
      <c r="AR10" s="38">
        <f t="shared" si="3"/>
        <v>7.228099604590002E-2</v>
      </c>
      <c r="AS10" s="54">
        <f t="shared" si="11"/>
        <v>4.1002032905701023E-5</v>
      </c>
      <c r="AT10" s="28"/>
      <c r="AU10" s="28"/>
    </row>
    <row r="11" spans="2:47" ht="15.75" x14ac:dyDescent="0.25">
      <c r="B11" s="109"/>
      <c r="C11" s="110"/>
      <c r="D11" s="115"/>
      <c r="P11" s="31">
        <v>38.680472031989524</v>
      </c>
      <c r="Q11" s="31">
        <v>641</v>
      </c>
      <c r="R11" s="23">
        <v>11.638999999999999</v>
      </c>
      <c r="X11">
        <f t="shared" si="10"/>
        <v>15</v>
      </c>
      <c r="Y11" s="55">
        <f t="shared" si="4"/>
        <v>994.89956578598401</v>
      </c>
      <c r="Z11" s="55">
        <f t="shared" si="0"/>
        <v>13.612406098023655</v>
      </c>
      <c r="AA11" s="55">
        <f t="shared" si="5"/>
        <v>68.237281603976953</v>
      </c>
      <c r="AB11" s="102">
        <f t="shared" si="6"/>
        <v>91.932235415841518</v>
      </c>
      <c r="AC11" s="214">
        <f t="shared" si="7"/>
        <v>68.237281603976953</v>
      </c>
      <c r="AD11" s="214">
        <f t="shared" si="1"/>
        <v>91.932235415841518</v>
      </c>
      <c r="AG11" s="29">
        <f t="shared" si="8"/>
        <v>6.1976404830054344E+20</v>
      </c>
      <c r="AI11" s="26"/>
      <c r="AJ11" s="54">
        <f t="shared" si="2"/>
        <v>2.3251795817494079E-3</v>
      </c>
      <c r="AN11" s="19"/>
      <c r="AO11" s="19"/>
      <c r="AP11" s="18"/>
      <c r="AQ11" s="38">
        <f t="shared" si="9"/>
        <v>7.7383399929951385E-2</v>
      </c>
      <c r="AR11" s="38">
        <f t="shared" si="3"/>
        <v>7.1825313008333572E-2</v>
      </c>
      <c r="AS11" s="54">
        <f t="shared" si="11"/>
        <v>4.9934305752567057E-5</v>
      </c>
      <c r="AT11" s="28"/>
      <c r="AU11" s="28"/>
    </row>
    <row r="12" spans="2:47" ht="15.75" x14ac:dyDescent="0.25">
      <c r="B12" s="94"/>
      <c r="C12" s="109"/>
      <c r="D12" s="200"/>
      <c r="P12" s="31">
        <v>82.886725782834702</v>
      </c>
      <c r="Q12" s="31">
        <v>445</v>
      </c>
      <c r="R12" s="23">
        <v>9.1980000000000004</v>
      </c>
      <c r="X12">
        <f t="shared" si="10"/>
        <v>18</v>
      </c>
      <c r="Y12" s="55">
        <f t="shared" si="4"/>
        <v>908.27711127157386</v>
      </c>
      <c r="Z12" s="55">
        <f t="shared" si="0"/>
        <v>13.253719834591536</v>
      </c>
      <c r="AA12" s="55">
        <f t="shared" si="5"/>
        <v>62.296098166774613</v>
      </c>
      <c r="AB12" s="102">
        <f t="shared" si="6"/>
        <v>89.509825316347246</v>
      </c>
      <c r="AC12" s="214">
        <f t="shared" si="7"/>
        <v>62.296098166774613</v>
      </c>
      <c r="AD12" s="214">
        <f t="shared" si="1"/>
        <v>89.509825316347246</v>
      </c>
      <c r="AG12" s="29">
        <f t="shared" si="8"/>
        <v>5.7185209737639808E+20</v>
      </c>
      <c r="AI12" s="26"/>
      <c r="AJ12" s="54">
        <f t="shared" si="2"/>
        <v>2.5328864998546683E-3</v>
      </c>
      <c r="AM12" s="28"/>
      <c r="AP12" s="18"/>
      <c r="AQ12" s="38">
        <f t="shared" si="9"/>
        <v>7.6773606339216274E-2</v>
      </c>
      <c r="AR12" s="38">
        <f t="shared" si="3"/>
        <v>7.1299673289939705E-2</v>
      </c>
      <c r="AS12" s="54">
        <f t="shared" si="11"/>
        <v>5.9386932552988604E-5</v>
      </c>
      <c r="AT12" s="28"/>
      <c r="AU12" s="28"/>
    </row>
    <row r="13" spans="2:47" ht="15" customHeight="1" x14ac:dyDescent="0.25">
      <c r="B13" s="199"/>
      <c r="C13" s="114"/>
      <c r="D13" s="114"/>
      <c r="P13" s="31">
        <v>157.48477898738597</v>
      </c>
      <c r="Q13" s="31">
        <v>347</v>
      </c>
      <c r="R13" s="23">
        <v>6.3849999999999998</v>
      </c>
      <c r="W13" s="17"/>
      <c r="X13">
        <f t="shared" si="10"/>
        <v>21</v>
      </c>
      <c r="Y13" s="55">
        <f t="shared" si="4"/>
        <v>837.65988253985984</v>
      </c>
      <c r="Z13" s="55">
        <f t="shared" si="0"/>
        <v>12.906418498325964</v>
      </c>
      <c r="AA13" s="55">
        <f t="shared" si="5"/>
        <v>57.452666840868304</v>
      </c>
      <c r="AB13" s="102">
        <f t="shared" si="6"/>
        <v>87.164304034078228</v>
      </c>
      <c r="AC13" s="214">
        <f t="shared" si="7"/>
        <v>57.452666840868304</v>
      </c>
      <c r="AD13" s="214">
        <f t="shared" si="1"/>
        <v>87.164304034078228</v>
      </c>
      <c r="AG13" s="29">
        <f t="shared" si="8"/>
        <v>5.2728056639784904E+20</v>
      </c>
      <c r="AI13" s="26"/>
      <c r="AJ13" s="54">
        <f t="shared" si="2"/>
        <v>2.6703186167388549E-3</v>
      </c>
      <c r="AM13" s="19"/>
      <c r="AP13" s="18"/>
      <c r="AQ13" s="38">
        <f t="shared" si="9"/>
        <v>7.6132413093931331E-2</v>
      </c>
      <c r="AR13" s="38">
        <f t="shared" si="3"/>
        <v>7.0746324678621159E-2</v>
      </c>
      <c r="AS13" s="54">
        <f t="shared" si="11"/>
        <v>6.8432728805406431E-5</v>
      </c>
      <c r="AT13" s="28"/>
      <c r="AU13" s="28"/>
    </row>
    <row r="14" spans="2:47" ht="15.75" x14ac:dyDescent="0.25">
      <c r="B14" s="109"/>
      <c r="C14" s="110"/>
      <c r="D14" s="115"/>
      <c r="P14" s="31">
        <v>276.28908594278232</v>
      </c>
      <c r="Q14" s="31">
        <v>281</v>
      </c>
      <c r="R14" s="23">
        <v>4.7549999999999999</v>
      </c>
      <c r="V14" s="17"/>
      <c r="W14" s="17"/>
      <c r="X14">
        <f t="shared" si="10"/>
        <v>24</v>
      </c>
      <c r="Y14" s="55">
        <f t="shared" si="4"/>
        <v>781.61008266957651</v>
      </c>
      <c r="Z14" s="55">
        <f t="shared" si="0"/>
        <v>12.586088163873342</v>
      </c>
      <c r="AA14" s="55">
        <f t="shared" si="5"/>
        <v>53.608373296953118</v>
      </c>
      <c r="AB14" s="102">
        <f t="shared" si="6"/>
        <v>85.000933098354437</v>
      </c>
      <c r="AC14" s="214">
        <f t="shared" si="7"/>
        <v>53.608373296953118</v>
      </c>
      <c r="AD14" s="214">
        <f t="shared" si="1"/>
        <v>85.000933098354437</v>
      </c>
      <c r="AG14" s="29">
        <f t="shared" si="8"/>
        <v>4.8893326491252189E+20</v>
      </c>
      <c r="AI14" s="26"/>
      <c r="AJ14" s="54">
        <f t="shared" si="2"/>
        <v>2.7435678407718633E-3</v>
      </c>
      <c r="AP14" s="18"/>
      <c r="AQ14" s="38">
        <f t="shared" si="9"/>
        <v>7.5511571724760626E-2</v>
      </c>
      <c r="AR14" s="38">
        <f t="shared" si="3"/>
        <v>7.0209910994881566E-2</v>
      </c>
      <c r="AS14" s="54">
        <f t="shared" si="11"/>
        <v>7.6403652017145333E-5</v>
      </c>
      <c r="AT14" s="28"/>
      <c r="AU14" s="28"/>
    </row>
    <row r="15" spans="2:47" ht="15.75" x14ac:dyDescent="0.25">
      <c r="B15" s="42"/>
      <c r="C15" s="109"/>
      <c r="D15" s="109"/>
      <c r="P15" s="31">
        <v>42.846969932626145</v>
      </c>
      <c r="Q15" s="31">
        <v>565</v>
      </c>
      <c r="R15" s="23">
        <v>11.382999999999999</v>
      </c>
      <c r="V15" s="17"/>
      <c r="W15" s="17"/>
      <c r="X15">
        <f t="shared" si="10"/>
        <v>27</v>
      </c>
      <c r="Y15" s="55">
        <f t="shared" si="4"/>
        <v>736.67548901288899</v>
      </c>
      <c r="Z15" s="55">
        <f t="shared" si="0"/>
        <v>12.294079110670761</v>
      </c>
      <c r="AA15" s="55">
        <f t="shared" si="5"/>
        <v>50.526439575643963</v>
      </c>
      <c r="AB15" s="102">
        <f t="shared" si="6"/>
        <v>83.028831705752424</v>
      </c>
      <c r="AC15" s="214">
        <f t="shared" si="7"/>
        <v>50.526439575643963</v>
      </c>
      <c r="AD15" s="214">
        <f t="shared" si="1"/>
        <v>83.028831705752424</v>
      </c>
      <c r="AG15" s="29">
        <f t="shared" si="8"/>
        <v>4.5714640325610897E+20</v>
      </c>
      <c r="AI15" s="26"/>
      <c r="AJ15" s="54">
        <f t="shared" si="2"/>
        <v>2.7716588145461443E-3</v>
      </c>
      <c r="AP15" s="18"/>
      <c r="AQ15" s="38">
        <f t="shared" si="9"/>
        <v>7.4938944145590006E-2</v>
      </c>
      <c r="AR15" s="38">
        <f t="shared" si="3"/>
        <v>6.9714605237560595E-2</v>
      </c>
      <c r="AS15" s="54">
        <f t="shared" si="11"/>
        <v>8.3139443163837961E-5</v>
      </c>
      <c r="AT15" s="28"/>
      <c r="AU15" s="28"/>
    </row>
    <row r="16" spans="2:47" ht="15.75" x14ac:dyDescent="0.25">
      <c r="B16" s="42"/>
      <c r="C16" s="42"/>
      <c r="D16" s="109"/>
      <c r="P16" s="31">
        <v>85.69393986525229</v>
      </c>
      <c r="Q16" s="31">
        <v>425</v>
      </c>
      <c r="R16" s="23">
        <v>8.9779999999999998</v>
      </c>
      <c r="V16" s="17"/>
      <c r="W16" s="17"/>
      <c r="X16">
        <f t="shared" si="10"/>
        <v>30</v>
      </c>
      <c r="Y16" s="55">
        <f t="shared" si="4"/>
        <v>699.74589379163865</v>
      </c>
      <c r="Z16" s="55">
        <f t="shared" si="0"/>
        <v>12.026014280128683</v>
      </c>
      <c r="AA16" s="55">
        <f t="shared" si="5"/>
        <v>47.993545527547234</v>
      </c>
      <c r="AB16" s="102">
        <f t="shared" si="6"/>
        <v>81.218439117503095</v>
      </c>
      <c r="AC16" s="214">
        <f t="shared" si="7"/>
        <v>47.993545527547234</v>
      </c>
      <c r="AD16" s="214">
        <f t="shared" si="1"/>
        <v>81.218439117503095</v>
      </c>
      <c r="AG16" s="29">
        <f t="shared" si="8"/>
        <v>4.307657855220638E+20</v>
      </c>
      <c r="AI16" s="26"/>
      <c r="AJ16" s="54">
        <f t="shared" si="2"/>
        <v>2.7719533552548019E-3</v>
      </c>
      <c r="AM16" s="19"/>
      <c r="AP16" s="18"/>
      <c r="AQ16" s="38">
        <f t="shared" si="9"/>
        <v>7.4416944137326579E-2</v>
      </c>
      <c r="AR16" s="38">
        <f t="shared" si="3"/>
        <v>6.926263080956678E-2</v>
      </c>
      <c r="AS16" s="54">
        <f t="shared" si="11"/>
        <v>8.8816193458211525E-5</v>
      </c>
      <c r="AT16" s="28"/>
      <c r="AU16" s="28"/>
    </row>
    <row r="17" spans="2:47" ht="15.75" x14ac:dyDescent="0.25">
      <c r="B17" s="42"/>
      <c r="C17" s="42"/>
      <c r="D17" s="109"/>
      <c r="E17" s="7"/>
      <c r="P17" s="31">
        <v>142.82323310875378</v>
      </c>
      <c r="Q17" s="31">
        <v>384</v>
      </c>
      <c r="R17" s="23">
        <v>6.7960000000000003</v>
      </c>
      <c r="W17" s="17"/>
      <c r="X17">
        <f t="shared" si="10"/>
        <v>33</v>
      </c>
      <c r="Y17" s="55">
        <f t="shared" si="4"/>
        <v>668.67795647508478</v>
      </c>
      <c r="Z17" s="55">
        <f t="shared" si="0"/>
        <v>11.777565467447376</v>
      </c>
      <c r="AA17" s="55">
        <f t="shared" si="5"/>
        <v>45.862685629292507</v>
      </c>
      <c r="AB17" s="102">
        <f t="shared" si="6"/>
        <v>79.540524531960386</v>
      </c>
      <c r="AC17" s="214">
        <f t="shared" si="7"/>
        <v>45.862685629292507</v>
      </c>
      <c r="AD17" s="214">
        <f t="shared" si="1"/>
        <v>79.540524531960386</v>
      </c>
      <c r="AG17" s="29">
        <f t="shared" si="8"/>
        <v>4.0846780381661128E+20</v>
      </c>
      <c r="AI17" s="26"/>
      <c r="AJ17" s="54">
        <f t="shared" si="2"/>
        <v>2.755626273145185E-3</v>
      </c>
      <c r="AQ17" s="38">
        <f t="shared" si="9"/>
        <v>7.3937747200713E-2</v>
      </c>
      <c r="AR17" s="38">
        <f t="shared" si="3"/>
        <v>6.8847330670177523E-2</v>
      </c>
      <c r="AS17" s="54">
        <f t="shared" si="11"/>
        <v>9.3674590349826584E-5</v>
      </c>
      <c r="AT17" s="28"/>
      <c r="AU17" s="28"/>
    </row>
    <row r="18" spans="2:47" ht="15.75" x14ac:dyDescent="0.25">
      <c r="C18" s="56"/>
      <c r="D18" s="109"/>
      <c r="P18" s="31">
        <v>249.94065794031914</v>
      </c>
      <c r="Q18" s="31">
        <v>289</v>
      </c>
      <c r="R18" s="23">
        <v>5.1669999999999998</v>
      </c>
      <c r="W18" s="17"/>
      <c r="X18">
        <f t="shared" si="10"/>
        <v>36</v>
      </c>
      <c r="Y18" s="55">
        <f t="shared" si="4"/>
        <v>642.05952360732397</v>
      </c>
      <c r="Z18" s="55">
        <f t="shared" si="0"/>
        <v>11.545573976990259</v>
      </c>
      <c r="AA18" s="55">
        <f t="shared" si="5"/>
        <v>44.037004362642243</v>
      </c>
      <c r="AB18" s="102">
        <f t="shared" si="6"/>
        <v>77.973755500710865</v>
      </c>
      <c r="AC18" s="214">
        <f t="shared" si="7"/>
        <v>44.037004362642243</v>
      </c>
      <c r="AD18" s="214">
        <f t="shared" si="1"/>
        <v>77.973755500710865</v>
      </c>
      <c r="AG18" s="29">
        <f t="shared" si="8"/>
        <v>3.8926665349020831E+20</v>
      </c>
      <c r="AI18" s="26"/>
      <c r="AJ18" s="54">
        <f t="shared" si="2"/>
        <v>2.7292387021676406E-3</v>
      </c>
      <c r="AQ18" s="38">
        <f t="shared" si="9"/>
        <v>7.3493616168300441E-2</v>
      </c>
      <c r="AR18" s="38">
        <f t="shared" si="3"/>
        <v>6.8462089630888165E-2</v>
      </c>
      <c r="AS18" s="54">
        <f t="shared" si="11"/>
        <v>9.7901780810790925E-5</v>
      </c>
      <c r="AT18" s="28"/>
      <c r="AU18" s="28"/>
    </row>
    <row r="19" spans="2:47" ht="15.75" x14ac:dyDescent="0.25">
      <c r="B19" s="42"/>
      <c r="C19" s="109"/>
      <c r="D19" s="109"/>
      <c r="P19" s="31">
        <v>35.083265325824122</v>
      </c>
      <c r="Q19" s="31">
        <v>680</v>
      </c>
      <c r="R19" s="23">
        <v>11.733000000000001</v>
      </c>
      <c r="W19" s="17"/>
      <c r="X19">
        <f t="shared" si="10"/>
        <v>39</v>
      </c>
      <c r="Y19" s="55">
        <f t="shared" si="4"/>
        <v>618.92160912928205</v>
      </c>
      <c r="Z19" s="55">
        <f t="shared" si="0"/>
        <v>11.327705125548784</v>
      </c>
      <c r="AA19" s="55">
        <f t="shared" si="5"/>
        <v>42.450041778414409</v>
      </c>
      <c r="AB19" s="102">
        <f t="shared" si="6"/>
        <v>76.502364594778044</v>
      </c>
      <c r="AC19" s="214">
        <f t="shared" si="7"/>
        <v>42.450041778414409</v>
      </c>
      <c r="AD19" s="214">
        <f t="shared" si="1"/>
        <v>76.502364594778044</v>
      </c>
      <c r="AG19" s="29">
        <f t="shared" si="8"/>
        <v>3.7248685868051569E+20</v>
      </c>
      <c r="AI19" s="26"/>
      <c r="AJ19" s="54">
        <f t="shared" si="2"/>
        <v>2.6967484474110606E-3</v>
      </c>
      <c r="AQ19" s="38">
        <f t="shared" si="9"/>
        <v>7.3078904505742323E-2</v>
      </c>
      <c r="AR19" s="38">
        <f t="shared" si="3"/>
        <v>6.8102079165746246E-2</v>
      </c>
      <c r="AS19" s="54">
        <f t="shared" si="11"/>
        <v>1.016285041539807E-4</v>
      </c>
      <c r="AT19" s="28"/>
      <c r="AU19" s="28"/>
    </row>
    <row r="20" spans="2:47" ht="18" customHeight="1" x14ac:dyDescent="0.25">
      <c r="B20" s="42"/>
      <c r="C20" s="42"/>
      <c r="D20" s="42"/>
      <c r="P20" s="31">
        <v>70.166530651648245</v>
      </c>
      <c r="Q20" s="31">
        <v>473</v>
      </c>
      <c r="R20" s="23">
        <v>9.7129999999999992</v>
      </c>
      <c r="W20" s="17"/>
      <c r="X20">
        <f t="shared" si="10"/>
        <v>42</v>
      </c>
      <c r="Y20" s="55">
        <f t="shared" si="4"/>
        <v>598.56963451777608</v>
      </c>
      <c r="Z20" s="55">
        <f t="shared" si="0"/>
        <v>11.122145368591067</v>
      </c>
      <c r="AA20" s="55">
        <f t="shared" si="5"/>
        <v>41.054158746075174</v>
      </c>
      <c r="AB20" s="102">
        <f t="shared" si="6"/>
        <v>75.114103927811612</v>
      </c>
      <c r="AC20" s="214">
        <f t="shared" si="7"/>
        <v>41.054158746075174</v>
      </c>
      <c r="AD20" s="214">
        <f t="shared" si="1"/>
        <v>75.114103927811612</v>
      </c>
      <c r="AG20" s="29">
        <f t="shared" si="8"/>
        <v>3.576501570903098E+20</v>
      </c>
      <c r="AI20" s="26"/>
      <c r="AJ20" s="54">
        <f t="shared" si="2"/>
        <v>2.6606427246303197E-3</v>
      </c>
      <c r="AQ20" s="38">
        <f t="shared" si="9"/>
        <v>7.2689438696359021E-2</v>
      </c>
      <c r="AR20" s="38">
        <f t="shared" si="3"/>
        <v>6.7763731117459869E-2</v>
      </c>
      <c r="AS20" s="54">
        <f t="shared" si="11"/>
        <v>1.0494874575045317E-4</v>
      </c>
      <c r="AT20" s="28"/>
      <c r="AU20" s="28"/>
    </row>
    <row r="21" spans="2:47" ht="15.75" x14ac:dyDescent="0.25">
      <c r="B21" s="42"/>
      <c r="D21" s="42"/>
      <c r="P21" s="31">
        <v>122.79142864038442</v>
      </c>
      <c r="Q21" s="31">
        <v>434</v>
      </c>
      <c r="R21" s="23">
        <v>7.49</v>
      </c>
      <c r="X21">
        <f t="shared" si="10"/>
        <v>45</v>
      </c>
      <c r="Y21" s="55">
        <f t="shared" si="4"/>
        <v>580.48950062475808</v>
      </c>
      <c r="Z21" s="55">
        <f t="shared" si="0"/>
        <v>10.927441552908649</v>
      </c>
      <c r="AA21" s="55">
        <f t="shared" si="5"/>
        <v>39.814094693056113</v>
      </c>
      <c r="AB21" s="102">
        <f t="shared" si="6"/>
        <v>73.799159538790093</v>
      </c>
      <c r="AC21" s="214">
        <f t="shared" si="7"/>
        <v>39.814094693056113</v>
      </c>
      <c r="AD21" s="214">
        <f t="shared" si="1"/>
        <v>73.799159538790093</v>
      </c>
      <c r="AG21" s="29">
        <f t="shared" si="8"/>
        <v>3.4440381891994688E+20</v>
      </c>
      <c r="AI21" s="26"/>
      <c r="AJ21" s="54">
        <f t="shared" si="2"/>
        <v>2.6225273891283683E-3</v>
      </c>
      <c r="AQ21" s="38">
        <f t="shared" si="9"/>
        <v>7.2321976819222908E-2</v>
      </c>
      <c r="AR21" s="38">
        <f t="shared" si="3"/>
        <v>6.7444273625490839E-2</v>
      </c>
      <c r="AS21" s="54">
        <f t="shared" si="11"/>
        <v>1.0793279287530573E-4</v>
      </c>
      <c r="AT21" s="28"/>
      <c r="AU21" s="28"/>
    </row>
    <row r="22" spans="2:47" ht="15.75" x14ac:dyDescent="0.25">
      <c r="B22" s="42"/>
      <c r="C22" s="42"/>
      <c r="D22" s="42"/>
      <c r="P22" s="31">
        <v>192.95795929203268</v>
      </c>
      <c r="Q22" s="31">
        <v>313</v>
      </c>
      <c r="R22" s="23">
        <v>5.49</v>
      </c>
      <c r="X22">
        <f t="shared" si="10"/>
        <v>48</v>
      </c>
      <c r="Y22" s="55">
        <f t="shared" si="4"/>
        <v>564.29096378597251</v>
      </c>
      <c r="Z22" s="55">
        <f t="shared" si="0"/>
        <v>10.742403864787715</v>
      </c>
      <c r="AA22" s="55">
        <f t="shared" si="5"/>
        <v>38.703083935937755</v>
      </c>
      <c r="AB22" s="102">
        <f t="shared" si="6"/>
        <v>72.549495946428806</v>
      </c>
      <c r="AC22" s="214">
        <f t="shared" si="7"/>
        <v>38.703083935937755</v>
      </c>
      <c r="AD22" s="214">
        <f t="shared" si="1"/>
        <v>72.549495946428806</v>
      </c>
      <c r="AG22" s="29">
        <f t="shared" si="8"/>
        <v>3.3248003571048173E+20</v>
      </c>
      <c r="AI22" s="26"/>
      <c r="AJ22" s="54">
        <f t="shared" si="2"/>
        <v>2.5834578007912297E-3</v>
      </c>
      <c r="AQ22" s="38">
        <f t="shared" si="9"/>
        <v>7.1973921194643922E-2</v>
      </c>
      <c r="AR22" s="38">
        <f t="shared" si="3"/>
        <v>6.7141485227955683E-2</v>
      </c>
      <c r="AS22" s="54">
        <f t="shared" si="11"/>
        <v>1.1063467849227733E-4</v>
      </c>
      <c r="AT22" s="28"/>
      <c r="AU22" s="28"/>
    </row>
    <row r="23" spans="2:47" ht="15.75" x14ac:dyDescent="0.25">
      <c r="B23" s="113"/>
      <c r="C23" s="114"/>
      <c r="D23" s="114"/>
      <c r="P23" s="31"/>
      <c r="Q23" s="31"/>
      <c r="R23" s="23"/>
      <c r="X23">
        <v>50</v>
      </c>
      <c r="Y23" s="55">
        <f t="shared" si="4"/>
        <v>556.04089725663312</v>
      </c>
      <c r="Z23" s="55">
        <f t="shared" si="0"/>
        <v>10.644018728836024</v>
      </c>
      <c r="AA23" s="55">
        <f t="shared" si="5"/>
        <v>38.13723575148375</v>
      </c>
      <c r="AB23" s="102">
        <f t="shared" si="6"/>
        <v>71.885045781292789</v>
      </c>
      <c r="AC23" s="214">
        <f t="shared" si="7"/>
        <v>38.13723575148375</v>
      </c>
      <c r="AD23" s="214">
        <f t="shared" si="1"/>
        <v>71.885045781292789</v>
      </c>
      <c r="AG23" s="29">
        <f t="shared" si="8"/>
        <v>3.2167085040952672E+20</v>
      </c>
      <c r="AI23" s="26"/>
      <c r="AJ23" s="54">
        <f t="shared" si="2"/>
        <v>2.5441350170681836E-3</v>
      </c>
      <c r="AQ23" s="38">
        <f t="shared" si="9"/>
        <v>7.164314489278327E-2</v>
      </c>
      <c r="AR23" s="38">
        <f t="shared" si="3"/>
        <v>6.6853546569320979E-2</v>
      </c>
      <c r="AS23" s="54">
        <f t="shared" si="11"/>
        <v>1.1309682669139151E-4</v>
      </c>
      <c r="AT23" s="28"/>
      <c r="AU23" s="28"/>
    </row>
    <row r="24" spans="2:47" ht="15.75" x14ac:dyDescent="0.25">
      <c r="B24" s="109"/>
      <c r="C24" s="110"/>
      <c r="D24" s="115"/>
      <c r="P24" s="31"/>
      <c r="Q24" s="31"/>
      <c r="R24" s="23"/>
      <c r="X24">
        <f t="shared" si="10"/>
        <v>53</v>
      </c>
      <c r="Y24" s="55">
        <f t="shared" si="4"/>
        <v>540.11793483772294</v>
      </c>
      <c r="Z24" s="55">
        <f t="shared" si="0"/>
        <v>10.445633009399664</v>
      </c>
      <c r="AA24" s="55">
        <f t="shared" si="5"/>
        <v>37.045125846208705</v>
      </c>
      <c r="AB24" s="102">
        <f t="shared" si="6"/>
        <v>70.545235425134493</v>
      </c>
      <c r="AC24" s="214">
        <f t="shared" si="7"/>
        <v>37.045125846208705</v>
      </c>
      <c r="AD24" s="214">
        <f t="shared" si="1"/>
        <v>70.545235425134493</v>
      </c>
      <c r="AG24" s="29">
        <f t="shared" si="8"/>
        <v>3.161193008199484E+20</v>
      </c>
      <c r="AI24" s="26"/>
      <c r="AJ24" s="54">
        <f t="shared" si="2"/>
        <v>2.5224940451107768E-3</v>
      </c>
      <c r="AQ24" s="38">
        <f t="shared" si="9"/>
        <v>7.1467270065559516E-2</v>
      </c>
      <c r="AR24" s="38">
        <f t="shared" si="3"/>
        <v>6.6700376261784156E-2</v>
      </c>
      <c r="AS24" s="54">
        <f t="shared" si="11"/>
        <v>1.1436609059605146E-4</v>
      </c>
      <c r="AT24" s="28"/>
      <c r="AU24" s="28"/>
    </row>
    <row r="25" spans="2:47" ht="15.75" x14ac:dyDescent="0.25">
      <c r="B25" s="94"/>
      <c r="C25" s="109"/>
      <c r="D25" s="110"/>
      <c r="X25">
        <f t="shared" si="10"/>
        <v>56</v>
      </c>
      <c r="Y25" s="55">
        <f t="shared" si="4"/>
        <v>528.3998226146125</v>
      </c>
      <c r="Z25" s="55">
        <f t="shared" si="0"/>
        <v>10.291998682556555</v>
      </c>
      <c r="AA25" s="55">
        <f t="shared" si="5"/>
        <v>36.241414445446672</v>
      </c>
      <c r="AB25" s="102">
        <f t="shared" si="6"/>
        <v>69.507656396005629</v>
      </c>
      <c r="AC25" s="214">
        <f t="shared" si="7"/>
        <v>36.241414445446672</v>
      </c>
      <c r="AD25" s="214">
        <f t="shared" si="1"/>
        <v>69.507656396005629</v>
      </c>
      <c r="AG25" s="29">
        <f t="shared" si="8"/>
        <v>3.0531535414458987E+20</v>
      </c>
      <c r="AI25" s="26"/>
      <c r="AJ25" s="54">
        <f t="shared" si="2"/>
        <v>2.4775662140473997E-3</v>
      </c>
      <c r="AQ25" s="38">
        <f t="shared" si="9"/>
        <v>7.1112632611516999E-2</v>
      </c>
      <c r="AR25" s="38">
        <f t="shared" si="3"/>
        <v>6.6391367673570248E-2</v>
      </c>
      <c r="AS25" s="54">
        <f t="shared" si="11"/>
        <v>1.168453495378163E-4</v>
      </c>
      <c r="AT25" s="28"/>
      <c r="AU25" s="28"/>
    </row>
    <row r="26" spans="2:47" ht="15.75" x14ac:dyDescent="0.25">
      <c r="B26" s="42"/>
      <c r="C26" s="42"/>
      <c r="D26" s="42"/>
      <c r="H26" t="s">
        <v>0</v>
      </c>
      <c r="N26" s="32"/>
      <c r="X26">
        <f t="shared" si="10"/>
        <v>59</v>
      </c>
      <c r="Y26" s="55">
        <f t="shared" si="4"/>
        <v>516.65280830374695</v>
      </c>
      <c r="Z26" s="55">
        <f t="shared" si="0"/>
        <v>10.130990513666308</v>
      </c>
      <c r="AA26" s="55">
        <f t="shared" si="5"/>
        <v>35.435720734139025</v>
      </c>
      <c r="AB26" s="102">
        <f t="shared" si="6"/>
        <v>68.420277663715197</v>
      </c>
      <c r="AC26" s="214">
        <f t="shared" si="7"/>
        <v>35.435720734139025</v>
      </c>
      <c r="AD26" s="214">
        <f t="shared" si="1"/>
        <v>68.420277663715197</v>
      </c>
      <c r="AG26" s="29">
        <f t="shared" si="8"/>
        <v>2.9728874807683003E+20</v>
      </c>
      <c r="AI26" s="26"/>
      <c r="AJ26" s="54">
        <f t="shared" si="2"/>
        <v>2.441783267686046E-3</v>
      </c>
      <c r="AQ26" s="38">
        <f t="shared" si="9"/>
        <v>7.0837993455634324E-2</v>
      </c>
      <c r="AR26" s="38">
        <f t="shared" si="3"/>
        <v>6.6151923903108326E-2</v>
      </c>
      <c r="AS26" s="54">
        <f t="shared" si="11"/>
        <v>1.1869504366803378E-4</v>
      </c>
      <c r="AT26" s="28"/>
      <c r="AU26" s="28"/>
    </row>
    <row r="27" spans="2:47" x14ac:dyDescent="0.25">
      <c r="H27" s="7"/>
      <c r="S27" s="19"/>
      <c r="X27">
        <f t="shared" si="10"/>
        <v>62</v>
      </c>
      <c r="Y27" s="55">
        <f t="shared" si="4"/>
        <v>506.22880291317949</v>
      </c>
      <c r="Z27" s="55">
        <f t="shared" si="0"/>
        <v>9.9818585103275197</v>
      </c>
      <c r="AA27" s="55">
        <f t="shared" si="5"/>
        <v>34.72076837538954</v>
      </c>
      <c r="AB27" s="102">
        <f t="shared" si="6"/>
        <v>67.413105357786989</v>
      </c>
      <c r="AC27" s="214">
        <f t="shared" si="7"/>
        <v>34.72076837538954</v>
      </c>
      <c r="AD27" s="214">
        <f t="shared" si="1"/>
        <v>67.413105357786989</v>
      </c>
      <c r="AG27" s="29">
        <f t="shared" si="8"/>
        <v>2.8917733387927382E+20</v>
      </c>
      <c r="AI27" s="26"/>
      <c r="AJ27" s="54">
        <f t="shared" si="2"/>
        <v>2.4035417333423217E-3</v>
      </c>
      <c r="AQ27" s="38">
        <f t="shared" si="9"/>
        <v>7.0550172702923339E-2</v>
      </c>
      <c r="AR27" s="38">
        <f t="shared" si="3"/>
        <v>6.5900855935409702E-2</v>
      </c>
      <c r="AS27" s="54">
        <f t="shared" si="11"/>
        <v>1.2057097843475305E-4</v>
      </c>
      <c r="AT27" s="28"/>
      <c r="AU27" s="28"/>
    </row>
    <row r="28" spans="2:47" ht="15.75" thickBot="1" x14ac:dyDescent="0.3">
      <c r="H28" s="24"/>
      <c r="N28" s="13"/>
      <c r="S28" s="19"/>
      <c r="X28">
        <f t="shared" si="10"/>
        <v>65</v>
      </c>
      <c r="Y28" s="55">
        <f t="shared" si="4"/>
        <v>496.42551120279421</v>
      </c>
      <c r="Z28" s="55">
        <f t="shared" si="0"/>
        <v>9.8358921250845288</v>
      </c>
      <c r="AA28" s="55">
        <f t="shared" si="5"/>
        <v>34.048388971385066</v>
      </c>
      <c r="AB28" s="102">
        <f t="shared" si="6"/>
        <v>66.427312251533252</v>
      </c>
      <c r="AC28" s="214">
        <f t="shared" si="7"/>
        <v>34.048388971385066</v>
      </c>
      <c r="AD28" s="214">
        <f t="shared" si="1"/>
        <v>66.427312251533252</v>
      </c>
      <c r="AG28" s="29">
        <f t="shared" si="8"/>
        <v>2.8192453725909444E+20</v>
      </c>
      <c r="AI28" s="26"/>
      <c r="AJ28" s="54">
        <f t="shared" si="2"/>
        <v>2.3675797289854999E-3</v>
      </c>
      <c r="AQ28" s="38">
        <f t="shared" si="9"/>
        <v>7.0283581971843562E-2</v>
      </c>
      <c r="AR28" s="38">
        <f t="shared" si="3"/>
        <v>6.5668186596262806E-2</v>
      </c>
      <c r="AS28" s="54">
        <f t="shared" si="11"/>
        <v>1.2225401635741894E-4</v>
      </c>
      <c r="AT28" s="28"/>
      <c r="AU28" s="28"/>
    </row>
    <row r="29" spans="2:47" ht="21" x14ac:dyDescent="0.35">
      <c r="F29" s="57" t="s">
        <v>33</v>
      </c>
      <c r="G29" s="47"/>
      <c r="H29" s="37"/>
      <c r="N29" s="13"/>
      <c r="T29" s="238"/>
      <c r="U29" s="238"/>
      <c r="X29">
        <f t="shared" si="10"/>
        <v>68</v>
      </c>
      <c r="Y29" s="55">
        <f t="shared" si="4"/>
        <v>487.39930195086356</v>
      </c>
      <c r="Z29" s="55">
        <f t="shared" si="0"/>
        <v>9.696304064443602</v>
      </c>
      <c r="AA29" s="55">
        <f t="shared" si="5"/>
        <v>33.429307404037282</v>
      </c>
      <c r="AB29" s="102">
        <f t="shared" si="6"/>
        <v>65.484595559151771</v>
      </c>
      <c r="AC29" s="214">
        <f t="shared" si="7"/>
        <v>33.429307404037282</v>
      </c>
      <c r="AD29" s="214">
        <f t="shared" si="1"/>
        <v>65.484595559151771</v>
      </c>
      <c r="AG29" s="29">
        <f t="shared" si="8"/>
        <v>2.750561425710851E+20</v>
      </c>
      <c r="AI29" s="26"/>
      <c r="AJ29" s="54">
        <f t="shared" si="2"/>
        <v>2.3319875803165771E-3</v>
      </c>
      <c r="AQ29" s="38">
        <f t="shared" si="9"/>
        <v>7.0022650149808019E-2</v>
      </c>
      <c r="AR29" s="38">
        <f t="shared" si="3"/>
        <v>6.5440343846931218E-2</v>
      </c>
      <c r="AS29" s="54">
        <f t="shared" si="11"/>
        <v>1.2385277311502407E-4</v>
      </c>
      <c r="AT29" s="28"/>
      <c r="AU29" s="28"/>
    </row>
    <row r="30" spans="2:47" x14ac:dyDescent="0.25">
      <c r="B30" s="96" t="s">
        <v>46</v>
      </c>
      <c r="C30" s="97" t="s">
        <v>53</v>
      </c>
      <c r="D30" s="98"/>
      <c r="E30" s="36"/>
      <c r="F30" s="58" t="s">
        <v>12</v>
      </c>
      <c r="G30" s="59" t="s">
        <v>13</v>
      </c>
      <c r="N30" s="13"/>
      <c r="P30" s="31"/>
      <c r="X30">
        <f t="shared" si="10"/>
        <v>71</v>
      </c>
      <c r="Y30" s="55">
        <f t="shared" si="4"/>
        <v>478.95817898555032</v>
      </c>
      <c r="Z30" s="55">
        <f t="shared" si="0"/>
        <v>9.5610035024074911</v>
      </c>
      <c r="AA30" s="55">
        <f t="shared" si="5"/>
        <v>32.850355211628965</v>
      </c>
      <c r="AB30" s="102">
        <f t="shared" si="6"/>
        <v>64.570834756584659</v>
      </c>
      <c r="AC30" s="214">
        <f t="shared" si="7"/>
        <v>32.850355211628965</v>
      </c>
      <c r="AD30" s="214">
        <f t="shared" si="1"/>
        <v>64.570834756584659</v>
      </c>
      <c r="AG30" s="29">
        <f t="shared" si="8"/>
        <v>2.6869122237882263E+20</v>
      </c>
      <c r="AI30" s="26"/>
      <c r="AJ30" s="54">
        <f t="shared" si="2"/>
        <v>2.2976736173629382E-3</v>
      </c>
      <c r="AQ30" s="38">
        <f t="shared" si="9"/>
        <v>6.977312032184925E-2</v>
      </c>
      <c r="AR30" s="38">
        <f t="shared" si="3"/>
        <v>6.5222353222763235E-2</v>
      </c>
      <c r="AS30" s="54">
        <f t="shared" si="11"/>
        <v>1.2533859352086186E-4</v>
      </c>
      <c r="AT30" s="28"/>
      <c r="AU30" s="28"/>
    </row>
    <row r="31" spans="2:47" ht="15.75" thickBot="1" x14ac:dyDescent="0.3">
      <c r="B31" s="67" t="s">
        <v>52</v>
      </c>
      <c r="C31" s="98" t="s">
        <v>54</v>
      </c>
      <c r="D31" s="98"/>
      <c r="E31" s="18"/>
      <c r="F31" s="60">
        <v>1.3E+21</v>
      </c>
      <c r="G31" s="61">
        <v>5.3E+20</v>
      </c>
      <c r="L31" s="27"/>
      <c r="M31" s="40"/>
      <c r="N31" s="13"/>
      <c r="O31" s="19"/>
      <c r="R31" s="35"/>
      <c r="S31" s="35"/>
      <c r="X31">
        <f t="shared" si="10"/>
        <v>74</v>
      </c>
      <c r="Y31" s="55">
        <f t="shared" si="4"/>
        <v>471.08866623809348</v>
      </c>
      <c r="Z31" s="55">
        <f t="shared" si="0"/>
        <v>9.4304978073396342</v>
      </c>
      <c r="AA31" s="55">
        <f t="shared" si="5"/>
        <v>32.310608109608609</v>
      </c>
      <c r="AB31" s="102">
        <f t="shared" si="6"/>
        <v>63.689456387787089</v>
      </c>
      <c r="AC31" s="214">
        <f t="shared" si="7"/>
        <v>32.310608109608609</v>
      </c>
      <c r="AD31" s="214">
        <f t="shared" si="1"/>
        <v>63.689456387787089</v>
      </c>
      <c r="AG31" s="29">
        <f t="shared" si="8"/>
        <v>2.6270312020190652E+20</v>
      </c>
      <c r="AI31" s="26"/>
      <c r="AJ31" s="54">
        <f t="shared" si="2"/>
        <v>2.2642256253645001E-3</v>
      </c>
      <c r="AQ31" s="38">
        <f t="shared" si="9"/>
        <v>6.9531254894300676E-2</v>
      </c>
      <c r="AR31" s="38">
        <f t="shared" si="3"/>
        <v>6.5010961181468499E-2</v>
      </c>
      <c r="AS31" s="54">
        <f t="shared" si="11"/>
        <v>1.2674017594351621E-4</v>
      </c>
      <c r="AT31" s="28"/>
      <c r="AU31" s="28"/>
    </row>
    <row r="32" spans="2:47" x14ac:dyDescent="0.25">
      <c r="H32" s="19"/>
      <c r="I32" s="34"/>
      <c r="N32" s="13"/>
      <c r="X32">
        <f t="shared" si="10"/>
        <v>77</v>
      </c>
      <c r="Y32" s="55">
        <f t="shared" si="4"/>
        <v>463.70639804960354</v>
      </c>
      <c r="Z32" s="55">
        <f t="shared" si="0"/>
        <v>9.3040457367454081</v>
      </c>
      <c r="AA32" s="55">
        <f t="shared" si="5"/>
        <v>31.804279701618896</v>
      </c>
      <c r="AB32" s="102">
        <f t="shared" si="6"/>
        <v>62.835454425240819</v>
      </c>
      <c r="AC32" s="214">
        <f t="shared" si="7"/>
        <v>31.804279701618896</v>
      </c>
      <c r="AD32" s="214">
        <f t="shared" si="1"/>
        <v>62.835454425240819</v>
      </c>
      <c r="AG32" s="29">
        <f t="shared" si="8"/>
        <v>2.5708920350654844E+20</v>
      </c>
      <c r="AI32" s="26"/>
      <c r="AJ32" s="54">
        <f t="shared" si="2"/>
        <v>2.2318446919113752E-3</v>
      </c>
      <c r="AQ32" s="38">
        <f t="shared" si="9"/>
        <v>6.9297960846884318E-2</v>
      </c>
      <c r="AR32" s="38">
        <f t="shared" si="3"/>
        <v>6.4806969978695478E-2</v>
      </c>
      <c r="AS32" s="54">
        <f t="shared" si="11"/>
        <v>1.2805744634517639E-4</v>
      </c>
      <c r="AT32" s="28"/>
      <c r="AU32" s="28"/>
    </row>
    <row r="33" spans="1:47" x14ac:dyDescent="0.25">
      <c r="E33" s="27"/>
      <c r="P33" s="36"/>
      <c r="Q33" s="13"/>
      <c r="R33" s="13"/>
      <c r="S33" s="13"/>
      <c r="X33">
        <f t="shared" si="10"/>
        <v>80</v>
      </c>
      <c r="Y33" s="55">
        <f t="shared" si="4"/>
        <v>456.77591093710424</v>
      </c>
      <c r="Z33" s="55">
        <f t="shared" si="0"/>
        <v>9.1816124945611932</v>
      </c>
      <c r="AA33" s="55">
        <f t="shared" si="5"/>
        <v>31.328937650007152</v>
      </c>
      <c r="AB33" s="102">
        <f t="shared" si="6"/>
        <v>62.008593871555298</v>
      </c>
      <c r="AC33" s="214">
        <f t="shared" si="7"/>
        <v>31.328937650007152</v>
      </c>
      <c r="AD33" s="214">
        <f t="shared" si="1"/>
        <v>62.008593871555298</v>
      </c>
      <c r="AG33" s="29">
        <f t="shared" si="8"/>
        <v>2.5179525881096058E+20</v>
      </c>
      <c r="AI33" s="26"/>
      <c r="AJ33" s="54">
        <f t="shared" si="2"/>
        <v>2.2004054236065928E-3</v>
      </c>
      <c r="AQ33" s="38">
        <f t="shared" si="9"/>
        <v>6.9071913122777218E-2</v>
      </c>
      <c r="AR33" s="38">
        <f t="shared" si="3"/>
        <v>6.4609230001204485E-2</v>
      </c>
      <c r="AS33" s="54">
        <f t="shared" si="11"/>
        <v>1.2930252798868544E-4</v>
      </c>
      <c r="AT33" s="28"/>
      <c r="AU33" s="28"/>
    </row>
    <row r="34" spans="1:47" x14ac:dyDescent="0.25">
      <c r="E34" s="27"/>
      <c r="J34" s="26"/>
      <c r="P34" s="36"/>
      <c r="Q34" s="13"/>
      <c r="R34" s="13"/>
      <c r="S34" s="13"/>
      <c r="X34">
        <f t="shared" si="10"/>
        <v>83</v>
      </c>
      <c r="Y34" s="55">
        <f t="shared" si="4"/>
        <v>450.24665576046903</v>
      </c>
      <c r="Z34" s="55">
        <f t="shared" si="0"/>
        <v>9.062819228044992</v>
      </c>
      <c r="AA34" s="55">
        <f t="shared" si="5"/>
        <v>30.881114935560287</v>
      </c>
      <c r="AB34" s="102">
        <f t="shared" si="6"/>
        <v>61.206316121057554</v>
      </c>
      <c r="AC34" s="214">
        <f t="shared" si="7"/>
        <v>30.881114935560287</v>
      </c>
      <c r="AD34" s="214">
        <f t="shared" si="1"/>
        <v>61.206316121057554</v>
      </c>
      <c r="AG34" s="29">
        <f t="shared" si="8"/>
        <v>2.468008400067697E+20</v>
      </c>
      <c r="AI34" s="26"/>
      <c r="AJ34" s="54">
        <f t="shared" si="2"/>
        <v>2.1699435546983646E-3</v>
      </c>
      <c r="AQ34" s="38">
        <f t="shared" si="9"/>
        <v>6.885304951998493E-2</v>
      </c>
      <c r="AR34" s="38">
        <f t="shared" si="3"/>
        <v>6.4417694790604191E-2</v>
      </c>
      <c r="AS34" s="54">
        <f t="shared" si="11"/>
        <v>1.3047972920408079E-4</v>
      </c>
      <c r="AT34" s="28"/>
      <c r="AU34" s="28"/>
    </row>
    <row r="35" spans="1:47" x14ac:dyDescent="0.25">
      <c r="E35" s="27"/>
      <c r="Q35" s="13"/>
      <c r="R35" s="13"/>
      <c r="S35" s="13"/>
      <c r="X35">
        <f t="shared" si="10"/>
        <v>86</v>
      </c>
      <c r="Y35" s="55">
        <f t="shared" si="4"/>
        <v>444.08558839070133</v>
      </c>
      <c r="Z35" s="55">
        <f t="shared" si="0"/>
        <v>8.947521525628078</v>
      </c>
      <c r="AA35" s="55">
        <f t="shared" si="5"/>
        <v>30.458545157112571</v>
      </c>
      <c r="AB35" s="102">
        <f t="shared" si="6"/>
        <v>60.427645881191857</v>
      </c>
      <c r="AC35" s="214">
        <f t="shared" si="7"/>
        <v>30.458545157112571</v>
      </c>
      <c r="AD35" s="214">
        <f t="shared" si="1"/>
        <v>60.427645881191857</v>
      </c>
      <c r="AG35" s="29">
        <f t="shared" si="8"/>
        <v>2.4207379845694148E+20</v>
      </c>
      <c r="AI35" s="26"/>
      <c r="AJ35" s="54">
        <f t="shared" si="2"/>
        <v>2.1403985600301485E-3</v>
      </c>
      <c r="AQ35" s="38">
        <f t="shared" si="9"/>
        <v>6.8640692795345723E-2</v>
      </c>
      <c r="AR35" s="38">
        <f t="shared" si="3"/>
        <v>6.4231778986251861E-2</v>
      </c>
      <c r="AS35" s="54">
        <f t="shared" si="11"/>
        <v>1.3159619655412439E-4</v>
      </c>
      <c r="AT35" s="28"/>
      <c r="AU35" s="28"/>
    </row>
    <row r="36" spans="1:47" x14ac:dyDescent="0.25">
      <c r="E36" s="19"/>
      <c r="P36" s="36"/>
      <c r="Q36" s="13"/>
      <c r="R36" s="13"/>
      <c r="S36" s="13"/>
      <c r="X36">
        <f t="shared" si="10"/>
        <v>89</v>
      </c>
      <c r="Y36" s="55">
        <f t="shared" si="4"/>
        <v>438.25744542712062</v>
      </c>
      <c r="Z36" s="55">
        <f t="shared" si="0"/>
        <v>8.835470435898074</v>
      </c>
      <c r="AA36" s="55">
        <f t="shared" si="5"/>
        <v>30.058809700076861</v>
      </c>
      <c r="AB36" s="102">
        <f t="shared" si="6"/>
        <v>59.670901843034194</v>
      </c>
      <c r="AC36" s="214">
        <f t="shared" si="7"/>
        <v>30.058809700076861</v>
      </c>
      <c r="AD36" s="214">
        <f t="shared" si="1"/>
        <v>59.670901843034194</v>
      </c>
      <c r="AG36" s="29">
        <f t="shared" si="8"/>
        <v>2.3759386329122485E+20</v>
      </c>
      <c r="AI36" s="26"/>
      <c r="AJ36" s="54">
        <f t="shared" si="2"/>
        <v>2.1117598852073431E-3</v>
      </c>
      <c r="AQ36" s="38">
        <f t="shared" si="9"/>
        <v>6.8434584796452175E-2</v>
      </c>
      <c r="AR36" s="38">
        <f t="shared" si="3"/>
        <v>6.405126319407721E-2</v>
      </c>
      <c r="AS36" s="54">
        <f t="shared" si="11"/>
        <v>1.3265634889605881E-4</v>
      </c>
      <c r="AT36" s="28"/>
      <c r="AU36" s="28"/>
    </row>
    <row r="37" spans="1:47" ht="15.75" customHeight="1" x14ac:dyDescent="0.3">
      <c r="E37" s="19"/>
      <c r="F37" s="33"/>
      <c r="P37" s="36"/>
      <c r="Q37" s="13"/>
      <c r="R37" s="13"/>
      <c r="S37" s="13"/>
      <c r="X37">
        <f t="shared" si="10"/>
        <v>92</v>
      </c>
      <c r="Y37" s="55">
        <f t="shared" si="4"/>
        <v>432.73496184356156</v>
      </c>
      <c r="Z37" s="55">
        <f t="shared" si="0"/>
        <v>8.7265109572036259</v>
      </c>
      <c r="AA37" s="55">
        <f t="shared" si="5"/>
        <v>29.680038535223698</v>
      </c>
      <c r="AB37" s="102">
        <f t="shared" si="6"/>
        <v>58.935037193243907</v>
      </c>
      <c r="AC37" s="214">
        <f t="shared" si="7"/>
        <v>29.680038535223698</v>
      </c>
      <c r="AD37" s="214">
        <f t="shared" si="1"/>
        <v>58.935037193243907</v>
      </c>
      <c r="AG37" s="29">
        <f t="shared" si="8"/>
        <v>2.3333854993317377E+20</v>
      </c>
      <c r="AI37" s="26"/>
      <c r="AJ37" s="54">
        <f t="shared" si="2"/>
        <v>2.0839845227126198E-3</v>
      </c>
      <c r="AQ37" s="38">
        <f t="shared" si="9"/>
        <v>6.823428049381669E-2</v>
      </c>
      <c r="AR37" s="38">
        <f t="shared" si="3"/>
        <v>6.3875763715683945E-2</v>
      </c>
      <c r="AS37" s="54">
        <f t="shared" si="11"/>
        <v>1.3366518736588866E-4</v>
      </c>
      <c r="AT37" s="28"/>
      <c r="AU37" s="28"/>
    </row>
    <row r="38" spans="1:47" x14ac:dyDescent="0.25">
      <c r="Q38" s="26"/>
      <c r="X38">
        <f t="shared" si="10"/>
        <v>95</v>
      </c>
      <c r="Y38" s="55">
        <f t="shared" si="4"/>
        <v>427.49172718232478</v>
      </c>
      <c r="Z38" s="55">
        <f t="shared" ref="Z38:Z69" si="12">-2.5664*(T$6/Y38 - 1)+14.807</f>
        <v>8.6204558795068316</v>
      </c>
      <c r="AA38" s="55">
        <f t="shared" si="5"/>
        <v>29.320420245701285</v>
      </c>
      <c r="AB38" s="102">
        <f t="shared" si="6"/>
        <v>58.218787597128596</v>
      </c>
      <c r="AC38" s="214">
        <f t="shared" si="7"/>
        <v>29.320420245701285</v>
      </c>
      <c r="AD38" s="214">
        <f t="shared" si="1"/>
        <v>58.218787597128596</v>
      </c>
      <c r="AG38" s="29">
        <f t="shared" si="8"/>
        <v>2.2929068269625396E+20</v>
      </c>
      <c r="AI38" s="26"/>
      <c r="AJ38" s="54">
        <f t="shared" si="2"/>
        <v>2.0570477671057455E-3</v>
      </c>
      <c r="AQ38" s="38">
        <f t="shared" si="9"/>
        <v>6.8039502804032453E-2</v>
      </c>
      <c r="AR38" s="38">
        <f t="shared" si="3"/>
        <v>6.3705043329765842E-2</v>
      </c>
      <c r="AS38" s="54">
        <f t="shared" si="11"/>
        <v>1.3462650658322569E-4</v>
      </c>
      <c r="AT38" s="28"/>
      <c r="AU38" s="28"/>
    </row>
    <row r="39" spans="1:47" ht="15.75" x14ac:dyDescent="0.25">
      <c r="T39" s="42"/>
      <c r="U39" s="42"/>
      <c r="W39" s="45" t="s">
        <v>36</v>
      </c>
      <c r="X39">
        <v>100</v>
      </c>
      <c r="Y39" s="55">
        <f t="shared" ref="Y39:Y70" si="13">IF(U$6/(((U$6/AE$6)-1)*(1-EXP(-AJ39*X39))+1)&gt;Y38,Y38,(U$6/(((U$6/AE$6)-1)*(1-EXP(-AJ39*X39))+1)))</f>
        <v>417.05359910411471</v>
      </c>
      <c r="Z39" s="55">
        <f t="shared" si="12"/>
        <v>8.4013848728367382</v>
      </c>
      <c r="AA39" s="55">
        <f t="shared" si="5"/>
        <v>28.604499252682764</v>
      </c>
      <c r="AB39" s="102">
        <f t="shared" si="6"/>
        <v>56.739277860719511</v>
      </c>
      <c r="AC39" s="214">
        <f t="shared" si="7"/>
        <v>28.604499252682764</v>
      </c>
      <c r="AD39" s="214">
        <f t="shared" si="1"/>
        <v>56.739277860719511</v>
      </c>
      <c r="AG39" s="29">
        <f t="shared" ref="AG39:AG70" si="14">AH$6-AI$6*EXP((T$6-Y38)/T$6)</f>
        <v>2.2543328436582062E+20</v>
      </c>
      <c r="AI39" s="26"/>
      <c r="AJ39" s="54">
        <f t="shared" si="2"/>
        <v>2.0309130217894245E-3</v>
      </c>
      <c r="AQ39" s="38">
        <f t="shared" ref="AQ39:AQ70" si="15">AP$6*(((AQ$3-AQ$2*((T$6/Y38)-1))/AQ$3))</f>
        <v>6.7849917067470719E-2</v>
      </c>
      <c r="AR39" s="38">
        <f t="shared" si="3"/>
        <v>6.3538813819267931E-2</v>
      </c>
      <c r="AS39" s="54">
        <f t="shared" si="11"/>
        <v>1.3554409604526007E-4</v>
      </c>
      <c r="AT39" s="28"/>
      <c r="AU39" s="28"/>
    </row>
    <row r="40" spans="1:47" ht="15.75" x14ac:dyDescent="0.25">
      <c r="A40" s="16"/>
      <c r="B40" s="21"/>
      <c r="C40" s="21"/>
      <c r="T40" s="42"/>
      <c r="U40" s="42"/>
      <c r="X40">
        <f t="shared" si="10"/>
        <v>103</v>
      </c>
      <c r="Y40" s="55">
        <f t="shared" si="13"/>
        <v>416.30769102481014</v>
      </c>
      <c r="Z40" s="55">
        <f t="shared" si="12"/>
        <v>8.3853095066706231</v>
      </c>
      <c r="AA40" s="55">
        <f t="shared" si="5"/>
        <v>28.5533395764616</v>
      </c>
      <c r="AB40" s="102">
        <f t="shared" si="6"/>
        <v>56.63071187053842</v>
      </c>
      <c r="AC40" s="214">
        <f t="shared" si="7"/>
        <v>28.5533395764616</v>
      </c>
      <c r="AD40" s="214">
        <f t="shared" si="1"/>
        <v>56.63071187053842</v>
      </c>
      <c r="AG40" s="29">
        <f t="shared" si="14"/>
        <v>2.1771263175453534E+20</v>
      </c>
      <c r="AI40" s="26"/>
      <c r="AJ40" s="54">
        <f t="shared" si="2"/>
        <v>1.977248336698525E-3</v>
      </c>
      <c r="AQ40" s="38">
        <f t="shared" si="15"/>
        <v>6.7458302266361347E-2</v>
      </c>
      <c r="AR40" s="38">
        <f t="shared" si="3"/>
        <v>6.3195257485128983E-2</v>
      </c>
      <c r="AS40" s="54">
        <f t="shared" si="11"/>
        <v>1.3738506581926241E-4</v>
      </c>
      <c r="AT40" s="28"/>
      <c r="AU40" s="28"/>
    </row>
    <row r="41" spans="1:47" x14ac:dyDescent="0.25">
      <c r="A41" s="16"/>
      <c r="B41" s="21"/>
      <c r="C41" s="21"/>
      <c r="X41">
        <f t="shared" si="10"/>
        <v>106</v>
      </c>
      <c r="Y41" s="55">
        <f t="shared" si="13"/>
        <v>409.18756636794774</v>
      </c>
      <c r="Z41" s="55">
        <f t="shared" si="12"/>
        <v>8.228910998994273</v>
      </c>
      <c r="AA41" s="55">
        <f t="shared" si="5"/>
        <v>28.064990834564316</v>
      </c>
      <c r="AB41" s="102">
        <f t="shared" si="6"/>
        <v>55.574464773379304</v>
      </c>
      <c r="AC41" s="214">
        <f t="shared" si="7"/>
        <v>28.064990834564316</v>
      </c>
      <c r="AD41" s="214">
        <f t="shared" si="1"/>
        <v>55.574464773379304</v>
      </c>
      <c r="AG41" s="29">
        <f t="shared" si="14"/>
        <v>2.1715879538279068E+20</v>
      </c>
      <c r="AI41" s="26"/>
      <c r="AJ41" s="54">
        <f t="shared" si="2"/>
        <v>1.9733296255202257E-3</v>
      </c>
      <c r="AQ41" s="38">
        <f t="shared" si="15"/>
        <v>6.7429565687205595E-2</v>
      </c>
      <c r="AR41" s="38">
        <f t="shared" si="3"/>
        <v>6.3170037494506517E-2</v>
      </c>
      <c r="AS41" s="54">
        <f t="shared" si="11"/>
        <v>1.3751735167125145E-4</v>
      </c>
      <c r="AT41" s="28"/>
      <c r="AU41" s="28"/>
    </row>
    <row r="42" spans="1:47" x14ac:dyDescent="0.25">
      <c r="X42">
        <f t="shared" si="10"/>
        <v>109</v>
      </c>
      <c r="Y42" s="55">
        <f t="shared" si="13"/>
        <v>406.9486362785949</v>
      </c>
      <c r="Z42" s="55">
        <f t="shared" si="12"/>
        <v>8.1786002969770983</v>
      </c>
      <c r="AA42" s="55">
        <f t="shared" si="5"/>
        <v>27.911429100040806</v>
      </c>
      <c r="AB42" s="102">
        <f t="shared" si="6"/>
        <v>55.234688302675075</v>
      </c>
      <c r="AC42" s="214">
        <f t="shared" si="7"/>
        <v>27.911429100040806</v>
      </c>
      <c r="AD42" s="214">
        <f t="shared" si="1"/>
        <v>55.234688302675075</v>
      </c>
      <c r="AG42" s="29">
        <f t="shared" si="14"/>
        <v>2.1185782089719035E+20</v>
      </c>
      <c r="AI42" s="26"/>
      <c r="AJ42" s="54">
        <f t="shared" si="2"/>
        <v>1.9353573136529053E-3</v>
      </c>
      <c r="AQ42" s="38">
        <f t="shared" si="15"/>
        <v>6.7149985237887094E-2</v>
      </c>
      <c r="AR42" s="38">
        <f t="shared" si="3"/>
        <v>6.2924599322295022E-2</v>
      </c>
      <c r="AS42" s="54">
        <f t="shared" si="11"/>
        <v>1.3878502911463393E-4</v>
      </c>
      <c r="AT42" s="28"/>
      <c r="AU42" s="28"/>
    </row>
    <row r="43" spans="1:47" x14ac:dyDescent="0.25">
      <c r="X43">
        <f t="shared" si="10"/>
        <v>112</v>
      </c>
      <c r="Y43" s="55">
        <f t="shared" si="13"/>
        <v>401.48305695594718</v>
      </c>
      <c r="Z43" s="55">
        <f t="shared" si="12"/>
        <v>8.0534271264982156</v>
      </c>
      <c r="AA43" s="55">
        <f t="shared" si="5"/>
        <v>27.536560833741234</v>
      </c>
      <c r="AB43" s="102">
        <f t="shared" si="6"/>
        <v>54.38932347199443</v>
      </c>
      <c r="AC43" s="214">
        <f t="shared" si="7"/>
        <v>27.536560833741234</v>
      </c>
      <c r="AD43" s="214">
        <f t="shared" si="1"/>
        <v>54.38932347199443</v>
      </c>
      <c r="AG43" s="29">
        <f t="shared" si="14"/>
        <v>2.1018556725064027E+20</v>
      </c>
      <c r="AI43" s="26"/>
      <c r="AJ43" s="54">
        <f t="shared" si="2"/>
        <v>1.9232045529469308E-3</v>
      </c>
      <c r="AQ43" s="38">
        <f t="shared" si="15"/>
        <v>6.7060049030154237E-2</v>
      </c>
      <c r="AR43" s="38">
        <f t="shared" si="3"/>
        <v>6.2845618755106414E-2</v>
      </c>
      <c r="AS43" s="54">
        <f t="shared" si="11"/>
        <v>1.3918550305630002E-4</v>
      </c>
      <c r="AT43" s="28"/>
      <c r="AU43" s="28"/>
    </row>
    <row r="44" spans="1:47" x14ac:dyDescent="0.25">
      <c r="X44">
        <f t="shared" si="10"/>
        <v>115</v>
      </c>
      <c r="Y44" s="55">
        <f t="shared" si="13"/>
        <v>398.71112250240083</v>
      </c>
      <c r="Z44" s="55">
        <f t="shared" si="12"/>
        <v>7.9886324607461425</v>
      </c>
      <c r="AA44" s="55">
        <f t="shared" si="5"/>
        <v>27.346441872592649</v>
      </c>
      <c r="AB44" s="102">
        <f t="shared" si="6"/>
        <v>53.951728646897699</v>
      </c>
      <c r="AC44" s="214">
        <f t="shared" si="7"/>
        <v>27.346441872592649</v>
      </c>
      <c r="AD44" s="214">
        <f t="shared" si="1"/>
        <v>53.951728646897699</v>
      </c>
      <c r="AG44" s="29">
        <f t="shared" si="14"/>
        <v>2.0609253182840229E+20</v>
      </c>
      <c r="AI44" s="26"/>
      <c r="AJ44" s="54">
        <f t="shared" si="2"/>
        <v>1.8931094397811813E-3</v>
      </c>
      <c r="AQ44" s="38">
        <f t="shared" si="15"/>
        <v>6.6836287488148183E-2</v>
      </c>
      <c r="AR44" s="38">
        <f t="shared" si="3"/>
        <v>6.2649057097142177E-2</v>
      </c>
      <c r="AS44" s="54">
        <f t="shared" si="11"/>
        <v>1.4016686183602545E-4</v>
      </c>
      <c r="AT44" s="28"/>
      <c r="AU44" s="28"/>
    </row>
    <row r="45" spans="1:47" x14ac:dyDescent="0.25">
      <c r="X45">
        <f t="shared" si="10"/>
        <v>118</v>
      </c>
      <c r="Y45" s="55">
        <f t="shared" si="13"/>
        <v>394.18560459031397</v>
      </c>
      <c r="Z45" s="55">
        <f t="shared" si="12"/>
        <v>7.8808889685813144</v>
      </c>
      <c r="AA45" s="55">
        <f t="shared" si="5"/>
        <v>27.036049697552397</v>
      </c>
      <c r="AB45" s="102">
        <f t="shared" si="6"/>
        <v>53.224076238139489</v>
      </c>
      <c r="AC45" s="214">
        <f t="shared" si="7"/>
        <v>27.036049697552397</v>
      </c>
      <c r="AD45" s="214">
        <f t="shared" si="1"/>
        <v>53.224076238139489</v>
      </c>
      <c r="AG45" s="29">
        <f t="shared" si="14"/>
        <v>2.0401082808425172E+20</v>
      </c>
      <c r="AI45" s="26"/>
      <c r="AJ45" s="54">
        <f t="shared" si="2"/>
        <v>1.877613519392133E-3</v>
      </c>
      <c r="AQ45" s="38">
        <f t="shared" si="15"/>
        <v>6.6720459517449801E-2</v>
      </c>
      <c r="AR45" s="38">
        <f t="shared" si="3"/>
        <v>6.2547276488567588E-2</v>
      </c>
      <c r="AS45" s="54">
        <f t="shared" si="11"/>
        <v>1.4066660432530333E-4</v>
      </c>
      <c r="AT45" s="28"/>
      <c r="AU45" s="28"/>
    </row>
    <row r="46" spans="1:47" x14ac:dyDescent="0.25">
      <c r="X46">
        <f t="shared" si="10"/>
        <v>121</v>
      </c>
      <c r="Y46" s="55">
        <f t="shared" si="13"/>
        <v>391.2761257583129</v>
      </c>
      <c r="Z46" s="55">
        <f t="shared" si="12"/>
        <v>7.8103038802247893</v>
      </c>
      <c r="AA46" s="55">
        <f t="shared" si="5"/>
        <v>26.836496965590737</v>
      </c>
      <c r="AB46" s="102">
        <f t="shared" si="6"/>
        <v>52.747375432057737</v>
      </c>
      <c r="AC46" s="214">
        <f t="shared" si="7"/>
        <v>26.836496965590737</v>
      </c>
      <c r="AD46" s="214">
        <f t="shared" si="1"/>
        <v>52.747375432057737</v>
      </c>
      <c r="AG46" s="29">
        <f t="shared" si="14"/>
        <v>2.0060367842784091E+20</v>
      </c>
      <c r="AI46" s="26"/>
      <c r="AJ46" s="54">
        <f t="shared" si="2"/>
        <v>1.8519769193784022E-3</v>
      </c>
      <c r="AQ46" s="38">
        <f t="shared" si="15"/>
        <v>6.6527855544444375E-2</v>
      </c>
      <c r="AR46" s="38">
        <f t="shared" si="3"/>
        <v>6.2377982158265365E-2</v>
      </c>
      <c r="AS46" s="54">
        <f t="shared" si="11"/>
        <v>1.41485449333428E-4</v>
      </c>
      <c r="AT46" s="28"/>
      <c r="AU46" s="28"/>
    </row>
    <row r="47" spans="1:47" x14ac:dyDescent="0.25">
      <c r="X47">
        <f t="shared" si="10"/>
        <v>124</v>
      </c>
      <c r="Y47" s="55">
        <f t="shared" si="13"/>
        <v>387.35131560175546</v>
      </c>
      <c r="Z47" s="55">
        <f t="shared" si="12"/>
        <v>7.7134064765830317</v>
      </c>
      <c r="AA47" s="55">
        <f t="shared" si="5"/>
        <v>26.567305596828223</v>
      </c>
      <c r="AB47" s="102">
        <f t="shared" si="6"/>
        <v>52.092972760066395</v>
      </c>
      <c r="AC47" s="214">
        <f t="shared" si="7"/>
        <v>26.567305596828223</v>
      </c>
      <c r="AD47" s="214">
        <f t="shared" si="1"/>
        <v>52.092972760066395</v>
      </c>
      <c r="AG47" s="29">
        <f t="shared" si="14"/>
        <v>1.9840761260713863E+20</v>
      </c>
      <c r="AI47" s="26"/>
      <c r="AJ47" s="54">
        <f t="shared" si="2"/>
        <v>1.8352734330655191E-3</v>
      </c>
      <c r="AQ47" s="38">
        <f t="shared" si="15"/>
        <v>6.6401676522591171E-2</v>
      </c>
      <c r="AR47" s="38">
        <f t="shared" si="3"/>
        <v>6.226704063249331E-2</v>
      </c>
      <c r="AS47" s="54">
        <f t="shared" si="11"/>
        <v>1.4201383115354117E-4</v>
      </c>
      <c r="AT47" s="28"/>
      <c r="AU47" s="28"/>
    </row>
    <row r="48" spans="1:47" x14ac:dyDescent="0.25">
      <c r="X48">
        <f t="shared" si="10"/>
        <v>127</v>
      </c>
      <c r="Y48" s="55">
        <f t="shared" si="13"/>
        <v>384.47243638220169</v>
      </c>
      <c r="Z48" s="55">
        <f t="shared" si="12"/>
        <v>7.6410737109957916</v>
      </c>
      <c r="AA48" s="55">
        <f t="shared" si="5"/>
        <v>26.369851603717539</v>
      </c>
      <c r="AB48" s="102">
        <f t="shared" si="6"/>
        <v>51.604468906569807</v>
      </c>
      <c r="AC48" s="214">
        <f t="shared" si="7"/>
        <v>26.369851603717539</v>
      </c>
      <c r="AD48" s="214">
        <f t="shared" si="1"/>
        <v>51.604468906569807</v>
      </c>
      <c r="AG48" s="29">
        <f t="shared" si="14"/>
        <v>1.9543822610836528E+20</v>
      </c>
      <c r="AI48" s="26"/>
      <c r="AJ48" s="54">
        <f t="shared" si="2"/>
        <v>1.8124655949768079E-3</v>
      </c>
      <c r="AQ48" s="38">
        <f t="shared" si="15"/>
        <v>6.622846118920693E-2</v>
      </c>
      <c r="AR48" s="38">
        <f t="shared" si="3"/>
        <v>6.2114700179115169E-2</v>
      </c>
      <c r="AS48" s="54">
        <f t="shared" si="11"/>
        <v>1.4272902155204801E-4</v>
      </c>
      <c r="AT48" s="28"/>
      <c r="AU48" s="28"/>
    </row>
    <row r="49" spans="2:47" x14ac:dyDescent="0.25">
      <c r="W49" s="15"/>
      <c r="X49">
        <f t="shared" si="10"/>
        <v>130</v>
      </c>
      <c r="Y49" s="55">
        <f t="shared" si="13"/>
        <v>380.97067478893507</v>
      </c>
      <c r="Z49" s="55">
        <f t="shared" si="12"/>
        <v>7.5516172549815455</v>
      </c>
      <c r="AA49" s="55">
        <f t="shared" si="5"/>
        <v>26.129675911449592</v>
      </c>
      <c r="AB49" s="102">
        <f t="shared" si="6"/>
        <v>51.0003191394715</v>
      </c>
      <c r="AC49" s="214">
        <f t="shared" si="7"/>
        <v>26.129675911449592</v>
      </c>
      <c r="AD49" s="214">
        <f t="shared" si="1"/>
        <v>51.0003191394715</v>
      </c>
      <c r="AG49" s="29">
        <f t="shared" si="14"/>
        <v>1.9325507012441761E+20</v>
      </c>
      <c r="AI49" s="26"/>
      <c r="AJ49" s="54">
        <f t="shared" si="2"/>
        <v>1.7955345765418335E-3</v>
      </c>
      <c r="AQ49" s="38">
        <f t="shared" si="15"/>
        <v>6.6099157991856852E-2</v>
      </c>
      <c r="AR49" s="38">
        <f t="shared" si="3"/>
        <v>6.2000947563230074E-2</v>
      </c>
      <c r="AS49" s="54">
        <f t="shared" si="11"/>
        <v>1.4325539017035719E-4</v>
      </c>
      <c r="AT49" s="28"/>
      <c r="AU49" s="28"/>
    </row>
    <row r="50" spans="2:47" x14ac:dyDescent="0.25">
      <c r="W50" s="15"/>
      <c r="X50">
        <f t="shared" si="10"/>
        <v>133</v>
      </c>
      <c r="Y50" s="55">
        <f t="shared" si="13"/>
        <v>378.19346267256901</v>
      </c>
      <c r="Z50" s="55">
        <f t="shared" si="12"/>
        <v>7.4794923328556537</v>
      </c>
      <c r="AA50" s="55">
        <f t="shared" si="5"/>
        <v>25.939194970683744</v>
      </c>
      <c r="AB50" s="102">
        <f t="shared" si="6"/>
        <v>50.513218969782223</v>
      </c>
      <c r="AC50" s="214">
        <f t="shared" si="7"/>
        <v>25.939194970683744</v>
      </c>
      <c r="AD50" s="214">
        <f t="shared" si="1"/>
        <v>50.513218969782223</v>
      </c>
      <c r="AG50" s="29">
        <f t="shared" si="14"/>
        <v>1.9059374317654625E+20</v>
      </c>
      <c r="AI50" s="26"/>
      <c r="AJ50" s="54">
        <f t="shared" si="2"/>
        <v>1.774710418806238E-3</v>
      </c>
      <c r="AQ50" s="38">
        <f t="shared" si="15"/>
        <v>6.5939244214299225E-2</v>
      </c>
      <c r="AR50" s="38">
        <f t="shared" si="3"/>
        <v>6.1860227561940317E-2</v>
      </c>
      <c r="AS50" s="54">
        <f t="shared" si="11"/>
        <v>1.4389767228879921E-4</v>
      </c>
      <c r="AT50" s="28"/>
      <c r="AU50" s="28"/>
    </row>
    <row r="51" spans="2:47" x14ac:dyDescent="0.25">
      <c r="X51">
        <f t="shared" si="10"/>
        <v>136</v>
      </c>
      <c r="Y51" s="55">
        <f t="shared" si="13"/>
        <v>375.01261087586005</v>
      </c>
      <c r="Z51" s="55">
        <f t="shared" si="12"/>
        <v>7.395572344389115</v>
      </c>
      <c r="AA51" s="55">
        <f t="shared" si="5"/>
        <v>25.721029552528123</v>
      </c>
      <c r="AB51" s="102">
        <f t="shared" si="6"/>
        <v>49.946460082319945</v>
      </c>
      <c r="AC51" s="214">
        <f t="shared" si="7"/>
        <v>25.721029552528123</v>
      </c>
      <c r="AD51" s="214">
        <f t="shared" si="1"/>
        <v>49.946460082319945</v>
      </c>
      <c r="AG51" s="29">
        <f t="shared" si="14"/>
        <v>1.8847852179439419E+20</v>
      </c>
      <c r="AI51" s="26"/>
      <c r="AJ51" s="54">
        <f t="shared" si="2"/>
        <v>1.7580154089100154E-3</v>
      </c>
      <c r="AQ51" s="38">
        <f t="shared" si="15"/>
        <v>6.5810312561212447E-2</v>
      </c>
      <c r="AR51" s="38">
        <f t="shared" si="3"/>
        <v>6.1746740283518113E-2</v>
      </c>
      <c r="AS51" s="54">
        <f t="shared" si="11"/>
        <v>1.4440864651717175E-4</v>
      </c>
      <c r="AT51" s="28"/>
      <c r="AU51" s="28"/>
    </row>
    <row r="52" spans="2:47" x14ac:dyDescent="0.25">
      <c r="B52" s="22"/>
      <c r="X52">
        <f t="shared" si="10"/>
        <v>139</v>
      </c>
      <c r="Y52" s="55">
        <f t="shared" si="13"/>
        <v>372.36475710116071</v>
      </c>
      <c r="Z52" s="55">
        <f t="shared" si="12"/>
        <v>7.3246208697466555</v>
      </c>
      <c r="AA52" s="55">
        <f t="shared" si="5"/>
        <v>25.539420926005537</v>
      </c>
      <c r="AB52" s="102">
        <f t="shared" si="6"/>
        <v>49.467284863555449</v>
      </c>
      <c r="AC52" s="214">
        <f t="shared" si="7"/>
        <v>25.539420926005537</v>
      </c>
      <c r="AD52" s="214">
        <f t="shared" si="1"/>
        <v>49.467284863555449</v>
      </c>
      <c r="AG52" s="29">
        <f t="shared" si="14"/>
        <v>1.8605091918175299E+20</v>
      </c>
      <c r="AI52" s="26"/>
      <c r="AJ52" s="54">
        <f t="shared" si="2"/>
        <v>1.7386986515968721E-3</v>
      </c>
      <c r="AQ52" s="38">
        <f t="shared" si="15"/>
        <v>6.5660295860728135E-2</v>
      </c>
      <c r="AR52" s="38">
        <f t="shared" si="3"/>
        <v>6.1614659113948374E-2</v>
      </c>
      <c r="AS52" s="54">
        <f t="shared" si="11"/>
        <v>1.4499561550566749E-4</v>
      </c>
      <c r="AT52" s="28"/>
      <c r="AU52" s="28"/>
    </row>
    <row r="53" spans="2:47" x14ac:dyDescent="0.25">
      <c r="X53">
        <f t="shared" si="10"/>
        <v>142</v>
      </c>
      <c r="Y53" s="55">
        <f t="shared" si="13"/>
        <v>369.44074447110688</v>
      </c>
      <c r="Z53" s="55">
        <f t="shared" si="12"/>
        <v>7.2450877983861952</v>
      </c>
      <c r="AA53" s="55">
        <f t="shared" si="5"/>
        <v>25.338871362901706</v>
      </c>
      <c r="AB53" s="102">
        <f t="shared" si="6"/>
        <v>48.930153294969912</v>
      </c>
      <c r="AC53" s="214">
        <f t="shared" si="7"/>
        <v>25.338871362901706</v>
      </c>
      <c r="AD53" s="214">
        <f t="shared" si="1"/>
        <v>48.930153294969912</v>
      </c>
      <c r="AG53" s="29">
        <f t="shared" si="14"/>
        <v>1.8402605344702215E+20</v>
      </c>
      <c r="AI53" s="26"/>
      <c r="AJ53" s="54">
        <f t="shared" si="2"/>
        <v>1.7224595930065228E-3</v>
      </c>
      <c r="AQ53" s="38">
        <f t="shared" si="15"/>
        <v>6.5533461880947455E-2</v>
      </c>
      <c r="AR53" s="38">
        <f t="shared" si="3"/>
        <v>6.1502959996454373E-2</v>
      </c>
      <c r="AS53" s="54">
        <f t="shared" si="11"/>
        <v>1.4548564200960018E-4</v>
      </c>
      <c r="AT53" s="28"/>
      <c r="AU53" s="28"/>
    </row>
    <row r="54" spans="2:47" x14ac:dyDescent="0.25">
      <c r="X54">
        <f t="shared" si="10"/>
        <v>145</v>
      </c>
      <c r="Y54" s="55">
        <f t="shared" si="13"/>
        <v>366.92999933463022</v>
      </c>
      <c r="Z54" s="55">
        <f t="shared" si="12"/>
        <v>7.1757840874684957</v>
      </c>
      <c r="AA54" s="55">
        <f t="shared" si="5"/>
        <v>25.166666621030878</v>
      </c>
      <c r="AB54" s="102">
        <f t="shared" si="6"/>
        <v>48.462106351512773</v>
      </c>
      <c r="AC54" s="214">
        <f t="shared" si="7"/>
        <v>25.166666621030878</v>
      </c>
      <c r="AD54" s="214">
        <f t="shared" si="1"/>
        <v>48.462106351512773</v>
      </c>
      <c r="AG54" s="29">
        <f t="shared" si="14"/>
        <v>1.8178572684113281E+20</v>
      </c>
      <c r="AI54" s="26"/>
      <c r="AJ54" s="54">
        <f t="shared" si="2"/>
        <v>1.7043588872710899E-3</v>
      </c>
      <c r="AQ54" s="38">
        <f t="shared" si="15"/>
        <v>6.5391287302960746E-2</v>
      </c>
      <c r="AR54" s="38">
        <f t="shared" si="3"/>
        <v>6.1377719230742783E-2</v>
      </c>
      <c r="AS54" s="54">
        <f t="shared" si="11"/>
        <v>1.4602827162988349E-4</v>
      </c>
      <c r="AT54" s="28"/>
      <c r="AU54" s="28"/>
    </row>
    <row r="55" spans="2:47" x14ac:dyDescent="0.25">
      <c r="X55">
        <f t="shared" si="10"/>
        <v>148</v>
      </c>
      <c r="Y55" s="55">
        <f t="shared" si="13"/>
        <v>364.21939705301037</v>
      </c>
      <c r="Z55" s="55">
        <f t="shared" si="12"/>
        <v>7.0998911471604096</v>
      </c>
      <c r="AA55" s="55">
        <f t="shared" si="5"/>
        <v>24.980754256036377</v>
      </c>
      <c r="AB55" s="102">
        <f t="shared" si="6"/>
        <v>47.949558635512993</v>
      </c>
      <c r="AC55" s="214">
        <f t="shared" si="7"/>
        <v>24.980754256036377</v>
      </c>
      <c r="AD55" s="214">
        <f t="shared" si="1"/>
        <v>47.949558635512993</v>
      </c>
      <c r="AG55" s="29">
        <f t="shared" si="14"/>
        <v>1.7985844988359174E+20</v>
      </c>
      <c r="AI55" s="26"/>
      <c r="AJ55" s="54">
        <f t="shared" si="2"/>
        <v>1.6886757656078629E-3</v>
      </c>
      <c r="AQ55" s="38">
        <f t="shared" si="15"/>
        <v>6.5267398891711292E-2</v>
      </c>
      <c r="AR55" s="38">
        <f t="shared" si="3"/>
        <v>6.1268559386699104E-2</v>
      </c>
      <c r="AS55" s="54">
        <f t="shared" si="11"/>
        <v>1.4649546427801592E-4</v>
      </c>
      <c r="AT55" s="28"/>
      <c r="AU55" s="28"/>
    </row>
    <row r="56" spans="2:47" x14ac:dyDescent="0.25">
      <c r="V56" s="17"/>
      <c r="X56">
        <f t="shared" si="10"/>
        <v>151</v>
      </c>
      <c r="Y56" s="55">
        <f t="shared" si="13"/>
        <v>361.84429937551636</v>
      </c>
      <c r="Z56" s="55">
        <f t="shared" si="12"/>
        <v>7.0324572064897826</v>
      </c>
      <c r="AA56" s="55">
        <f t="shared" si="5"/>
        <v>24.817853180762437</v>
      </c>
      <c r="AB56" s="102">
        <f t="shared" si="6"/>
        <v>47.494139302287991</v>
      </c>
      <c r="AC56" s="214">
        <f t="shared" si="7"/>
        <v>24.817853180762437</v>
      </c>
      <c r="AD56" s="214">
        <f t="shared" si="1"/>
        <v>47.494139302287991</v>
      </c>
      <c r="AG56" s="29">
        <f t="shared" si="14"/>
        <v>1.777740312408583E+20</v>
      </c>
      <c r="AI56" s="26"/>
      <c r="AJ56" s="54">
        <f t="shared" si="2"/>
        <v>1.6715983623374522E-3</v>
      </c>
      <c r="AQ56" s="38">
        <f t="shared" si="15"/>
        <v>6.5131731469645196E-2</v>
      </c>
      <c r="AR56" s="38">
        <f t="shared" si="3"/>
        <v>6.1148991758773232E-2</v>
      </c>
      <c r="AS56" s="54">
        <f t="shared" si="11"/>
        <v>1.4700115203023498E-4</v>
      </c>
      <c r="AT56" s="28"/>
      <c r="AU56" s="28"/>
    </row>
    <row r="57" spans="2:47" x14ac:dyDescent="0.25">
      <c r="X57">
        <f t="shared" si="10"/>
        <v>154</v>
      </c>
      <c r="Y57" s="55">
        <f t="shared" si="13"/>
        <v>359.3156701756713</v>
      </c>
      <c r="Z57" s="55">
        <f t="shared" si="12"/>
        <v>6.9596843995347921</v>
      </c>
      <c r="AA57" s="55">
        <f t="shared" si="5"/>
        <v>24.644421822748377</v>
      </c>
      <c r="AB57" s="102">
        <f t="shared" si="6"/>
        <v>47.002663601909852</v>
      </c>
      <c r="AC57" s="214">
        <f t="shared" si="7"/>
        <v>24.644421822748377</v>
      </c>
      <c r="AD57" s="214">
        <f t="shared" si="1"/>
        <v>47.002663601909852</v>
      </c>
      <c r="AG57" s="29">
        <f t="shared" si="14"/>
        <v>1.7594442324979968E+20</v>
      </c>
      <c r="AI57" s="26"/>
      <c r="AJ57" s="54">
        <f t="shared" si="2"/>
        <v>1.656510249734949E-3</v>
      </c>
      <c r="AQ57" s="38">
        <f t="shared" si="15"/>
        <v>6.5011185489302306E-2</v>
      </c>
      <c r="AR57" s="38">
        <f t="shared" si="3"/>
        <v>6.1042725536665572E-2</v>
      </c>
      <c r="AS57" s="54">
        <f t="shared" si="11"/>
        <v>1.474453659323707E-4</v>
      </c>
      <c r="AT57" s="28"/>
      <c r="AU57" s="28"/>
    </row>
    <row r="58" spans="2:47" x14ac:dyDescent="0.25">
      <c r="X58">
        <f t="shared" si="10"/>
        <v>157</v>
      </c>
      <c r="Y58" s="55">
        <f t="shared" si="13"/>
        <v>357.07065512726984</v>
      </c>
      <c r="Z58" s="55">
        <f t="shared" si="12"/>
        <v>6.8942101078305784</v>
      </c>
      <c r="AA58" s="55">
        <f t="shared" si="5"/>
        <v>24.490442738495876</v>
      </c>
      <c r="AB58" s="102">
        <f t="shared" si="6"/>
        <v>46.560478880465844</v>
      </c>
      <c r="AC58" s="214">
        <f t="shared" si="7"/>
        <v>24.490442738495876</v>
      </c>
      <c r="AD58" s="214">
        <f t="shared" si="1"/>
        <v>46.560478880465844</v>
      </c>
      <c r="AG58" s="29">
        <f t="shared" si="14"/>
        <v>1.7399326692882121E+20</v>
      </c>
      <c r="AI58" s="26"/>
      <c r="AJ58" s="54">
        <f t="shared" si="2"/>
        <v>1.6403191177327124E-3</v>
      </c>
      <c r="AQ58" s="38">
        <f t="shared" si="15"/>
        <v>6.4881095667034011E-2</v>
      </c>
      <c r="AR58" s="38">
        <f t="shared" si="3"/>
        <v>6.0928019035207823E-2</v>
      </c>
      <c r="AS58" s="54">
        <f t="shared" si="11"/>
        <v>1.4791944496941222E-4</v>
      </c>
      <c r="AT58" s="28"/>
      <c r="AU58" s="28"/>
    </row>
    <row r="59" spans="2:47" x14ac:dyDescent="0.25">
      <c r="X59">
        <f t="shared" si="10"/>
        <v>160</v>
      </c>
      <c r="Y59" s="55">
        <f t="shared" si="13"/>
        <v>354.69998138577802</v>
      </c>
      <c r="Z59" s="55">
        <f t="shared" si="12"/>
        <v>6.8241713663217283</v>
      </c>
      <c r="AA59" s="55">
        <f t="shared" si="5"/>
        <v>24.327845088187793</v>
      </c>
      <c r="AB59" s="102">
        <f t="shared" si="6"/>
        <v>46.087467861968854</v>
      </c>
      <c r="AC59" s="214">
        <f t="shared" si="7"/>
        <v>24.327845088187793</v>
      </c>
      <c r="AD59" s="214">
        <f t="shared" si="1"/>
        <v>46.087467861968854</v>
      </c>
      <c r="AG59" s="29">
        <f t="shared" si="14"/>
        <v>1.7225811653110084E+20</v>
      </c>
      <c r="AI59" s="26"/>
      <c r="AJ59" s="54">
        <f t="shared" si="2"/>
        <v>1.6258337246772281E-3</v>
      </c>
      <c r="AQ59" s="38">
        <f t="shared" si="15"/>
        <v>6.4764052786219856E-2</v>
      </c>
      <c r="AR59" s="38">
        <f t="shared" si="3"/>
        <v>6.0824792701020106E-2</v>
      </c>
      <c r="AS59" s="54">
        <f t="shared" si="11"/>
        <v>1.4834134715021891E-4</v>
      </c>
      <c r="AT59" s="28"/>
      <c r="AU59" s="28"/>
    </row>
    <row r="60" spans="2:47" x14ac:dyDescent="0.25">
      <c r="X60">
        <f t="shared" si="10"/>
        <v>163</v>
      </c>
      <c r="Y60" s="55">
        <f t="shared" si="13"/>
        <v>352.57788727847435</v>
      </c>
      <c r="Z60" s="55">
        <f t="shared" si="12"/>
        <v>6.7606777193068019</v>
      </c>
      <c r="AA60" s="55">
        <f t="shared" si="5"/>
        <v>24.182296795505788</v>
      </c>
      <c r="AB60" s="102">
        <f t="shared" si="6"/>
        <v>45.658659548232606</v>
      </c>
      <c r="AC60" s="214">
        <f t="shared" si="7"/>
        <v>24.182296795505788</v>
      </c>
      <c r="AD60" s="214">
        <f t="shared" si="1"/>
        <v>45.658659548232606</v>
      </c>
      <c r="AG60" s="29">
        <f t="shared" si="14"/>
        <v>1.7042294315696665E+20</v>
      </c>
      <c r="AI60" s="26"/>
      <c r="AJ60" s="54">
        <f t="shared" si="2"/>
        <v>1.6104250588596877E-3</v>
      </c>
      <c r="AQ60" s="38">
        <f t="shared" si="15"/>
        <v>6.4638850422644445E-2</v>
      </c>
      <c r="AR60" s="38">
        <f t="shared" si="3"/>
        <v>6.0714344960250008E-2</v>
      </c>
      <c r="AS60" s="54">
        <f t="shared" si="11"/>
        <v>1.4878788396248426E-4</v>
      </c>
      <c r="AT60" s="28"/>
      <c r="AU60" s="28"/>
    </row>
    <row r="61" spans="2:47" x14ac:dyDescent="0.25">
      <c r="X61">
        <f t="shared" si="10"/>
        <v>166</v>
      </c>
      <c r="Y61" s="55">
        <f t="shared" si="13"/>
        <v>350.34599911187388</v>
      </c>
      <c r="Z61" s="55">
        <f t="shared" si="12"/>
        <v>6.6930691000168956</v>
      </c>
      <c r="AA61" s="55">
        <f t="shared" si="5"/>
        <v>24.029218046081887</v>
      </c>
      <c r="AB61" s="102">
        <f t="shared" si="6"/>
        <v>45.202060512034137</v>
      </c>
      <c r="AC61" s="214">
        <f t="shared" si="7"/>
        <v>24.029218046081887</v>
      </c>
      <c r="AD61" s="214">
        <f t="shared" si="1"/>
        <v>45.202060512034137</v>
      </c>
      <c r="AG61" s="29">
        <f t="shared" si="14"/>
        <v>1.6877766599024155E+20</v>
      </c>
      <c r="AI61" s="26"/>
      <c r="AJ61" s="54">
        <f t="shared" si="2"/>
        <v>1.5965341755586383E-3</v>
      </c>
      <c r="AQ61" s="38">
        <f t="shared" si="15"/>
        <v>6.4525348173645775E-2</v>
      </c>
      <c r="AR61" s="38">
        <f t="shared" si="3"/>
        <v>6.0614196068086837E-2</v>
      </c>
      <c r="AS61" s="54">
        <f t="shared" si="11"/>
        <v>1.4918848918691301E-4</v>
      </c>
      <c r="AT61" s="28"/>
      <c r="AU61" s="28"/>
    </row>
    <row r="62" spans="2:47" x14ac:dyDescent="0.25">
      <c r="X62">
        <f t="shared" si="10"/>
        <v>169</v>
      </c>
      <c r="Y62" s="55">
        <f t="shared" si="13"/>
        <v>348.33932713080816</v>
      </c>
      <c r="Z62" s="55">
        <f t="shared" si="12"/>
        <v>6.6315431134392782</v>
      </c>
      <c r="AA62" s="55">
        <f t="shared" si="5"/>
        <v>23.891586222963522</v>
      </c>
      <c r="AB62" s="102">
        <f t="shared" si="6"/>
        <v>44.786540916048345</v>
      </c>
      <c r="AC62" s="214">
        <f t="shared" si="7"/>
        <v>23.891586222963522</v>
      </c>
      <c r="AD62" s="214">
        <f t="shared" si="1"/>
        <v>44.786540916048345</v>
      </c>
      <c r="AG62" s="29">
        <f t="shared" si="14"/>
        <v>1.6704467890907015E+20</v>
      </c>
      <c r="AI62" s="26"/>
      <c r="AJ62" s="54">
        <f t="shared" si="2"/>
        <v>1.5818249271567879E-3</v>
      </c>
      <c r="AQ62" s="38">
        <f t="shared" si="15"/>
        <v>6.440448993503653E-2</v>
      </c>
      <c r="AR62" s="38">
        <f t="shared" si="3"/>
        <v>6.0507533126779006E-2</v>
      </c>
      <c r="AS62" s="54">
        <f t="shared" si="11"/>
        <v>1.4961073082903756E-4</v>
      </c>
      <c r="AT62" s="28"/>
      <c r="AU62" s="28"/>
    </row>
    <row r="63" spans="2:47" x14ac:dyDescent="0.25">
      <c r="X63">
        <f t="shared" si="10"/>
        <v>172</v>
      </c>
      <c r="Y63" s="55">
        <f t="shared" si="13"/>
        <v>346.23035966222267</v>
      </c>
      <c r="Z63" s="55">
        <f t="shared" si="12"/>
        <v>6.5661120323865987</v>
      </c>
      <c r="AA63" s="55">
        <f t="shared" si="5"/>
        <v>23.746938248437772</v>
      </c>
      <c r="AB63" s="102">
        <f t="shared" si="6"/>
        <v>44.344648020440324</v>
      </c>
      <c r="AC63" s="214">
        <f t="shared" si="7"/>
        <v>23.746938248437772</v>
      </c>
      <c r="AD63" s="214">
        <f t="shared" si="1"/>
        <v>44.344648020440324</v>
      </c>
      <c r="AG63" s="29">
        <f t="shared" si="14"/>
        <v>1.6548429830171027E+20</v>
      </c>
      <c r="AI63" s="26"/>
      <c r="AJ63" s="54">
        <f t="shared" si="2"/>
        <v>1.5685128447154955E-3</v>
      </c>
      <c r="AQ63" s="38">
        <f t="shared" si="15"/>
        <v>6.4294505106998856E-2</v>
      </c>
      <c r="AR63" s="38">
        <f t="shared" si="3"/>
        <v>6.0410445415702875E-2</v>
      </c>
      <c r="AS63" s="54">
        <f t="shared" si="11"/>
        <v>1.4999116264136363E-4</v>
      </c>
      <c r="AT63" s="28"/>
      <c r="AU63" s="28"/>
    </row>
    <row r="64" spans="2:47" x14ac:dyDescent="0.25">
      <c r="X64">
        <f t="shared" si="10"/>
        <v>175</v>
      </c>
      <c r="Y64" s="55">
        <f t="shared" si="13"/>
        <v>344.33192217923761</v>
      </c>
      <c r="Z64" s="55">
        <f t="shared" si="12"/>
        <v>6.5065271979707795</v>
      </c>
      <c r="AA64" s="55">
        <f t="shared" si="5"/>
        <v>23.616729916271439</v>
      </c>
      <c r="AB64" s="102">
        <f t="shared" si="6"/>
        <v>43.942238116909429</v>
      </c>
      <c r="AC64" s="214">
        <f t="shared" si="7"/>
        <v>23.616729916271439</v>
      </c>
      <c r="AD64" s="214">
        <f t="shared" si="1"/>
        <v>43.942238116909429</v>
      </c>
      <c r="AG64" s="29">
        <f t="shared" si="14"/>
        <v>1.6384205687038253E+20</v>
      </c>
      <c r="AI64" s="26"/>
      <c r="AJ64" s="54">
        <f t="shared" si="2"/>
        <v>1.5544333719924022E-3</v>
      </c>
      <c r="AQ64" s="38">
        <f t="shared" si="15"/>
        <v>6.4177539470229764E-2</v>
      </c>
      <c r="AR64" s="38">
        <f t="shared" si="3"/>
        <v>6.0307173464851281E-2</v>
      </c>
      <c r="AS64" s="54">
        <f t="shared" si="11"/>
        <v>1.5039180393394485E-4</v>
      </c>
      <c r="AT64" s="28"/>
      <c r="AU64" s="28"/>
    </row>
    <row r="65" spans="24:47" x14ac:dyDescent="0.25">
      <c r="X65">
        <f t="shared" si="10"/>
        <v>178</v>
      </c>
      <c r="Y65" s="55">
        <f t="shared" si="13"/>
        <v>342.33232348158162</v>
      </c>
      <c r="Z65" s="55">
        <f t="shared" si="12"/>
        <v>6.4430526639812946</v>
      </c>
      <c r="AA65" s="55">
        <f t="shared" si="5"/>
        <v>23.479583229189412</v>
      </c>
      <c r="AB65" s="102">
        <f t="shared" si="6"/>
        <v>43.513558884185144</v>
      </c>
      <c r="AC65" s="214">
        <f t="shared" si="7"/>
        <v>23.479583229189412</v>
      </c>
      <c r="AD65" s="214">
        <f t="shared" si="1"/>
        <v>43.513558884185144</v>
      </c>
      <c r="AG65" s="29">
        <f t="shared" si="14"/>
        <v>1.6236172101069085E+20</v>
      </c>
      <c r="AI65" s="26"/>
      <c r="AJ65" s="54">
        <f t="shared" si="2"/>
        <v>1.5416817148474094E-3</v>
      </c>
      <c r="AQ65" s="38">
        <f t="shared" si="15"/>
        <v>6.4071024676539926E-2</v>
      </c>
      <c r="AR65" s="38">
        <f t="shared" si="3"/>
        <v>6.0213109078894864E-2</v>
      </c>
      <c r="AS65" s="54">
        <f t="shared" si="11"/>
        <v>1.5075316737192917E-4</v>
      </c>
      <c r="AT65" s="28"/>
      <c r="AU65" s="28"/>
    </row>
    <row r="66" spans="24:47" x14ac:dyDescent="0.25">
      <c r="X66">
        <f t="shared" si="10"/>
        <v>181</v>
      </c>
      <c r="Y66" s="55">
        <f t="shared" si="13"/>
        <v>340.53559352931717</v>
      </c>
      <c r="Z66" s="55">
        <f t="shared" si="12"/>
        <v>6.3853820920339057</v>
      </c>
      <c r="AA66" s="55">
        <f t="shared" si="5"/>
        <v>23.356350722175389</v>
      </c>
      <c r="AB66" s="102">
        <f t="shared" si="6"/>
        <v>43.12407707188428</v>
      </c>
      <c r="AC66" s="214">
        <f t="shared" si="7"/>
        <v>23.356350722175389</v>
      </c>
      <c r="AD66" s="214">
        <f t="shared" si="1"/>
        <v>43.12407707188428</v>
      </c>
      <c r="AG66" s="29">
        <f t="shared" si="14"/>
        <v>1.6080041740672002E+20</v>
      </c>
      <c r="AI66" s="26"/>
      <c r="AJ66" s="54">
        <f t="shared" si="2"/>
        <v>1.5281711169285181E-3</v>
      </c>
      <c r="AQ66" s="38">
        <f t="shared" si="15"/>
        <v>6.3957556594288242E-2</v>
      </c>
      <c r="AR66" s="38">
        <f t="shared" si="3"/>
        <v>6.0112883449049789E-2</v>
      </c>
      <c r="AS66" s="54">
        <f t="shared" si="11"/>
        <v>1.5113452227124465E-4</v>
      </c>
      <c r="AT66" s="28"/>
      <c r="AU66" s="28"/>
    </row>
    <row r="67" spans="24:47" x14ac:dyDescent="0.25">
      <c r="X67">
        <f t="shared" si="10"/>
        <v>184</v>
      </c>
      <c r="Y67" s="55">
        <f t="shared" si="13"/>
        <v>338.63343318463887</v>
      </c>
      <c r="Z67" s="55">
        <f t="shared" si="12"/>
        <v>6.3236605669777806</v>
      </c>
      <c r="AA67" s="55">
        <f t="shared" si="5"/>
        <v>23.22588704970088</v>
      </c>
      <c r="AB67" s="102">
        <f t="shared" si="6"/>
        <v>42.707236894561902</v>
      </c>
      <c r="AC67" s="214">
        <f t="shared" si="7"/>
        <v>23.22588704970088</v>
      </c>
      <c r="AD67" s="214">
        <f t="shared" si="1"/>
        <v>42.707236894561902</v>
      </c>
      <c r="AG67" s="29">
        <f t="shared" si="14"/>
        <v>1.5939568783723581E+20</v>
      </c>
      <c r="AI67" s="26"/>
      <c r="AJ67" s="54">
        <f t="shared" si="2"/>
        <v>1.5159618352237197E-3</v>
      </c>
      <c r="AQ67" s="38">
        <f t="shared" si="15"/>
        <v>6.3854463766504541E-2</v>
      </c>
      <c r="AR67" s="38">
        <f t="shared" si="3"/>
        <v>6.0021803678326581E-2</v>
      </c>
      <c r="AS67" s="54">
        <f t="shared" si="11"/>
        <v>1.5147783188698141E-4</v>
      </c>
      <c r="AT67" s="28"/>
      <c r="AU67" s="28"/>
    </row>
    <row r="68" spans="24:47" x14ac:dyDescent="0.25">
      <c r="X68">
        <f t="shared" si="10"/>
        <v>187</v>
      </c>
      <c r="Y68" s="55">
        <f t="shared" si="13"/>
        <v>336.93275772984663</v>
      </c>
      <c r="Z68" s="55">
        <f t="shared" si="12"/>
        <v>6.2678867658128041</v>
      </c>
      <c r="AA68" s="55">
        <f t="shared" si="5"/>
        <v>23.10924264265066</v>
      </c>
      <c r="AB68" s="102">
        <f t="shared" si="6"/>
        <v>42.330565042296243</v>
      </c>
      <c r="AC68" s="214">
        <f t="shared" si="7"/>
        <v>23.10924264265066</v>
      </c>
      <c r="AD68" s="214">
        <f t="shared" si="1"/>
        <v>42.330565042296243</v>
      </c>
      <c r="AG68" s="29">
        <f t="shared" si="14"/>
        <v>1.5790664244273834E+20</v>
      </c>
      <c r="AI68" s="26"/>
      <c r="AJ68" s="54">
        <f t="shared" si="2"/>
        <v>1.5029646835025131E-3</v>
      </c>
      <c r="AQ68" s="38">
        <f t="shared" si="15"/>
        <v>6.3744129390785789E-2</v>
      </c>
      <c r="AR68" s="38">
        <f t="shared" si="3"/>
        <v>5.9924306634991743E-2</v>
      </c>
      <c r="AS68" s="54">
        <f t="shared" si="11"/>
        <v>1.5184195313076645E-4</v>
      </c>
      <c r="AT68" s="28"/>
      <c r="AU68" s="28"/>
    </row>
    <row r="69" spans="24:47" x14ac:dyDescent="0.25">
      <c r="X69">
        <f t="shared" si="10"/>
        <v>190</v>
      </c>
      <c r="Y69" s="55">
        <f t="shared" si="13"/>
        <v>335.1171950544927</v>
      </c>
      <c r="Z69" s="55">
        <f t="shared" si="12"/>
        <v>6.2077204848335175</v>
      </c>
      <c r="AA69" s="55">
        <f t="shared" si="5"/>
        <v>22.984718453668908</v>
      </c>
      <c r="AB69" s="102">
        <f t="shared" si="6"/>
        <v>41.924228303056104</v>
      </c>
      <c r="AC69" s="214">
        <f t="shared" si="7"/>
        <v>22.984718453668908</v>
      </c>
      <c r="AD69" s="214">
        <f t="shared" si="1"/>
        <v>41.924228303056104</v>
      </c>
      <c r="AG69" s="29">
        <f t="shared" si="14"/>
        <v>1.5657367715426219E+20</v>
      </c>
      <c r="AI69" s="26"/>
      <c r="AJ69" s="54">
        <f t="shared" si="2"/>
        <v>1.4912821578279818E-3</v>
      </c>
      <c r="AQ69" s="38">
        <f t="shared" si="15"/>
        <v>6.3644427260493269E-2</v>
      </c>
      <c r="AR69" s="38">
        <f t="shared" si="3"/>
        <v>5.9836187384927977E-2</v>
      </c>
      <c r="AS69" s="54">
        <f t="shared" si="11"/>
        <v>1.5216808661352511E-4</v>
      </c>
      <c r="AT69" s="28"/>
      <c r="AU69" s="28"/>
    </row>
    <row r="70" spans="24:47" x14ac:dyDescent="0.25">
      <c r="X70">
        <f t="shared" si="10"/>
        <v>193</v>
      </c>
      <c r="Y70" s="55">
        <f t="shared" si="13"/>
        <v>333.50796467818134</v>
      </c>
      <c r="Z70" s="55">
        <f t="shared" ref="Z70:Z101" si="16">-2.5664*(T$6/Y70 - 1)+14.807</f>
        <v>6.1538442583233</v>
      </c>
      <c r="AA70" s="55">
        <f t="shared" si="5"/>
        <v>22.87434599987526</v>
      </c>
      <c r="AB70" s="102">
        <f t="shared" si="6"/>
        <v>41.560371839827781</v>
      </c>
      <c r="AC70" s="214">
        <f t="shared" si="7"/>
        <v>22.87434599987526</v>
      </c>
      <c r="AD70" s="214">
        <f t="shared" ref="AD70:AD133" si="17">IF(OR($C$5&gt;35, $C$5&lt;0, $C$4&gt;80,$C$4&lt;10), 0, AB70)</f>
        <v>41.560371839827781</v>
      </c>
      <c r="AG70" s="29">
        <f t="shared" si="14"/>
        <v>1.5514894791697288E+20</v>
      </c>
      <c r="AI70" s="26"/>
      <c r="AJ70" s="54">
        <f t="shared" ref="AJ70:AJ104" si="18">AG70*AR70*AS70*EXP(-AF$6/(0.008314*AK$6))</f>
        <v>1.4787458871296517E-3</v>
      </c>
      <c r="AQ70" s="38">
        <f t="shared" si="15"/>
        <v>6.3536873063717803E-2</v>
      </c>
      <c r="AR70" s="38">
        <f t="shared" ref="AR70:AR104" si="19">AQ70/(AQ70+1)</f>
        <v>5.9741109756437406E-2</v>
      </c>
      <c r="AS70" s="54">
        <f t="shared" si="11"/>
        <v>1.5251685862939678E-4</v>
      </c>
      <c r="AT70" s="28"/>
      <c r="AU70" s="28"/>
    </row>
    <row r="71" spans="24:47" x14ac:dyDescent="0.25">
      <c r="X71">
        <f t="shared" si="10"/>
        <v>196</v>
      </c>
      <c r="Y71" s="55">
        <f t="shared" ref="Y71:Y102" si="20">IF(U$6/(((U$6/AE$6)-1)*(1-EXP(-AJ71*X71))+1)&gt;Y70,Y70,(U$6/(((U$6/AE$6)-1)*(1-EXP(-AJ71*X71))+1)))</f>
        <v>331.76878742454488</v>
      </c>
      <c r="Z71" s="55">
        <f t="shared" si="16"/>
        <v>6.0950298162134668</v>
      </c>
      <c r="AA71" s="55">
        <f t="shared" ref="AA71:AA104" si="21">100*Y71/1458</f>
        <v>22.755060865880992</v>
      </c>
      <c r="AB71" s="102">
        <f t="shared" ref="AB71:AB104" si="22">100*Z71/14.807</f>
        <v>41.163164828888135</v>
      </c>
      <c r="AC71" s="214">
        <f t="shared" ref="AC71:AC134" si="23">IF(OR($C$5&gt;35, $C$5&lt;0, $C$4&gt;80,$C$4&lt;10), 0, AA71)</f>
        <v>22.755060865880992</v>
      </c>
      <c r="AD71" s="214">
        <f t="shared" si="17"/>
        <v>41.163164828888135</v>
      </c>
      <c r="AG71" s="29">
        <f t="shared" ref="AG71:AG102" si="24">AH$6-AI$6*EXP((T$6-Y70)/T$6)</f>
        <v>1.5388465012860846E+20</v>
      </c>
      <c r="AI71" s="26"/>
      <c r="AJ71" s="54">
        <f t="shared" si="18"/>
        <v>1.4675787226291048E-3</v>
      </c>
      <c r="AQ71" s="38">
        <f t="shared" ref="AQ71:AQ102" si="25">AP$6*(((AQ$3-AQ$2*((T$6/Y70)-1))/AQ$3))</f>
        <v>6.3440563067931388E-2</v>
      </c>
      <c r="AR71" s="38">
        <f t="shared" si="19"/>
        <v>5.9655955651071853E-2</v>
      </c>
      <c r="AS71" s="54">
        <f t="shared" si="11"/>
        <v>1.5282651880570202E-4</v>
      </c>
      <c r="AT71" s="28"/>
      <c r="AU71" s="28"/>
    </row>
    <row r="72" spans="24:47" x14ac:dyDescent="0.25">
      <c r="X72">
        <f t="shared" ref="X72:X135" si="26">X71+3</f>
        <v>199</v>
      </c>
      <c r="Y72" s="55">
        <f t="shared" si="20"/>
        <v>330.24762456147596</v>
      </c>
      <c r="Z72" s="55">
        <f t="shared" si="16"/>
        <v>6.0430801984007676</v>
      </c>
      <c r="AA72" s="55">
        <f t="shared" si="21"/>
        <v>22.650728707920162</v>
      </c>
      <c r="AB72" s="102">
        <f t="shared" si="22"/>
        <v>40.812319837919681</v>
      </c>
      <c r="AC72" s="214">
        <f t="shared" si="23"/>
        <v>22.650728707920162</v>
      </c>
      <c r="AD72" s="214">
        <f t="shared" si="17"/>
        <v>40.812319837919681</v>
      </c>
      <c r="AG72" s="29">
        <f t="shared" si="24"/>
        <v>1.5251668917296143E+20</v>
      </c>
      <c r="AI72" s="26"/>
      <c r="AJ72" s="54">
        <f t="shared" si="18"/>
        <v>1.455451194847581E-3</v>
      </c>
      <c r="AQ72" s="38">
        <f t="shared" si="25"/>
        <v>6.3335425439729004E-2</v>
      </c>
      <c r="AR72" s="38">
        <f t="shared" si="19"/>
        <v>5.9562978834771199E-2</v>
      </c>
      <c r="AS72" s="54">
        <f t="shared" ref="AS72:AS135" si="27">AS$1+AS$2*EXP(-$Y71/AS$3)</f>
        <v>1.5316173988389037E-4</v>
      </c>
      <c r="AT72" s="28"/>
      <c r="AU72" s="28"/>
    </row>
    <row r="73" spans="24:47" x14ac:dyDescent="0.25">
      <c r="X73">
        <f t="shared" si="26"/>
        <v>202</v>
      </c>
      <c r="Y73" s="55">
        <f t="shared" si="20"/>
        <v>328.57479041568178</v>
      </c>
      <c r="Z73" s="55">
        <f t="shared" si="16"/>
        <v>5.9853954751665093</v>
      </c>
      <c r="AA73" s="55">
        <f t="shared" si="21"/>
        <v>22.535993855670903</v>
      </c>
      <c r="AB73" s="102">
        <f t="shared" si="22"/>
        <v>40.422742454018433</v>
      </c>
      <c r="AC73" s="214">
        <f t="shared" si="23"/>
        <v>22.535993855670903</v>
      </c>
      <c r="AD73" s="214">
        <f t="shared" si="17"/>
        <v>40.422742454018433</v>
      </c>
      <c r="AG73" s="29">
        <f t="shared" si="24"/>
        <v>1.5131887032606353E+20</v>
      </c>
      <c r="AI73" s="26"/>
      <c r="AJ73" s="54">
        <f t="shared" si="18"/>
        <v>1.4447941233986081E-3</v>
      </c>
      <c r="AQ73" s="38">
        <f t="shared" si="25"/>
        <v>6.3242559480163371E-2</v>
      </c>
      <c r="AR73" s="38">
        <f t="shared" si="19"/>
        <v>5.9480838982859843E-2</v>
      </c>
      <c r="AS73" s="54">
        <f t="shared" si="27"/>
        <v>1.5345541324725273E-4</v>
      </c>
      <c r="AT73" s="28"/>
      <c r="AU73" s="28"/>
    </row>
    <row r="74" spans="24:47" x14ac:dyDescent="0.25">
      <c r="X74">
        <f t="shared" si="26"/>
        <v>205</v>
      </c>
      <c r="Y74" s="55">
        <f t="shared" si="20"/>
        <v>327.13981009844116</v>
      </c>
      <c r="Z74" s="55">
        <f t="shared" si="16"/>
        <v>5.9354426359175498</v>
      </c>
      <c r="AA74" s="55">
        <f t="shared" si="21"/>
        <v>22.437572709083756</v>
      </c>
      <c r="AB74" s="102">
        <f t="shared" si="22"/>
        <v>40.08538283188728</v>
      </c>
      <c r="AC74" s="214">
        <f t="shared" si="23"/>
        <v>22.437572709083756</v>
      </c>
      <c r="AD74" s="214">
        <f t="shared" si="17"/>
        <v>40.08538283188728</v>
      </c>
      <c r="AG74" s="29">
        <f t="shared" si="24"/>
        <v>1.5000017637299926E+20</v>
      </c>
      <c r="AI74" s="26"/>
      <c r="AJ74" s="54">
        <f t="shared" si="18"/>
        <v>1.4330209633269715E-3</v>
      </c>
      <c r="AQ74" s="38">
        <f t="shared" si="25"/>
        <v>6.3139441355315143E-2</v>
      </c>
      <c r="AR74" s="38">
        <f t="shared" si="19"/>
        <v>5.9389614286930688E-2</v>
      </c>
      <c r="AS74" s="54">
        <f t="shared" si="27"/>
        <v>1.5377887940342473E-4</v>
      </c>
      <c r="AT74" s="28"/>
      <c r="AU74" s="28"/>
    </row>
    <row r="75" spans="24:47" x14ac:dyDescent="0.25">
      <c r="X75">
        <f t="shared" si="26"/>
        <v>208</v>
      </c>
      <c r="Y75" s="55">
        <f t="shared" si="20"/>
        <v>325.52292583557482</v>
      </c>
      <c r="Z75" s="55">
        <f t="shared" si="16"/>
        <v>5.8786298839006221</v>
      </c>
      <c r="AA75" s="55">
        <f t="shared" si="21"/>
        <v>22.326675297364527</v>
      </c>
      <c r="AB75" s="102">
        <f t="shared" si="22"/>
        <v>39.701694360104156</v>
      </c>
      <c r="AC75" s="214">
        <f t="shared" si="23"/>
        <v>22.326675297364527</v>
      </c>
      <c r="AD75" s="214">
        <f t="shared" si="17"/>
        <v>39.701694360104156</v>
      </c>
      <c r="AG75" s="29">
        <f t="shared" si="24"/>
        <v>1.4886777619162451E+20</v>
      </c>
      <c r="AI75" s="26"/>
      <c r="AJ75" s="54">
        <f t="shared" si="18"/>
        <v>1.422877244910294E-3</v>
      </c>
      <c r="AQ75" s="38">
        <f t="shared" si="25"/>
        <v>6.3050144868734462E-2</v>
      </c>
      <c r="AR75" s="38">
        <f t="shared" si="19"/>
        <v>5.9310602771725229E-2</v>
      </c>
      <c r="AS75" s="54">
        <f t="shared" si="27"/>
        <v>1.5405678063120032E-4</v>
      </c>
      <c r="AT75" s="28"/>
      <c r="AU75" s="28"/>
    </row>
    <row r="76" spans="24:47" x14ac:dyDescent="0.25">
      <c r="X76">
        <f t="shared" si="26"/>
        <v>211</v>
      </c>
      <c r="Y76" s="55">
        <f t="shared" si="20"/>
        <v>324.17413057771375</v>
      </c>
      <c r="Z76" s="55">
        <f t="shared" si="16"/>
        <v>5.8308034537188913</v>
      </c>
      <c r="AA76" s="55">
        <f t="shared" si="21"/>
        <v>22.234165334548269</v>
      </c>
      <c r="AB76" s="102">
        <f t="shared" si="22"/>
        <v>39.378695574518076</v>
      </c>
      <c r="AC76" s="214">
        <f t="shared" si="23"/>
        <v>22.234165334548269</v>
      </c>
      <c r="AD76" s="214">
        <f t="shared" si="17"/>
        <v>39.378695574518076</v>
      </c>
      <c r="AG76" s="29">
        <f t="shared" si="24"/>
        <v>1.4759049224343847E+20</v>
      </c>
      <c r="AI76" s="26"/>
      <c r="AJ76" s="54">
        <f t="shared" si="18"/>
        <v>1.4113985237764069E-3</v>
      </c>
      <c r="AQ76" s="38">
        <f t="shared" si="25"/>
        <v>6.294858549344437E-2</v>
      </c>
      <c r="AR76" s="38">
        <f t="shared" si="19"/>
        <v>5.922072464513628E-2</v>
      </c>
      <c r="AS76" s="54">
        <f t="shared" si="27"/>
        <v>1.5437038348089916E-4</v>
      </c>
      <c r="AT76" s="28"/>
      <c r="AU76" s="28"/>
    </row>
    <row r="77" spans="24:47" x14ac:dyDescent="0.25">
      <c r="X77">
        <f t="shared" si="26"/>
        <v>214</v>
      </c>
      <c r="Y77" s="55">
        <f t="shared" si="20"/>
        <v>322.60179042284994</v>
      </c>
      <c r="Z77" s="55">
        <f t="shared" si="16"/>
        <v>5.7745455885120034</v>
      </c>
      <c r="AA77" s="55">
        <f t="shared" si="21"/>
        <v>22.126323074269543</v>
      </c>
      <c r="AB77" s="102">
        <f t="shared" si="22"/>
        <v>38.998754565489314</v>
      </c>
      <c r="AC77" s="214">
        <f t="shared" si="23"/>
        <v>22.126323074269543</v>
      </c>
      <c r="AD77" s="214">
        <f t="shared" si="17"/>
        <v>38.998754565489314</v>
      </c>
      <c r="AG77" s="29">
        <f t="shared" si="24"/>
        <v>1.4652390536282466E+20</v>
      </c>
      <c r="AI77" s="26"/>
      <c r="AJ77" s="54">
        <f t="shared" si="18"/>
        <v>1.4017833138558354E-3</v>
      </c>
      <c r="AQ77" s="38">
        <f t="shared" si="25"/>
        <v>6.2863090209389752E-2</v>
      </c>
      <c r="AR77" s="38">
        <f t="shared" si="19"/>
        <v>5.9145049619707256E-2</v>
      </c>
      <c r="AS77" s="54">
        <f t="shared" si="27"/>
        <v>1.5463237369945024E-4</v>
      </c>
      <c r="AT77" s="28"/>
      <c r="AU77" s="28"/>
    </row>
    <row r="78" spans="24:47" x14ac:dyDescent="0.25">
      <c r="X78">
        <f t="shared" si="26"/>
        <v>217</v>
      </c>
      <c r="Y78" s="55">
        <f t="shared" si="20"/>
        <v>321.34168446610437</v>
      </c>
      <c r="Z78" s="55">
        <f t="shared" si="16"/>
        <v>5.729061960828826</v>
      </c>
      <c r="AA78" s="55">
        <f t="shared" si="21"/>
        <v>22.039896053916625</v>
      </c>
      <c r="AB78" s="102">
        <f t="shared" si="22"/>
        <v>38.691578043012264</v>
      </c>
      <c r="AC78" s="214">
        <f t="shared" si="23"/>
        <v>22.039896053916625</v>
      </c>
      <c r="AD78" s="214">
        <f t="shared" si="17"/>
        <v>38.691578043012264</v>
      </c>
      <c r="AG78" s="29">
        <f t="shared" si="24"/>
        <v>1.4527929968576889E+20</v>
      </c>
      <c r="AI78" s="26"/>
      <c r="AJ78" s="54">
        <f t="shared" si="18"/>
        <v>1.3905290278298716E-3</v>
      </c>
      <c r="AQ78" s="38">
        <f t="shared" si="25"/>
        <v>6.2762522758549433E-2</v>
      </c>
      <c r="AR78" s="38">
        <f t="shared" si="19"/>
        <v>5.9056018079787456E-2</v>
      </c>
      <c r="AS78" s="54">
        <f t="shared" si="27"/>
        <v>1.5493822756661925E-4</v>
      </c>
      <c r="AT78" s="28"/>
      <c r="AU78" s="28"/>
    </row>
    <row r="79" spans="24:47" x14ac:dyDescent="0.25">
      <c r="X79">
        <f t="shared" si="26"/>
        <v>220</v>
      </c>
      <c r="Y79" s="55">
        <f t="shared" si="20"/>
        <v>319.80055760610293</v>
      </c>
      <c r="Z79" s="55">
        <f t="shared" si="16"/>
        <v>5.6729476055148922</v>
      </c>
      <c r="AA79" s="55">
        <f t="shared" si="21"/>
        <v>21.934194623189502</v>
      </c>
      <c r="AB79" s="102">
        <f t="shared" si="22"/>
        <v>38.312606237015544</v>
      </c>
      <c r="AC79" s="214">
        <f t="shared" si="23"/>
        <v>21.934194623189502</v>
      </c>
      <c r="AD79" s="214">
        <f t="shared" si="17"/>
        <v>38.312606237015544</v>
      </c>
      <c r="AG79" s="29">
        <f t="shared" si="24"/>
        <v>1.4428087760000831E+20</v>
      </c>
      <c r="AI79" s="26"/>
      <c r="AJ79" s="54">
        <f t="shared" si="18"/>
        <v>1.3814743668702121E-3</v>
      </c>
      <c r="AQ79" s="38">
        <f t="shared" si="25"/>
        <v>6.2681215505345889E-2</v>
      </c>
      <c r="AR79" s="38">
        <f t="shared" si="19"/>
        <v>5.8984025115696191E-2</v>
      </c>
      <c r="AS79" s="54">
        <f t="shared" si="27"/>
        <v>1.5518368933107834E-4</v>
      </c>
      <c r="AT79" s="28"/>
      <c r="AU79" s="28"/>
    </row>
    <row r="80" spans="24:47" x14ac:dyDescent="0.25">
      <c r="X80">
        <f t="shared" si="26"/>
        <v>223</v>
      </c>
      <c r="Y80" s="55">
        <f t="shared" si="20"/>
        <v>318.63511051102506</v>
      </c>
      <c r="Z80" s="55">
        <f t="shared" si="16"/>
        <v>5.6301517622307689</v>
      </c>
      <c r="AA80" s="55">
        <f t="shared" si="21"/>
        <v>21.854259980180046</v>
      </c>
      <c r="AB80" s="102">
        <f t="shared" si="22"/>
        <v>38.023581834475372</v>
      </c>
      <c r="AC80" s="214">
        <f t="shared" si="23"/>
        <v>21.854259980180046</v>
      </c>
      <c r="AD80" s="214">
        <f t="shared" si="17"/>
        <v>38.023581834475372</v>
      </c>
      <c r="AG80" s="29">
        <f t="shared" si="24"/>
        <v>1.4305862009440947E+20</v>
      </c>
      <c r="AI80" s="26"/>
      <c r="AJ80" s="54">
        <f t="shared" si="18"/>
        <v>1.3703578980371917E-3</v>
      </c>
      <c r="AQ80" s="38">
        <f t="shared" si="25"/>
        <v>6.2580904595063075E-2</v>
      </c>
      <c r="AR80" s="38">
        <f t="shared" si="19"/>
        <v>5.8895190309214064E-2</v>
      </c>
      <c r="AS80" s="54">
        <f t="shared" si="27"/>
        <v>1.5548430928831851E-4</v>
      </c>
      <c r="AT80" s="28"/>
      <c r="AU80" s="28"/>
    </row>
    <row r="81" spans="24:47" x14ac:dyDescent="0.25">
      <c r="X81">
        <f t="shared" si="26"/>
        <v>226</v>
      </c>
      <c r="Y81" s="55">
        <f t="shared" si="20"/>
        <v>317.10860976155504</v>
      </c>
      <c r="Z81" s="55">
        <f t="shared" si="16"/>
        <v>5.5736219907759761</v>
      </c>
      <c r="AA81" s="55">
        <f t="shared" si="21"/>
        <v>21.749561712040812</v>
      </c>
      <c r="AB81" s="102">
        <f t="shared" si="22"/>
        <v>37.641804489606102</v>
      </c>
      <c r="AC81" s="214">
        <f t="shared" si="23"/>
        <v>21.749561712040812</v>
      </c>
      <c r="AD81" s="214">
        <f t="shared" si="17"/>
        <v>37.641804489606102</v>
      </c>
      <c r="AG81" s="29">
        <f t="shared" si="24"/>
        <v>1.4213345341747456E+20</v>
      </c>
      <c r="AI81" s="26"/>
      <c r="AJ81" s="54">
        <f t="shared" si="18"/>
        <v>1.3619203280922489E-3</v>
      </c>
      <c r="AQ81" s="38">
        <f t="shared" si="25"/>
        <v>6.2504402067819681E-2</v>
      </c>
      <c r="AR81" s="38">
        <f t="shared" si="19"/>
        <v>5.8827428805165581E-2</v>
      </c>
      <c r="AS81" s="54">
        <f t="shared" si="27"/>
        <v>1.5571195224558222E-4</v>
      </c>
      <c r="AT81" s="28"/>
      <c r="AU81" s="28"/>
    </row>
    <row r="82" spans="24:47" x14ac:dyDescent="0.25">
      <c r="X82">
        <f t="shared" si="26"/>
        <v>229</v>
      </c>
      <c r="Y82" s="55">
        <f t="shared" si="20"/>
        <v>316.04877695236979</v>
      </c>
      <c r="Z82" s="55">
        <f t="shared" si="16"/>
        <v>5.534052807829374</v>
      </c>
      <c r="AA82" s="55">
        <f t="shared" si="21"/>
        <v>21.676870847213294</v>
      </c>
      <c r="AB82" s="102">
        <f t="shared" si="22"/>
        <v>37.374571539335278</v>
      </c>
      <c r="AC82" s="214">
        <f t="shared" si="23"/>
        <v>21.676870847213294</v>
      </c>
      <c r="AD82" s="214">
        <f t="shared" si="17"/>
        <v>37.374571539335278</v>
      </c>
      <c r="AG82" s="29">
        <f t="shared" si="24"/>
        <v>1.4092055236343602E+20</v>
      </c>
      <c r="AI82" s="26"/>
      <c r="AJ82" s="54">
        <f t="shared" si="18"/>
        <v>1.3508286168318678E-3</v>
      </c>
      <c r="AQ82" s="38">
        <f t="shared" si="25"/>
        <v>6.2403348553064224E-2</v>
      </c>
      <c r="AR82" s="38">
        <f t="shared" si="19"/>
        <v>5.8737906500439974E-2</v>
      </c>
      <c r="AS82" s="54">
        <f t="shared" si="27"/>
        <v>1.5601051649404677E-4</v>
      </c>
      <c r="AT82" s="28"/>
      <c r="AU82" s="28"/>
    </row>
    <row r="83" spans="24:47" x14ac:dyDescent="0.25">
      <c r="X83">
        <f t="shared" si="26"/>
        <v>232</v>
      </c>
      <c r="Y83" s="55">
        <f t="shared" si="20"/>
        <v>314.51504037824355</v>
      </c>
      <c r="Z83" s="55">
        <f t="shared" si="16"/>
        <v>5.4763180814373627</v>
      </c>
      <c r="AA83" s="55">
        <f t="shared" si="21"/>
        <v>21.571676294804085</v>
      </c>
      <c r="AB83" s="102">
        <f t="shared" si="22"/>
        <v>36.98465645598273</v>
      </c>
      <c r="AC83" s="214">
        <f t="shared" si="23"/>
        <v>21.571676294804085</v>
      </c>
      <c r="AD83" s="214">
        <f t="shared" si="17"/>
        <v>36.98465645598273</v>
      </c>
      <c r="AG83" s="29">
        <f t="shared" si="24"/>
        <v>1.4007770118811995E+20</v>
      </c>
      <c r="AI83" s="26"/>
      <c r="AJ83" s="54">
        <f t="shared" si="18"/>
        <v>1.3431010321807101E-3</v>
      </c>
      <c r="AQ83" s="38">
        <f t="shared" si="25"/>
        <v>6.2332614054943114E-2</v>
      </c>
      <c r="AR83" s="38">
        <f t="shared" si="19"/>
        <v>5.8675233378196287E-2</v>
      </c>
      <c r="AS83" s="54">
        <f t="shared" si="27"/>
        <v>1.5621807211814171E-4</v>
      </c>
      <c r="AT83" s="28"/>
      <c r="AU83" s="28"/>
    </row>
    <row r="84" spans="24:47" x14ac:dyDescent="0.25">
      <c r="X84">
        <f t="shared" si="26"/>
        <v>235</v>
      </c>
      <c r="Y84" s="55">
        <f t="shared" si="20"/>
        <v>313.57918052335481</v>
      </c>
      <c r="Z84" s="55">
        <f t="shared" si="16"/>
        <v>5.4408118933692542</v>
      </c>
      <c r="AA84" s="55">
        <f t="shared" si="21"/>
        <v>21.507488376087437</v>
      </c>
      <c r="AB84" s="102">
        <f t="shared" si="22"/>
        <v>36.744863195578127</v>
      </c>
      <c r="AC84" s="214">
        <f t="shared" si="23"/>
        <v>21.507488376087437</v>
      </c>
      <c r="AD84" s="214">
        <f t="shared" si="17"/>
        <v>36.744863195578127</v>
      </c>
      <c r="AG84" s="29">
        <f t="shared" si="24"/>
        <v>1.3885688411364013E+20</v>
      </c>
      <c r="AI84" s="26"/>
      <c r="AJ84" s="54">
        <f t="shared" si="18"/>
        <v>1.331879405572648E-3</v>
      </c>
      <c r="AQ84" s="38">
        <f t="shared" si="25"/>
        <v>6.2229406543658161E-2</v>
      </c>
      <c r="AR84" s="38">
        <f t="shared" si="19"/>
        <v>5.8583773109938377E-2</v>
      </c>
      <c r="AS84" s="54">
        <f t="shared" si="27"/>
        <v>1.56518822291219E-4</v>
      </c>
      <c r="AT84" s="28"/>
      <c r="AU84" s="28"/>
    </row>
    <row r="85" spans="24:47" x14ac:dyDescent="0.25">
      <c r="X85">
        <f t="shared" si="26"/>
        <v>238</v>
      </c>
      <c r="Y85" s="55">
        <f t="shared" si="20"/>
        <v>312.00792643792704</v>
      </c>
      <c r="Z85" s="55">
        <f t="shared" si="16"/>
        <v>5.3807200616445865</v>
      </c>
      <c r="AA85" s="55">
        <f t="shared" si="21"/>
        <v>21.399720606167836</v>
      </c>
      <c r="AB85" s="102">
        <f t="shared" si="22"/>
        <v>36.339029254032461</v>
      </c>
      <c r="AC85" s="214">
        <f t="shared" si="23"/>
        <v>21.399720606167836</v>
      </c>
      <c r="AD85" s="214">
        <f t="shared" si="17"/>
        <v>36.339029254032461</v>
      </c>
      <c r="AG85" s="29">
        <f t="shared" si="24"/>
        <v>1.3811133126239991E+20</v>
      </c>
      <c r="AI85" s="26"/>
      <c r="AJ85" s="54">
        <f t="shared" si="18"/>
        <v>1.325009770820864E-3</v>
      </c>
      <c r="AQ85" s="38">
        <f t="shared" si="25"/>
        <v>6.2165935119530433E-2</v>
      </c>
      <c r="AR85" s="38">
        <f t="shared" si="19"/>
        <v>5.8527517277735523E-2</v>
      </c>
      <c r="AS85" s="54">
        <f t="shared" si="27"/>
        <v>1.5670255952675915E-4</v>
      </c>
      <c r="AT85" s="28"/>
      <c r="AU85" s="28"/>
    </row>
    <row r="86" spans="24:47" x14ac:dyDescent="0.25">
      <c r="X86">
        <f t="shared" si="26"/>
        <v>241</v>
      </c>
      <c r="Y86" s="55">
        <f t="shared" si="20"/>
        <v>311.22568149647907</v>
      </c>
      <c r="Z86" s="55">
        <f t="shared" si="16"/>
        <v>5.3505772624672314</v>
      </c>
      <c r="AA86" s="55">
        <f t="shared" si="21"/>
        <v>21.346068689744794</v>
      </c>
      <c r="AB86" s="102">
        <f t="shared" si="22"/>
        <v>36.135457975736017</v>
      </c>
      <c r="AC86" s="214">
        <f t="shared" si="23"/>
        <v>21.346068689744794</v>
      </c>
      <c r="AD86" s="214">
        <f t="shared" si="17"/>
        <v>36.135457975736017</v>
      </c>
      <c r="AG86" s="29">
        <f t="shared" si="24"/>
        <v>1.3685851481022739E+20</v>
      </c>
      <c r="AI86" s="26"/>
      <c r="AJ86" s="54">
        <f t="shared" si="18"/>
        <v>1.3134380336262659E-3</v>
      </c>
      <c r="AQ86" s="38">
        <f t="shared" si="25"/>
        <v>6.2058514009421625E-2</v>
      </c>
      <c r="AR86" s="38">
        <f t="shared" si="19"/>
        <v>5.843229275112341E-2</v>
      </c>
      <c r="AS86" s="54">
        <f t="shared" si="27"/>
        <v>1.5701142698433594E-4</v>
      </c>
      <c r="AT86" s="28"/>
      <c r="AU86" s="28"/>
    </row>
    <row r="87" spans="24:47" x14ac:dyDescent="0.25">
      <c r="X87">
        <f t="shared" si="26"/>
        <v>244</v>
      </c>
      <c r="Y87" s="55">
        <f t="shared" si="20"/>
        <v>309.57320312929994</v>
      </c>
      <c r="Z87" s="55">
        <f t="shared" si="16"/>
        <v>5.2864003431299853</v>
      </c>
      <c r="AA87" s="55">
        <f t="shared" si="21"/>
        <v>21.232729981433465</v>
      </c>
      <c r="AB87" s="102">
        <f t="shared" si="22"/>
        <v>35.702035139663572</v>
      </c>
      <c r="AC87" s="214">
        <f t="shared" si="23"/>
        <v>21.232729981433465</v>
      </c>
      <c r="AD87" s="214">
        <f t="shared" si="17"/>
        <v>35.702035139663572</v>
      </c>
      <c r="AG87" s="29">
        <f t="shared" si="24"/>
        <v>1.3623429967599396E+20</v>
      </c>
      <c r="AI87" s="26"/>
      <c r="AJ87" s="54">
        <f t="shared" si="18"/>
        <v>1.3076593594737954E-3</v>
      </c>
      <c r="AQ87" s="38">
        <f t="shared" si="25"/>
        <v>6.2004630264218888E-2</v>
      </c>
      <c r="AR87" s="38">
        <f t="shared" si="19"/>
        <v>5.8384519706653815E-2</v>
      </c>
      <c r="AS87" s="54">
        <f t="shared" si="27"/>
        <v>1.5716537523643274E-4</v>
      </c>
      <c r="AT87" s="28"/>
      <c r="AU87" s="28"/>
    </row>
    <row r="88" spans="24:47" x14ac:dyDescent="0.25">
      <c r="X88">
        <f t="shared" si="26"/>
        <v>247</v>
      </c>
      <c r="Y88" s="55">
        <f t="shared" si="20"/>
        <v>308.99179646375973</v>
      </c>
      <c r="Z88" s="55">
        <f t="shared" si="16"/>
        <v>5.2636571433191435</v>
      </c>
      <c r="AA88" s="55">
        <f t="shared" si="21"/>
        <v>21.192852981053477</v>
      </c>
      <c r="AB88" s="102">
        <f t="shared" si="22"/>
        <v>35.548437518195065</v>
      </c>
      <c r="AC88" s="214">
        <f t="shared" si="23"/>
        <v>21.192852981053477</v>
      </c>
      <c r="AD88" s="214">
        <f t="shared" si="17"/>
        <v>35.548437518195065</v>
      </c>
      <c r="AG88" s="29">
        <f t="shared" si="24"/>
        <v>1.3491455491391868E+20</v>
      </c>
      <c r="AI88" s="26"/>
      <c r="AJ88" s="54">
        <f t="shared" si="18"/>
        <v>1.2954134559089254E-3</v>
      </c>
      <c r="AQ88" s="38">
        <f t="shared" si="25"/>
        <v>6.188990658679535E-2</v>
      </c>
      <c r="AR88" s="38">
        <f t="shared" si="19"/>
        <v>5.8282790148864345E-2</v>
      </c>
      <c r="AS88" s="54">
        <f t="shared" si="27"/>
        <v>1.5749098063093064E-4</v>
      </c>
      <c r="AT88" s="28"/>
      <c r="AU88" s="28"/>
    </row>
    <row r="89" spans="24:47" x14ac:dyDescent="0.25">
      <c r="X89">
        <f t="shared" si="26"/>
        <v>250</v>
      </c>
      <c r="Y89" s="55">
        <f t="shared" si="20"/>
        <v>307.19285334263412</v>
      </c>
      <c r="Z89" s="55">
        <f t="shared" si="16"/>
        <v>5.1927416308858891</v>
      </c>
      <c r="AA89" s="55">
        <f t="shared" si="21"/>
        <v>21.069468679193012</v>
      </c>
      <c r="AB89" s="102">
        <f t="shared" si="22"/>
        <v>35.069505172458221</v>
      </c>
      <c r="AC89" s="214">
        <f t="shared" si="23"/>
        <v>21.069468679193012</v>
      </c>
      <c r="AD89" s="214">
        <f t="shared" si="17"/>
        <v>35.069505172458221</v>
      </c>
      <c r="AG89" s="29">
        <f t="shared" si="24"/>
        <v>1.3444986113974324E+20</v>
      </c>
      <c r="AI89" s="26"/>
      <c r="AJ89" s="54">
        <f t="shared" si="18"/>
        <v>1.2910924579738348E-3</v>
      </c>
      <c r="AQ89" s="38">
        <f t="shared" si="25"/>
        <v>6.1849250482612986E-2</v>
      </c>
      <c r="AR89" s="38">
        <f t="shared" si="19"/>
        <v>5.8246733662525411E-2</v>
      </c>
      <c r="AS89" s="54">
        <f t="shared" si="27"/>
        <v>1.5760566819781661E-4</v>
      </c>
      <c r="AT89" s="28"/>
      <c r="AU89" s="28"/>
    </row>
    <row r="90" spans="24:47" x14ac:dyDescent="0.25">
      <c r="X90">
        <f t="shared" si="26"/>
        <v>253</v>
      </c>
      <c r="Y90" s="55">
        <f t="shared" si="20"/>
        <v>306.88744087063748</v>
      </c>
      <c r="Z90" s="55">
        <f t="shared" si="16"/>
        <v>5.1806195154532606</v>
      </c>
      <c r="AA90" s="55">
        <f t="shared" si="21"/>
        <v>21.048521321717249</v>
      </c>
      <c r="AB90" s="102">
        <f t="shared" si="22"/>
        <v>34.987637708200587</v>
      </c>
      <c r="AC90" s="214">
        <f t="shared" si="23"/>
        <v>21.048521321717249</v>
      </c>
      <c r="AD90" s="214">
        <f t="shared" si="17"/>
        <v>34.987637708200587</v>
      </c>
      <c r="AG90" s="29">
        <f t="shared" si="24"/>
        <v>1.3301086767461302E+20</v>
      </c>
      <c r="AI90" s="26"/>
      <c r="AJ90" s="54">
        <f t="shared" si="18"/>
        <v>1.2776820250205488E-3</v>
      </c>
      <c r="AQ90" s="38">
        <f t="shared" si="25"/>
        <v>6.172248078944706E-2</v>
      </c>
      <c r="AR90" s="38">
        <f t="shared" si="19"/>
        <v>5.8134288296837346E-2</v>
      </c>
      <c r="AS90" s="54">
        <f t="shared" si="27"/>
        <v>1.5796094421476176E-4</v>
      </c>
      <c r="AT90" s="28"/>
      <c r="AU90" s="28"/>
    </row>
    <row r="91" spans="24:47" x14ac:dyDescent="0.25">
      <c r="X91">
        <f t="shared" si="26"/>
        <v>256</v>
      </c>
      <c r="Y91" s="55">
        <f t="shared" si="20"/>
        <v>304.84191311943391</v>
      </c>
      <c r="Z91" s="55">
        <f t="shared" si="16"/>
        <v>5.0988044179482728</v>
      </c>
      <c r="AA91" s="55">
        <f t="shared" si="21"/>
        <v>20.908224493788335</v>
      </c>
      <c r="AB91" s="102">
        <f t="shared" si="22"/>
        <v>34.435094333411712</v>
      </c>
      <c r="AC91" s="214">
        <f t="shared" si="23"/>
        <v>20.908224493788335</v>
      </c>
      <c r="AD91" s="214">
        <f t="shared" si="17"/>
        <v>34.435094333411712</v>
      </c>
      <c r="AG91" s="29">
        <f t="shared" si="24"/>
        <v>1.3276638868431136E+20</v>
      </c>
      <c r="AI91" s="26"/>
      <c r="AJ91" s="54">
        <f t="shared" si="18"/>
        <v>1.2753991953638342E-3</v>
      </c>
      <c r="AQ91" s="38">
        <f t="shared" si="25"/>
        <v>6.1700811103912984E-2</v>
      </c>
      <c r="AR91" s="38">
        <f t="shared" si="19"/>
        <v>5.8115064487667678E-2</v>
      </c>
      <c r="AS91" s="54">
        <f t="shared" si="27"/>
        <v>1.5802132348684408E-4</v>
      </c>
      <c r="AT91" s="28"/>
      <c r="AU91" s="28"/>
    </row>
    <row r="92" spans="24:47" x14ac:dyDescent="0.25">
      <c r="X92">
        <f t="shared" si="26"/>
        <v>259</v>
      </c>
      <c r="Y92" s="55">
        <f t="shared" si="20"/>
        <v>304.84191311943391</v>
      </c>
      <c r="Z92" s="55">
        <f t="shared" si="16"/>
        <v>5.0988044179482728</v>
      </c>
      <c r="AA92" s="55">
        <f t="shared" si="21"/>
        <v>20.908224493788335</v>
      </c>
      <c r="AB92" s="102">
        <f t="shared" si="22"/>
        <v>34.435094333411712</v>
      </c>
      <c r="AC92" s="214">
        <f t="shared" si="23"/>
        <v>20.908224493788335</v>
      </c>
      <c r="AD92" s="214">
        <f t="shared" si="17"/>
        <v>34.435094333411712</v>
      </c>
      <c r="AG92" s="29">
        <f t="shared" si="24"/>
        <v>1.3112764767108268E+20</v>
      </c>
      <c r="AI92" s="26"/>
      <c r="AJ92" s="54">
        <f t="shared" si="18"/>
        <v>1.2600643334318949E-3</v>
      </c>
      <c r="AQ92" s="38">
        <f t="shared" si="25"/>
        <v>6.1554557139848219E-2</v>
      </c>
      <c r="AR92" s="38">
        <f t="shared" si="19"/>
        <v>5.7985297812384679E-2</v>
      </c>
      <c r="AS92" s="54">
        <f t="shared" si="27"/>
        <v>1.58426190413981E-4</v>
      </c>
      <c r="AT92" s="28"/>
      <c r="AU92" s="28"/>
    </row>
    <row r="93" spans="24:47" x14ac:dyDescent="0.25">
      <c r="X93">
        <f t="shared" si="26"/>
        <v>262</v>
      </c>
      <c r="Y93" s="55">
        <f t="shared" si="20"/>
        <v>302.5931030203111</v>
      </c>
      <c r="Z93" s="55">
        <f t="shared" si="16"/>
        <v>5.007582132205318</v>
      </c>
      <c r="AA93" s="55">
        <f t="shared" si="21"/>
        <v>20.75398511799116</v>
      </c>
      <c r="AB93" s="102">
        <f t="shared" si="22"/>
        <v>33.819018924868764</v>
      </c>
      <c r="AC93" s="214">
        <f t="shared" si="23"/>
        <v>20.75398511799116</v>
      </c>
      <c r="AD93" s="214">
        <f t="shared" si="17"/>
        <v>33.819018924868764</v>
      </c>
      <c r="AG93" s="29">
        <f t="shared" si="24"/>
        <v>1.3112764767108268E+20</v>
      </c>
      <c r="AI93" s="26"/>
      <c r="AJ93" s="54">
        <f t="shared" si="18"/>
        <v>1.2600643334318949E-3</v>
      </c>
      <c r="AQ93" s="38">
        <f t="shared" si="25"/>
        <v>6.1554557139848219E-2</v>
      </c>
      <c r="AR93" s="38">
        <f t="shared" si="19"/>
        <v>5.7985297812384679E-2</v>
      </c>
      <c r="AS93" s="54">
        <f t="shared" si="27"/>
        <v>1.58426190413981E-4</v>
      </c>
      <c r="AT93" s="28"/>
      <c r="AU93" s="28"/>
    </row>
    <row r="94" spans="24:47" x14ac:dyDescent="0.25">
      <c r="X94">
        <f t="shared" si="26"/>
        <v>265</v>
      </c>
      <c r="Y94" s="55">
        <f t="shared" si="20"/>
        <v>302.5931030203111</v>
      </c>
      <c r="Z94" s="55">
        <f t="shared" si="16"/>
        <v>5.007582132205318</v>
      </c>
      <c r="AA94" s="55">
        <f t="shared" si="21"/>
        <v>20.75398511799116</v>
      </c>
      <c r="AB94" s="102">
        <f t="shared" si="22"/>
        <v>33.819018924868764</v>
      </c>
      <c r="AC94" s="214">
        <f t="shared" si="23"/>
        <v>20.75398511799116</v>
      </c>
      <c r="AD94" s="214">
        <f t="shared" si="17"/>
        <v>33.819018924868764</v>
      </c>
      <c r="AG94" s="29">
        <f t="shared" si="24"/>
        <v>1.293233951747805E+20</v>
      </c>
      <c r="AI94" s="26"/>
      <c r="AJ94" s="54">
        <f t="shared" si="18"/>
        <v>1.2431148263701308E-3</v>
      </c>
      <c r="AQ94" s="38">
        <f t="shared" si="25"/>
        <v>6.139148673710082E-2</v>
      </c>
      <c r="AR94" s="38">
        <f t="shared" si="19"/>
        <v>5.7840568258022085E-2</v>
      </c>
      <c r="AS94" s="54">
        <f t="shared" si="27"/>
        <v>1.5887224041784032E-4</v>
      </c>
      <c r="AT94" s="28"/>
      <c r="AU94" s="28"/>
    </row>
    <row r="95" spans="24:47" x14ac:dyDescent="0.25">
      <c r="X95">
        <f t="shared" si="26"/>
        <v>268</v>
      </c>
      <c r="Y95" s="55">
        <f t="shared" si="20"/>
        <v>300.75701832682336</v>
      </c>
      <c r="Z95" s="55">
        <f t="shared" si="16"/>
        <v>4.9320903314293094</v>
      </c>
      <c r="AA95" s="55">
        <f t="shared" si="21"/>
        <v>20.628053383184042</v>
      </c>
      <c r="AB95" s="102">
        <f t="shared" si="22"/>
        <v>33.309180329771792</v>
      </c>
      <c r="AC95" s="214">
        <f t="shared" si="23"/>
        <v>20.628053383184042</v>
      </c>
      <c r="AD95" s="214">
        <f t="shared" si="17"/>
        <v>33.309180329771792</v>
      </c>
      <c r="AG95" s="29">
        <f t="shared" si="24"/>
        <v>1.293233951747805E+20</v>
      </c>
      <c r="AI95" s="26"/>
      <c r="AJ95" s="54">
        <f t="shared" si="18"/>
        <v>1.2431148263701308E-3</v>
      </c>
      <c r="AQ95" s="38">
        <f t="shared" si="25"/>
        <v>6.139148673710082E-2</v>
      </c>
      <c r="AR95" s="38">
        <f t="shared" si="19"/>
        <v>5.7840568258022085E-2</v>
      </c>
      <c r="AS95" s="54">
        <f t="shared" si="27"/>
        <v>1.5887224041784032E-4</v>
      </c>
      <c r="AT95" s="28"/>
      <c r="AU95" s="28"/>
    </row>
    <row r="96" spans="24:47" x14ac:dyDescent="0.25">
      <c r="X96">
        <f t="shared" si="26"/>
        <v>271</v>
      </c>
      <c r="Y96" s="55">
        <f t="shared" si="20"/>
        <v>300.75701832682336</v>
      </c>
      <c r="Z96" s="55">
        <f t="shared" si="16"/>
        <v>4.9320903314293094</v>
      </c>
      <c r="AA96" s="55">
        <f t="shared" si="21"/>
        <v>20.628053383184042</v>
      </c>
      <c r="AB96" s="102">
        <f t="shared" si="22"/>
        <v>33.309180329771792</v>
      </c>
      <c r="AC96" s="214">
        <f t="shared" si="23"/>
        <v>20.628053383184042</v>
      </c>
      <c r="AD96" s="214">
        <f t="shared" si="17"/>
        <v>33.309180329771792</v>
      </c>
      <c r="AG96" s="29">
        <f t="shared" si="24"/>
        <v>1.2784821315114133E+20</v>
      </c>
      <c r="AI96" s="26"/>
      <c r="AJ96" s="54">
        <f t="shared" si="18"/>
        <v>1.2292061762177707E-3</v>
      </c>
      <c r="AQ96" s="38">
        <f t="shared" si="25"/>
        <v>6.1256536398415398E-2</v>
      </c>
      <c r="AR96" s="38">
        <f t="shared" si="19"/>
        <v>5.7720762414619944E-2</v>
      </c>
      <c r="AS96" s="54">
        <f t="shared" si="27"/>
        <v>1.5923716423703235E-4</v>
      </c>
      <c r="AT96" s="28"/>
      <c r="AU96" s="28"/>
    </row>
    <row r="97" spans="24:47" x14ac:dyDescent="0.25">
      <c r="X97">
        <f t="shared" si="26"/>
        <v>274</v>
      </c>
      <c r="Y97" s="55">
        <f t="shared" si="20"/>
        <v>298.57452467776653</v>
      </c>
      <c r="Z97" s="55">
        <f t="shared" si="16"/>
        <v>4.8411479465526721</v>
      </c>
      <c r="AA97" s="55">
        <f t="shared" si="21"/>
        <v>20.478362460752162</v>
      </c>
      <c r="AB97" s="102">
        <f t="shared" si="22"/>
        <v>32.694995249224498</v>
      </c>
      <c r="AC97" s="214">
        <f t="shared" si="23"/>
        <v>20.478362460752162</v>
      </c>
      <c r="AD97" s="214">
        <f t="shared" si="17"/>
        <v>32.694995249224498</v>
      </c>
      <c r="AG97" s="29">
        <f t="shared" si="24"/>
        <v>1.2784821315114133E+20</v>
      </c>
      <c r="AI97" s="26"/>
      <c r="AJ97" s="54">
        <f t="shared" si="18"/>
        <v>1.2292061762177707E-3</v>
      </c>
      <c r="AQ97" s="38">
        <f t="shared" si="25"/>
        <v>6.1256536398415398E-2</v>
      </c>
      <c r="AR97" s="38">
        <f t="shared" si="19"/>
        <v>5.7720762414619944E-2</v>
      </c>
      <c r="AS97" s="54">
        <f t="shared" si="27"/>
        <v>1.5923716423703235E-4</v>
      </c>
      <c r="AT97" s="28"/>
      <c r="AU97" s="28"/>
    </row>
    <row r="98" spans="24:47" x14ac:dyDescent="0.25">
      <c r="X98">
        <f t="shared" si="26"/>
        <v>277</v>
      </c>
      <c r="Y98" s="55">
        <f t="shared" si="20"/>
        <v>298.57452467776653</v>
      </c>
      <c r="Z98" s="55">
        <f t="shared" si="16"/>
        <v>4.8411479465526721</v>
      </c>
      <c r="AA98" s="55">
        <f t="shared" si="21"/>
        <v>20.478362460752162</v>
      </c>
      <c r="AB98" s="102">
        <f t="shared" si="22"/>
        <v>32.694995249224498</v>
      </c>
      <c r="AC98" s="214">
        <f t="shared" si="23"/>
        <v>20.478362460752162</v>
      </c>
      <c r="AD98" s="214">
        <f t="shared" si="17"/>
        <v>32.694995249224498</v>
      </c>
      <c r="AG98" s="29">
        <f t="shared" si="24"/>
        <v>1.2609229443152072E+20</v>
      </c>
      <c r="AI98" s="26"/>
      <c r="AJ98" s="54">
        <f t="shared" si="18"/>
        <v>1.2125923569961351E-3</v>
      </c>
      <c r="AQ98" s="38">
        <f t="shared" si="25"/>
        <v>6.1093966350889622E-2</v>
      </c>
      <c r="AR98" s="38">
        <f t="shared" si="19"/>
        <v>5.757639595387791E-2</v>
      </c>
      <c r="AS98" s="54">
        <f t="shared" si="27"/>
        <v>1.5967180155786423E-4</v>
      </c>
      <c r="AT98" s="28"/>
      <c r="AU98" s="28"/>
    </row>
    <row r="99" spans="24:47" x14ac:dyDescent="0.25">
      <c r="X99">
        <f t="shared" si="26"/>
        <v>280</v>
      </c>
      <c r="Y99" s="55">
        <f t="shared" si="20"/>
        <v>296.97071732411752</v>
      </c>
      <c r="Z99" s="55">
        <f t="shared" si="16"/>
        <v>4.7734668021549727</v>
      </c>
      <c r="AA99" s="55">
        <f t="shared" si="21"/>
        <v>20.368361956386661</v>
      </c>
      <c r="AB99" s="102">
        <f t="shared" si="22"/>
        <v>32.23790641017743</v>
      </c>
      <c r="AC99" s="214">
        <f t="shared" si="23"/>
        <v>20.368361956386661</v>
      </c>
      <c r="AD99" s="214">
        <f t="shared" si="17"/>
        <v>32.23790641017743</v>
      </c>
      <c r="AG99" s="29">
        <f t="shared" si="24"/>
        <v>1.2609229443152072E+20</v>
      </c>
      <c r="AI99" s="26"/>
      <c r="AJ99" s="54">
        <f t="shared" si="18"/>
        <v>1.2125923569961351E-3</v>
      </c>
      <c r="AQ99" s="38">
        <f t="shared" si="25"/>
        <v>6.1093966350889622E-2</v>
      </c>
      <c r="AR99" s="38">
        <f t="shared" si="19"/>
        <v>5.757639595387791E-2</v>
      </c>
      <c r="AS99" s="54">
        <f t="shared" si="27"/>
        <v>1.5967180155786423E-4</v>
      </c>
      <c r="AT99" s="28"/>
      <c r="AU99" s="28"/>
    </row>
    <row r="100" spans="24:47" x14ac:dyDescent="0.25">
      <c r="X100">
        <f t="shared" si="26"/>
        <v>283</v>
      </c>
      <c r="Y100" s="55">
        <f t="shared" si="20"/>
        <v>296.87309458217288</v>
      </c>
      <c r="Z100" s="55">
        <f t="shared" si="16"/>
        <v>4.7693234828392761</v>
      </c>
      <c r="AA100" s="55">
        <f t="shared" si="21"/>
        <v>20.361666295073586</v>
      </c>
      <c r="AB100" s="102">
        <f t="shared" si="22"/>
        <v>32.209924244203926</v>
      </c>
      <c r="AC100" s="214">
        <f t="shared" si="23"/>
        <v>20.361666295073586</v>
      </c>
      <c r="AD100" s="214">
        <f t="shared" si="17"/>
        <v>32.209924244203926</v>
      </c>
      <c r="AG100" s="29">
        <f t="shared" si="24"/>
        <v>1.2480027955344808E+20</v>
      </c>
      <c r="AI100" s="26"/>
      <c r="AJ100" s="54">
        <f t="shared" si="18"/>
        <v>1.200327988864078E-3</v>
      </c>
      <c r="AQ100" s="38">
        <f t="shared" si="25"/>
        <v>6.0972978465249072E-2</v>
      </c>
      <c r="AR100" s="38">
        <f t="shared" si="19"/>
        <v>5.7468926827382125E-2</v>
      </c>
      <c r="AS100" s="54">
        <f t="shared" si="27"/>
        <v>1.5999179473569444E-4</v>
      </c>
      <c r="AT100" s="28"/>
      <c r="AU100" s="28"/>
    </row>
    <row r="101" spans="24:47" x14ac:dyDescent="0.25">
      <c r="X101">
        <f t="shared" si="26"/>
        <v>286</v>
      </c>
      <c r="Y101" s="55">
        <f t="shared" si="20"/>
        <v>294.90990882430543</v>
      </c>
      <c r="Z101" s="55">
        <f t="shared" si="16"/>
        <v>4.6854194064784416</v>
      </c>
      <c r="AA101" s="55">
        <f t="shared" si="21"/>
        <v>20.227017066138917</v>
      </c>
      <c r="AB101" s="102">
        <f t="shared" si="22"/>
        <v>31.643272820142105</v>
      </c>
      <c r="AC101" s="214">
        <f t="shared" si="23"/>
        <v>20.227017066138917</v>
      </c>
      <c r="AD101" s="214">
        <f t="shared" si="17"/>
        <v>31.643272820142105</v>
      </c>
      <c r="AG101" s="29">
        <f t="shared" si="24"/>
        <v>1.2472158952603504E+20</v>
      </c>
      <c r="AI101" s="26"/>
      <c r="AJ101" s="54">
        <f t="shared" si="18"/>
        <v>1.1995799498422412E-3</v>
      </c>
      <c r="AQ101" s="38">
        <f t="shared" si="25"/>
        <v>6.0965571802019586E-2</v>
      </c>
      <c r="AR101" s="38">
        <f t="shared" si="19"/>
        <v>5.7462346962372499E-2</v>
      </c>
      <c r="AS101" s="54">
        <f t="shared" si="27"/>
        <v>1.6001128893925587E-4</v>
      </c>
      <c r="AT101" s="28"/>
      <c r="AU101" s="28"/>
    </row>
    <row r="102" spans="24:47" x14ac:dyDescent="0.25">
      <c r="X102">
        <f t="shared" si="26"/>
        <v>289</v>
      </c>
      <c r="Y102" s="55">
        <f t="shared" si="20"/>
        <v>294.90990882430543</v>
      </c>
      <c r="Z102" s="55">
        <f t="shared" ref="Z102:Z104" si="28">-2.5664*(T$6/Y102 - 1)+14.807</f>
        <v>4.6854194064784416</v>
      </c>
      <c r="AA102" s="55">
        <f t="shared" si="21"/>
        <v>20.227017066138917</v>
      </c>
      <c r="AB102" s="102">
        <f t="shared" si="22"/>
        <v>31.643272820142105</v>
      </c>
      <c r="AC102" s="214">
        <f t="shared" si="23"/>
        <v>20.227017066138917</v>
      </c>
      <c r="AD102" s="214">
        <f t="shared" si="17"/>
        <v>31.643272820142105</v>
      </c>
      <c r="AG102" s="29">
        <f t="shared" si="24"/>
        <v>1.2313802031588744E+20</v>
      </c>
      <c r="AI102" s="26"/>
      <c r="AJ102" s="54">
        <f t="shared" si="18"/>
        <v>1.1845002532225376E-3</v>
      </c>
      <c r="AQ102" s="38">
        <f t="shared" si="25"/>
        <v>6.0815583546267434E-2</v>
      </c>
      <c r="AR102" s="38">
        <f t="shared" si="19"/>
        <v>5.7329081971970265E-2</v>
      </c>
      <c r="AS102" s="54">
        <f t="shared" si="27"/>
        <v>1.604037163107868E-4</v>
      </c>
      <c r="AT102" s="28"/>
      <c r="AU102" s="28"/>
    </row>
    <row r="103" spans="24:47" x14ac:dyDescent="0.25">
      <c r="X103">
        <f t="shared" si="26"/>
        <v>292</v>
      </c>
      <c r="Y103" s="55">
        <f t="shared" ref="Y103:Y104" si="29">IF(U$6/(((U$6/AE$6)-1)*(1-EXP(-AJ103*X103))+1)&gt;Y102,Y102,(U$6/(((U$6/AE$6)-1)*(1-EXP(-AJ103*X103))+1)))</f>
        <v>293.31469135353217</v>
      </c>
      <c r="Z103" s="55">
        <f t="shared" si="28"/>
        <v>4.6164147200162073</v>
      </c>
      <c r="AA103" s="55">
        <f t="shared" si="21"/>
        <v>20.117605716977515</v>
      </c>
      <c r="AB103" s="102">
        <f t="shared" si="22"/>
        <v>31.177245357035236</v>
      </c>
      <c r="AC103" s="214">
        <f t="shared" si="23"/>
        <v>20.117605716977515</v>
      </c>
      <c r="AD103" s="214">
        <f t="shared" si="17"/>
        <v>31.177245357035236</v>
      </c>
      <c r="AG103" s="29">
        <f t="shared" ref="AG103:AG104" si="30">AH$6-AI$6*EXP((T$6-Y102)/T$6)</f>
        <v>1.2313802031588744E+20</v>
      </c>
      <c r="AI103" s="26"/>
      <c r="AJ103" s="54">
        <f t="shared" si="18"/>
        <v>1.1845002532225376E-3</v>
      </c>
      <c r="AQ103" s="38">
        <f t="shared" ref="AQ103:AQ104" si="31">AP$6*(((AQ$3-AQ$2*((T$6/Y102)-1))/AQ$3))</f>
        <v>6.0815583546267434E-2</v>
      </c>
      <c r="AR103" s="38">
        <f t="shared" si="19"/>
        <v>5.7329081971970265E-2</v>
      </c>
      <c r="AS103" s="54">
        <f t="shared" si="27"/>
        <v>1.604037163107868E-4</v>
      </c>
      <c r="AT103" s="28"/>
      <c r="AU103" s="28"/>
    </row>
    <row r="104" spans="24:47" x14ac:dyDescent="0.25">
      <c r="X104">
        <f t="shared" si="26"/>
        <v>295</v>
      </c>
      <c r="Y104" s="55">
        <f t="shared" si="29"/>
        <v>293.31469135353217</v>
      </c>
      <c r="Z104" s="55">
        <f t="shared" si="28"/>
        <v>4.6164147200162073</v>
      </c>
      <c r="AA104" s="55">
        <f t="shared" si="21"/>
        <v>20.117605716977515</v>
      </c>
      <c r="AB104" s="102">
        <f t="shared" si="22"/>
        <v>31.177245357035236</v>
      </c>
      <c r="AC104" s="214">
        <f t="shared" si="23"/>
        <v>20.117605716977515</v>
      </c>
      <c r="AD104" s="214">
        <f t="shared" si="17"/>
        <v>31.177245357035236</v>
      </c>
      <c r="AG104" s="29">
        <f t="shared" si="30"/>
        <v>1.2184969508765997E+20</v>
      </c>
      <c r="AI104" s="26"/>
      <c r="AJ104" s="54">
        <f t="shared" si="18"/>
        <v>1.1721958244905325E-3</v>
      </c>
      <c r="AQ104" s="38">
        <f t="shared" si="31"/>
        <v>6.0692229675870436E-2</v>
      </c>
      <c r="AR104" s="38">
        <f t="shared" si="19"/>
        <v>5.7219453464288077E-2</v>
      </c>
      <c r="AS104" s="54">
        <f t="shared" si="27"/>
        <v>1.6072315188172452E-4</v>
      </c>
      <c r="AT104" s="28"/>
      <c r="AU104" s="28"/>
    </row>
    <row r="105" spans="24:47" x14ac:dyDescent="0.25">
      <c r="X105">
        <f t="shared" si="26"/>
        <v>298</v>
      </c>
      <c r="Y105" s="55">
        <f t="shared" ref="Y105:Y156" si="32">IF(U$6/(((U$6/AE$6)-1)*(1-EXP(-AJ105*X105))+1)&gt;Y104,Y104,(U$6/(((U$6/AE$6)-1)*(1-EXP(-AJ105*X105))+1)))</f>
        <v>291.38017662051612</v>
      </c>
      <c r="Z105" s="55">
        <f t="shared" ref="Z105:Z156" si="33">-2.5664*(T$6/Y105 - 1)+14.807</f>
        <v>4.5317192672945268</v>
      </c>
      <c r="AA105" s="55">
        <f t="shared" ref="AA105:AA156" si="34">100*Y105/1458</f>
        <v>19.984922950652685</v>
      </c>
      <c r="AB105" s="102">
        <f t="shared" ref="AB105:AB156" si="35">100*Z105/14.807</f>
        <v>30.605249323256075</v>
      </c>
      <c r="AC105" s="214">
        <f t="shared" si="23"/>
        <v>19.984922950652685</v>
      </c>
      <c r="AD105" s="214">
        <f t="shared" si="17"/>
        <v>30.605249323256075</v>
      </c>
      <c r="AG105" s="29">
        <f t="shared" ref="AG105:AG156" si="36">AH$6-AI$6*EXP((T$6-Y104)/T$6)</f>
        <v>1.2184969508765997E+20</v>
      </c>
      <c r="AI105" s="26"/>
      <c r="AJ105" s="54">
        <f t="shared" ref="AJ105:AJ156" si="37">AG105*AR105*AS105*EXP(-AF$6/(0.008314*AK$6))</f>
        <v>1.1721958244905325E-3</v>
      </c>
      <c r="AQ105" s="38">
        <f t="shared" ref="AQ105:AQ156" si="38">AP$6*(((AQ$3-AQ$2*((T$6/Y104)-1))/AQ$3))</f>
        <v>6.0692229675870436E-2</v>
      </c>
      <c r="AR105" s="38">
        <f t="shared" ref="AR105:AR156" si="39">AQ105/(AQ105+1)</f>
        <v>5.7219453464288077E-2</v>
      </c>
      <c r="AS105" s="54">
        <f t="shared" si="27"/>
        <v>1.6072315188172452E-4</v>
      </c>
    </row>
    <row r="106" spans="24:47" x14ac:dyDescent="0.25">
      <c r="X106">
        <f t="shared" si="26"/>
        <v>301</v>
      </c>
      <c r="Y106" s="55">
        <f t="shared" si="32"/>
        <v>291.38017662051612</v>
      </c>
      <c r="Z106" s="55">
        <f t="shared" si="33"/>
        <v>4.5317192672945268</v>
      </c>
      <c r="AA106" s="55">
        <f t="shared" si="34"/>
        <v>19.984922950652685</v>
      </c>
      <c r="AB106" s="102">
        <f t="shared" si="35"/>
        <v>30.605249323256075</v>
      </c>
      <c r="AC106" s="214">
        <f t="shared" si="23"/>
        <v>19.984922950652685</v>
      </c>
      <c r="AD106" s="214">
        <f t="shared" si="17"/>
        <v>30.605249323256075</v>
      </c>
      <c r="AG106" s="29">
        <f t="shared" si="36"/>
        <v>1.2028545516271881E+20</v>
      </c>
      <c r="AI106" s="26"/>
      <c r="AJ106" s="54">
        <f t="shared" si="37"/>
        <v>1.1572132652675306E-3</v>
      </c>
      <c r="AQ106" s="38">
        <f t="shared" si="38"/>
        <v>6.0540826743202041E-2</v>
      </c>
      <c r="AR106" s="38">
        <f t="shared" si="39"/>
        <v>5.7084862003017753E-2</v>
      </c>
      <c r="AS106" s="54">
        <f t="shared" si="27"/>
        <v>1.61111208217017E-4</v>
      </c>
    </row>
    <row r="107" spans="24:47" x14ac:dyDescent="0.25">
      <c r="X107">
        <f t="shared" si="26"/>
        <v>304</v>
      </c>
      <c r="Y107" s="55">
        <f t="shared" si="32"/>
        <v>290.00628913681493</v>
      </c>
      <c r="Z107" s="55">
        <f t="shared" si="33"/>
        <v>4.4708825713702272</v>
      </c>
      <c r="AA107" s="55">
        <f t="shared" si="34"/>
        <v>19.890691984692381</v>
      </c>
      <c r="AB107" s="102">
        <f t="shared" si="35"/>
        <v>30.194384894781027</v>
      </c>
      <c r="AC107" s="214">
        <f t="shared" si="23"/>
        <v>19.890691984692381</v>
      </c>
      <c r="AD107" s="214">
        <f t="shared" si="17"/>
        <v>30.194384894781027</v>
      </c>
      <c r="AG107" s="29">
        <f t="shared" si="36"/>
        <v>1.2028545516271881E+20</v>
      </c>
      <c r="AI107" s="26"/>
      <c r="AJ107" s="54">
        <f t="shared" si="37"/>
        <v>1.1572132652675306E-3</v>
      </c>
      <c r="AQ107" s="38">
        <f t="shared" si="38"/>
        <v>6.0540826743202041E-2</v>
      </c>
      <c r="AR107" s="38">
        <f t="shared" si="39"/>
        <v>5.7084862003017753E-2</v>
      </c>
      <c r="AS107" s="54">
        <f t="shared" si="27"/>
        <v>1.61111208217017E-4</v>
      </c>
    </row>
    <row r="108" spans="24:47" x14ac:dyDescent="0.25">
      <c r="X108">
        <f t="shared" si="26"/>
        <v>307</v>
      </c>
      <c r="Y108" s="55">
        <f t="shared" si="32"/>
        <v>289.90020024883694</v>
      </c>
      <c r="Z108" s="55">
        <f t="shared" si="33"/>
        <v>4.466160899136316</v>
      </c>
      <c r="AA108" s="55">
        <f t="shared" si="34"/>
        <v>19.883415654927088</v>
      </c>
      <c r="AB108" s="102">
        <f t="shared" si="35"/>
        <v>30.162496786224864</v>
      </c>
      <c r="AC108" s="214">
        <f t="shared" si="23"/>
        <v>19.883415654927088</v>
      </c>
      <c r="AD108" s="214">
        <f t="shared" si="17"/>
        <v>30.162496786224864</v>
      </c>
      <c r="AG108" s="29">
        <f t="shared" si="36"/>
        <v>1.1917327482470321E+20</v>
      </c>
      <c r="AI108" s="26"/>
      <c r="AJ108" s="54">
        <f t="shared" si="37"/>
        <v>1.1465324101462566E-3</v>
      </c>
      <c r="AQ108" s="38">
        <f t="shared" si="38"/>
        <v>6.0432074102053021E-2</v>
      </c>
      <c r="AR108" s="38">
        <f t="shared" si="39"/>
        <v>5.6988161314552248E-2</v>
      </c>
      <c r="AS108" s="54">
        <f t="shared" si="27"/>
        <v>1.6138725684540208E-4</v>
      </c>
    </row>
    <row r="109" spans="24:47" x14ac:dyDescent="0.25">
      <c r="X109">
        <f t="shared" si="26"/>
        <v>310</v>
      </c>
      <c r="Y109" s="55">
        <f t="shared" si="32"/>
        <v>288.16090426697872</v>
      </c>
      <c r="Z109" s="55">
        <f t="shared" si="33"/>
        <v>4.3882547405541104</v>
      </c>
      <c r="AA109" s="55">
        <f t="shared" si="34"/>
        <v>19.764122377707732</v>
      </c>
      <c r="AB109" s="102">
        <f t="shared" si="35"/>
        <v>29.636352674776191</v>
      </c>
      <c r="AC109" s="214">
        <f t="shared" si="23"/>
        <v>19.764122377707732</v>
      </c>
      <c r="AD109" s="214">
        <f t="shared" si="17"/>
        <v>29.636352674776191</v>
      </c>
      <c r="AG109" s="29">
        <f t="shared" si="36"/>
        <v>1.1908735085220463E+20</v>
      </c>
      <c r="AI109" s="26"/>
      <c r="AJ109" s="54">
        <f t="shared" si="37"/>
        <v>1.1457062725997098E-3</v>
      </c>
      <c r="AQ109" s="38">
        <f t="shared" si="38"/>
        <v>6.042363356598715E-2</v>
      </c>
      <c r="AR109" s="38">
        <f t="shared" si="39"/>
        <v>5.6980655328092669E-2</v>
      </c>
      <c r="AS109" s="54">
        <f t="shared" si="27"/>
        <v>1.6140858840808377E-4</v>
      </c>
    </row>
    <row r="110" spans="24:47" x14ac:dyDescent="0.25">
      <c r="X110">
        <f t="shared" si="26"/>
        <v>313</v>
      </c>
      <c r="Y110" s="55">
        <f t="shared" si="32"/>
        <v>288.16090426697872</v>
      </c>
      <c r="Z110" s="55">
        <f t="shared" si="33"/>
        <v>4.3882547405541104</v>
      </c>
      <c r="AA110" s="55">
        <f t="shared" si="34"/>
        <v>19.764122377707732</v>
      </c>
      <c r="AB110" s="102">
        <f t="shared" si="35"/>
        <v>29.636352674776191</v>
      </c>
      <c r="AC110" s="214">
        <f t="shared" si="23"/>
        <v>19.764122377707732</v>
      </c>
      <c r="AD110" s="214">
        <f t="shared" si="17"/>
        <v>29.636352674776191</v>
      </c>
      <c r="AG110" s="29">
        <f t="shared" si="36"/>
        <v>1.176777608460459E+20</v>
      </c>
      <c r="AI110" s="26"/>
      <c r="AJ110" s="54">
        <f t="shared" si="37"/>
        <v>1.1321338881082694E-3</v>
      </c>
      <c r="AQ110" s="38">
        <f t="shared" si="38"/>
        <v>6.0284367283049436E-2</v>
      </c>
      <c r="AR110" s="38">
        <f t="shared" si="39"/>
        <v>5.6856791577080894E-2</v>
      </c>
      <c r="AS110" s="54">
        <f t="shared" si="27"/>
        <v>1.6175863295118302E-4</v>
      </c>
    </row>
    <row r="111" spans="24:47" x14ac:dyDescent="0.25">
      <c r="X111">
        <f t="shared" si="26"/>
        <v>316</v>
      </c>
      <c r="Y111" s="55">
        <f t="shared" si="32"/>
        <v>286.7676831913592</v>
      </c>
      <c r="Z111" s="55">
        <f t="shared" si="33"/>
        <v>4.3251682105654119</v>
      </c>
      <c r="AA111" s="55">
        <f t="shared" si="34"/>
        <v>19.668565376636433</v>
      </c>
      <c r="AB111" s="102">
        <f t="shared" si="35"/>
        <v>29.210293851323101</v>
      </c>
      <c r="AC111" s="214">
        <f t="shared" si="23"/>
        <v>19.668565376636433</v>
      </c>
      <c r="AD111" s="214">
        <f t="shared" si="17"/>
        <v>29.210293851323101</v>
      </c>
      <c r="AG111" s="29">
        <f t="shared" si="36"/>
        <v>1.176777608460459E+20</v>
      </c>
      <c r="AI111" s="26"/>
      <c r="AJ111" s="54">
        <f t="shared" si="37"/>
        <v>1.1321338881082694E-3</v>
      </c>
      <c r="AQ111" s="38">
        <f t="shared" si="38"/>
        <v>6.0284367283049436E-2</v>
      </c>
      <c r="AR111" s="38">
        <f t="shared" si="39"/>
        <v>5.6856791577080894E-2</v>
      </c>
      <c r="AS111" s="54">
        <f t="shared" si="27"/>
        <v>1.6175863295118302E-4</v>
      </c>
    </row>
    <row r="112" spans="24:47" x14ac:dyDescent="0.25">
      <c r="X112">
        <f t="shared" si="26"/>
        <v>319</v>
      </c>
      <c r="Y112" s="55">
        <f t="shared" si="32"/>
        <v>286.7676831913592</v>
      </c>
      <c r="Z112" s="55">
        <f t="shared" si="33"/>
        <v>4.3251682105654119</v>
      </c>
      <c r="AA112" s="55">
        <f t="shared" si="34"/>
        <v>19.668565376636433</v>
      </c>
      <c r="AB112" s="102">
        <f t="shared" si="35"/>
        <v>29.210293851323101</v>
      </c>
      <c r="AC112" s="214">
        <f t="shared" si="23"/>
        <v>19.668565376636433</v>
      </c>
      <c r="AD112" s="214">
        <f t="shared" si="17"/>
        <v>29.210293851323101</v>
      </c>
      <c r="AG112" s="29">
        <f t="shared" si="36"/>
        <v>1.1654742920181055E+20</v>
      </c>
      <c r="AI112" s="26"/>
      <c r="AJ112" s="54">
        <f t="shared" si="37"/>
        <v>1.1212240788645567E-3</v>
      </c>
      <c r="AQ112" s="38">
        <f t="shared" si="38"/>
        <v>6.017159280289465E-2</v>
      </c>
      <c r="AR112" s="38">
        <f t="shared" si="39"/>
        <v>5.6756465850789542E-2</v>
      </c>
      <c r="AS112" s="54">
        <f t="shared" si="27"/>
        <v>1.6203946309345567E-4</v>
      </c>
    </row>
    <row r="113" spans="24:45" x14ac:dyDescent="0.25">
      <c r="X113">
        <f t="shared" si="26"/>
        <v>322</v>
      </c>
      <c r="Y113" s="55">
        <f t="shared" si="32"/>
        <v>285.02457114129402</v>
      </c>
      <c r="Z113" s="55">
        <f t="shared" si="33"/>
        <v>4.2453697217083537</v>
      </c>
      <c r="AA113" s="55">
        <f t="shared" si="34"/>
        <v>19.549010366343897</v>
      </c>
      <c r="AB113" s="102">
        <f t="shared" si="35"/>
        <v>28.671369769084581</v>
      </c>
      <c r="AC113" s="214">
        <f t="shared" si="23"/>
        <v>19.549010366343897</v>
      </c>
      <c r="AD113" s="214">
        <f t="shared" si="17"/>
        <v>28.671369769084581</v>
      </c>
      <c r="AG113" s="29">
        <f t="shared" si="36"/>
        <v>1.1654742920181055E+20</v>
      </c>
      <c r="AI113" s="26"/>
      <c r="AJ113" s="54">
        <f t="shared" si="37"/>
        <v>1.1212240788645567E-3</v>
      </c>
      <c r="AQ113" s="38">
        <f t="shared" si="38"/>
        <v>6.017159280289465E-2</v>
      </c>
      <c r="AR113" s="38">
        <f t="shared" si="39"/>
        <v>5.6756465850789542E-2</v>
      </c>
      <c r="AS113" s="54">
        <f t="shared" si="27"/>
        <v>1.6203946309345567E-4</v>
      </c>
    </row>
    <row r="114" spans="24:45" x14ac:dyDescent="0.25">
      <c r="X114">
        <f t="shared" si="26"/>
        <v>325</v>
      </c>
      <c r="Y114" s="55">
        <f t="shared" si="32"/>
        <v>285.02457114129402</v>
      </c>
      <c r="Z114" s="55">
        <f t="shared" si="33"/>
        <v>4.2453697217083537</v>
      </c>
      <c r="AA114" s="55">
        <f t="shared" si="34"/>
        <v>19.549010366343897</v>
      </c>
      <c r="AB114" s="102">
        <f t="shared" si="35"/>
        <v>28.671369769084581</v>
      </c>
      <c r="AC114" s="214">
        <f t="shared" si="23"/>
        <v>19.549010366343897</v>
      </c>
      <c r="AD114" s="214">
        <f t="shared" si="17"/>
        <v>28.671369769084581</v>
      </c>
      <c r="AG114" s="29">
        <f t="shared" si="36"/>
        <v>1.1513170624375082E+20</v>
      </c>
      <c r="AI114" s="26"/>
      <c r="AJ114" s="54">
        <f t="shared" si="37"/>
        <v>1.1075272823951787E-3</v>
      </c>
      <c r="AQ114" s="38">
        <f t="shared" si="38"/>
        <v>6.0028943760387407E-2</v>
      </c>
      <c r="AR114" s="38">
        <f t="shared" si="39"/>
        <v>5.6629532725246567E-2</v>
      </c>
      <c r="AS114" s="54">
        <f t="shared" si="27"/>
        <v>1.623913666982602E-4</v>
      </c>
    </row>
    <row r="115" spans="24:45" x14ac:dyDescent="0.25">
      <c r="X115">
        <f t="shared" si="26"/>
        <v>328</v>
      </c>
      <c r="Y115" s="55">
        <f t="shared" si="32"/>
        <v>283.85217554058005</v>
      </c>
      <c r="Z115" s="55">
        <f t="shared" si="33"/>
        <v>4.1911469738467328</v>
      </c>
      <c r="AA115" s="55">
        <f t="shared" si="34"/>
        <v>19.46859914544445</v>
      </c>
      <c r="AB115" s="102">
        <f t="shared" si="35"/>
        <v>28.305173052250506</v>
      </c>
      <c r="AC115" s="214">
        <f t="shared" si="23"/>
        <v>19.46859914544445</v>
      </c>
      <c r="AD115" s="214">
        <f t="shared" si="17"/>
        <v>28.305173052250506</v>
      </c>
      <c r="AG115" s="29">
        <f t="shared" si="36"/>
        <v>1.1513170624375082E+20</v>
      </c>
      <c r="AI115" s="26"/>
      <c r="AJ115" s="54">
        <f t="shared" si="37"/>
        <v>1.1075272823951787E-3</v>
      </c>
      <c r="AQ115" s="38">
        <f t="shared" si="38"/>
        <v>6.0028943760387407E-2</v>
      </c>
      <c r="AR115" s="38">
        <f t="shared" si="39"/>
        <v>5.6629532725246567E-2</v>
      </c>
      <c r="AS115" s="54">
        <f t="shared" si="27"/>
        <v>1.623913666982602E-4</v>
      </c>
    </row>
    <row r="116" spans="24:45" x14ac:dyDescent="0.25">
      <c r="X116">
        <f t="shared" si="26"/>
        <v>331</v>
      </c>
      <c r="Y116" s="55">
        <f t="shared" si="32"/>
        <v>283.71467121585107</v>
      </c>
      <c r="Z116" s="55">
        <f t="shared" si="33"/>
        <v>4.1847581015582485</v>
      </c>
      <c r="AA116" s="55">
        <f t="shared" si="34"/>
        <v>19.459168121800484</v>
      </c>
      <c r="AB116" s="102">
        <f t="shared" si="35"/>
        <v>28.262025403918742</v>
      </c>
      <c r="AC116" s="214">
        <f t="shared" si="23"/>
        <v>19.459168121800484</v>
      </c>
      <c r="AD116" s="214">
        <f t="shared" si="17"/>
        <v>28.262025403918742</v>
      </c>
      <c r="AG116" s="29">
        <f t="shared" si="36"/>
        <v>1.1417855601418122E+20</v>
      </c>
      <c r="AI116" s="26"/>
      <c r="AJ116" s="54">
        <f t="shared" si="37"/>
        <v>1.0982857877648523E-3</v>
      </c>
      <c r="AQ116" s="38">
        <f t="shared" si="38"/>
        <v>5.9932014317545114E-2</v>
      </c>
      <c r="AR116" s="38">
        <f t="shared" si="39"/>
        <v>5.6543262688535115E-2</v>
      </c>
      <c r="AS116" s="54">
        <f t="shared" si="27"/>
        <v>1.6262839475845648E-4</v>
      </c>
    </row>
    <row r="117" spans="24:45" x14ac:dyDescent="0.25">
      <c r="X117">
        <f t="shared" si="26"/>
        <v>334</v>
      </c>
      <c r="Y117" s="55">
        <f t="shared" si="32"/>
        <v>282.19667141222828</v>
      </c>
      <c r="Z117" s="55">
        <f t="shared" si="33"/>
        <v>4.1138134100007751</v>
      </c>
      <c r="AA117" s="55">
        <f t="shared" si="34"/>
        <v>19.355052908931981</v>
      </c>
      <c r="AB117" s="102">
        <f t="shared" si="35"/>
        <v>27.782895995142667</v>
      </c>
      <c r="AC117" s="214">
        <f t="shared" si="23"/>
        <v>19.355052908931981</v>
      </c>
      <c r="AD117" s="214">
        <f t="shared" si="17"/>
        <v>27.782895995142667</v>
      </c>
      <c r="AG117" s="29">
        <f t="shared" si="36"/>
        <v>1.1406671563966068E+20</v>
      </c>
      <c r="AI117" s="26"/>
      <c r="AJ117" s="54">
        <f t="shared" si="37"/>
        <v>1.0972003711704754E-3</v>
      </c>
      <c r="AQ117" s="38">
        <f t="shared" si="38"/>
        <v>5.9920593468257025E-2</v>
      </c>
      <c r="AR117" s="38">
        <f t="shared" si="39"/>
        <v>5.6533096759810768E-2</v>
      </c>
      <c r="AS117" s="54">
        <f t="shared" si="27"/>
        <v>1.6265621261794886E-4</v>
      </c>
    </row>
    <row r="118" spans="24:45" x14ac:dyDescent="0.25">
      <c r="X118">
        <f t="shared" si="26"/>
        <v>337</v>
      </c>
      <c r="Y118" s="55">
        <f t="shared" si="32"/>
        <v>282.19667141222828</v>
      </c>
      <c r="Z118" s="55">
        <f t="shared" si="33"/>
        <v>4.1138134100007751</v>
      </c>
      <c r="AA118" s="55">
        <f t="shared" si="34"/>
        <v>19.355052908931981</v>
      </c>
      <c r="AB118" s="102">
        <f t="shared" si="35"/>
        <v>27.782895995142667</v>
      </c>
      <c r="AC118" s="214">
        <f t="shared" si="23"/>
        <v>19.355052908931981</v>
      </c>
      <c r="AD118" s="214">
        <f t="shared" si="17"/>
        <v>27.782895995142667</v>
      </c>
      <c r="AG118" s="29">
        <f t="shared" si="36"/>
        <v>1.1283133567852793E+20</v>
      </c>
      <c r="AI118" s="26"/>
      <c r="AJ118" s="54">
        <f t="shared" si="37"/>
        <v>1.0851965548059725E-3</v>
      </c>
      <c r="AQ118" s="38">
        <f t="shared" si="38"/>
        <v>5.9793771614026513E-2</v>
      </c>
      <c r="AR118" s="38">
        <f t="shared" si="39"/>
        <v>5.6420195339478951E-2</v>
      </c>
      <c r="AS118" s="54">
        <f t="shared" si="27"/>
        <v>1.6296356405592837E-4</v>
      </c>
    </row>
    <row r="119" spans="24:45" x14ac:dyDescent="0.25">
      <c r="X119">
        <f t="shared" si="26"/>
        <v>340</v>
      </c>
      <c r="Y119" s="55">
        <f t="shared" si="32"/>
        <v>280.91774018137301</v>
      </c>
      <c r="Z119" s="55">
        <f t="shared" si="33"/>
        <v>4.0534466300771186</v>
      </c>
      <c r="AA119" s="55">
        <f t="shared" si="34"/>
        <v>19.267334717515297</v>
      </c>
      <c r="AB119" s="102">
        <f t="shared" si="35"/>
        <v>27.375205173749702</v>
      </c>
      <c r="AC119" s="214">
        <f t="shared" si="23"/>
        <v>19.267334717515297</v>
      </c>
      <c r="AD119" s="214">
        <f t="shared" si="17"/>
        <v>27.375205173749702</v>
      </c>
      <c r="AG119" s="29">
        <f t="shared" si="36"/>
        <v>1.1283133567852793E+20</v>
      </c>
      <c r="AI119" s="26"/>
      <c r="AJ119" s="54">
        <f t="shared" si="37"/>
        <v>1.0851965548059725E-3</v>
      </c>
      <c r="AQ119" s="38">
        <f t="shared" si="38"/>
        <v>5.9793771614026513E-2</v>
      </c>
      <c r="AR119" s="38">
        <f t="shared" si="39"/>
        <v>5.6420195339478951E-2</v>
      </c>
      <c r="AS119" s="54">
        <f t="shared" si="27"/>
        <v>1.6296356405592837E-4</v>
      </c>
    </row>
    <row r="120" spans="24:45" x14ac:dyDescent="0.25">
      <c r="X120">
        <f t="shared" si="26"/>
        <v>343</v>
      </c>
      <c r="Y120" s="55">
        <f t="shared" si="32"/>
        <v>280.91774018137301</v>
      </c>
      <c r="Z120" s="55">
        <f t="shared" si="33"/>
        <v>4.0534466300771186</v>
      </c>
      <c r="AA120" s="55">
        <f t="shared" si="34"/>
        <v>19.267334717515297</v>
      </c>
      <c r="AB120" s="102">
        <f t="shared" si="35"/>
        <v>27.375205173749702</v>
      </c>
      <c r="AC120" s="214">
        <f t="shared" si="23"/>
        <v>19.267334717515297</v>
      </c>
      <c r="AD120" s="214">
        <f t="shared" si="17"/>
        <v>27.375205173749702</v>
      </c>
      <c r="AG120" s="29">
        <f t="shared" si="36"/>
        <v>1.1178951593120183E+20</v>
      </c>
      <c r="AI120" s="26"/>
      <c r="AJ120" s="54">
        <f t="shared" si="37"/>
        <v>1.0750532402149554E-3</v>
      </c>
      <c r="AQ120" s="38">
        <f t="shared" si="38"/>
        <v>5.9685859002162653E-2</v>
      </c>
      <c r="AR120" s="38">
        <f t="shared" si="39"/>
        <v>5.6324106333140035E-2</v>
      </c>
      <c r="AS120" s="54">
        <f t="shared" si="27"/>
        <v>1.6322286996118583E-4</v>
      </c>
    </row>
    <row r="121" spans="24:45" x14ac:dyDescent="0.25">
      <c r="X121">
        <f t="shared" si="26"/>
        <v>346</v>
      </c>
      <c r="Y121" s="55">
        <f t="shared" si="32"/>
        <v>279.40274265586402</v>
      </c>
      <c r="Z121" s="55">
        <f t="shared" si="33"/>
        <v>3.981222226681826</v>
      </c>
      <c r="AA121" s="55">
        <f t="shared" si="34"/>
        <v>19.163425422212896</v>
      </c>
      <c r="AB121" s="102">
        <f t="shared" si="35"/>
        <v>26.887433151089525</v>
      </c>
      <c r="AC121" s="214">
        <f t="shared" si="23"/>
        <v>19.163425422212896</v>
      </c>
      <c r="AD121" s="214">
        <f t="shared" si="17"/>
        <v>26.887433151089525</v>
      </c>
      <c r="AG121" s="29">
        <f t="shared" si="36"/>
        <v>1.1178951593120183E+20</v>
      </c>
      <c r="AI121" s="26"/>
      <c r="AJ121" s="54">
        <f t="shared" si="37"/>
        <v>1.0750532402149554E-3</v>
      </c>
      <c r="AQ121" s="38">
        <f t="shared" si="38"/>
        <v>5.9685859002162653E-2</v>
      </c>
      <c r="AR121" s="38">
        <f t="shared" si="39"/>
        <v>5.6324106333140035E-2</v>
      </c>
      <c r="AS121" s="54">
        <f t="shared" si="27"/>
        <v>1.6322286996118583E-4</v>
      </c>
    </row>
    <row r="122" spans="24:45" x14ac:dyDescent="0.25">
      <c r="X122">
        <f t="shared" si="26"/>
        <v>349</v>
      </c>
      <c r="Y122" s="55">
        <f t="shared" si="32"/>
        <v>279.40274265586402</v>
      </c>
      <c r="Z122" s="55">
        <f t="shared" si="33"/>
        <v>3.981222226681826</v>
      </c>
      <c r="AA122" s="55">
        <f t="shared" si="34"/>
        <v>19.163425422212896</v>
      </c>
      <c r="AB122" s="102">
        <f t="shared" si="35"/>
        <v>26.887433151089525</v>
      </c>
      <c r="AC122" s="214">
        <f t="shared" si="23"/>
        <v>19.163425422212896</v>
      </c>
      <c r="AD122" s="214">
        <f t="shared" si="17"/>
        <v>26.887433151089525</v>
      </c>
      <c r="AG122" s="29">
        <f t="shared" si="36"/>
        <v>1.1055421310441331E+20</v>
      </c>
      <c r="AI122" s="26"/>
      <c r="AJ122" s="54">
        <f t="shared" si="37"/>
        <v>1.0630025568418063E-3</v>
      </c>
      <c r="AQ122" s="38">
        <f t="shared" si="38"/>
        <v>5.9556749514783118E-2</v>
      </c>
      <c r="AR122" s="38">
        <f t="shared" si="39"/>
        <v>5.6209117201185058E-2</v>
      </c>
      <c r="AS122" s="54">
        <f t="shared" si="27"/>
        <v>1.6353046419944096E-4</v>
      </c>
    </row>
    <row r="123" spans="24:45" x14ac:dyDescent="0.25">
      <c r="X123">
        <f t="shared" si="26"/>
        <v>352</v>
      </c>
      <c r="Y123" s="55">
        <f t="shared" si="32"/>
        <v>278.30130960463902</v>
      </c>
      <c r="Z123" s="55">
        <f t="shared" si="33"/>
        <v>3.9282200067197</v>
      </c>
      <c r="AA123" s="55">
        <f t="shared" si="34"/>
        <v>19.087881317190604</v>
      </c>
      <c r="AB123" s="102">
        <f t="shared" si="35"/>
        <v>26.529479345712836</v>
      </c>
      <c r="AC123" s="214">
        <f t="shared" si="23"/>
        <v>19.087881317190604</v>
      </c>
      <c r="AD123" s="214">
        <f t="shared" si="17"/>
        <v>26.529479345712836</v>
      </c>
      <c r="AG123" s="29">
        <f t="shared" si="36"/>
        <v>1.1055421310441331E+20</v>
      </c>
      <c r="AI123" s="26"/>
      <c r="AJ123" s="54">
        <f t="shared" si="37"/>
        <v>1.0630025568418063E-3</v>
      </c>
      <c r="AQ123" s="38">
        <f t="shared" si="38"/>
        <v>5.9556749514783118E-2</v>
      </c>
      <c r="AR123" s="38">
        <f t="shared" si="39"/>
        <v>5.6209117201185058E-2</v>
      </c>
      <c r="AS123" s="54">
        <f t="shared" si="27"/>
        <v>1.6353046419944096E-4</v>
      </c>
    </row>
    <row r="124" spans="24:45" x14ac:dyDescent="0.25">
      <c r="X124">
        <f t="shared" si="26"/>
        <v>355</v>
      </c>
      <c r="Y124" s="55">
        <f t="shared" si="32"/>
        <v>278.26637276828882</v>
      </c>
      <c r="Z124" s="55">
        <f t="shared" si="33"/>
        <v>3.9265319405388972</v>
      </c>
      <c r="AA124" s="55">
        <f t="shared" si="34"/>
        <v>19.085485100705679</v>
      </c>
      <c r="AB124" s="102">
        <f t="shared" si="35"/>
        <v>26.518078885249523</v>
      </c>
      <c r="AC124" s="214">
        <f t="shared" si="23"/>
        <v>19.085485100705679</v>
      </c>
      <c r="AD124" s="214">
        <f t="shared" si="17"/>
        <v>26.518078885249523</v>
      </c>
      <c r="AG124" s="29">
        <f t="shared" si="36"/>
        <v>1.0965531744138507E+20</v>
      </c>
      <c r="AI124" s="26"/>
      <c r="AJ124" s="54">
        <f t="shared" si="37"/>
        <v>1.0542177971701627E-3</v>
      </c>
      <c r="AQ124" s="38">
        <f t="shared" si="38"/>
        <v>5.946200190694434E-2</v>
      </c>
      <c r="AR124" s="38">
        <f t="shared" si="39"/>
        <v>5.6124714052903868E-2</v>
      </c>
      <c r="AS124" s="54">
        <f t="shared" si="27"/>
        <v>1.6375438127832624E-4</v>
      </c>
    </row>
    <row r="125" spans="24:45" x14ac:dyDescent="0.25">
      <c r="X125">
        <f t="shared" si="26"/>
        <v>358</v>
      </c>
      <c r="Y125" s="55">
        <f t="shared" si="32"/>
        <v>276.75761290823175</v>
      </c>
      <c r="Z125" s="55">
        <f t="shared" si="33"/>
        <v>3.8532255748768787</v>
      </c>
      <c r="AA125" s="55">
        <f t="shared" si="34"/>
        <v>18.982003628822479</v>
      </c>
      <c r="AB125" s="102">
        <f t="shared" si="35"/>
        <v>26.022999762793802</v>
      </c>
      <c r="AC125" s="214">
        <f t="shared" si="23"/>
        <v>18.982003628822479</v>
      </c>
      <c r="AD125" s="214">
        <f t="shared" si="17"/>
        <v>26.022999762793802</v>
      </c>
      <c r="AG125" s="29">
        <f t="shared" si="36"/>
        <v>1.096267938641323E+20</v>
      </c>
      <c r="AI125" s="26"/>
      <c r="AJ125" s="54">
        <f t="shared" si="37"/>
        <v>1.053938825544373E-3</v>
      </c>
      <c r="AQ125" s="38">
        <f t="shared" si="38"/>
        <v>5.9458984293104415E-2</v>
      </c>
      <c r="AR125" s="38">
        <f t="shared" si="39"/>
        <v>5.6122025651400585E-2</v>
      </c>
      <c r="AS125" s="54">
        <f t="shared" si="27"/>
        <v>1.6376148780077303E-4</v>
      </c>
    </row>
    <row r="126" spans="24:45" x14ac:dyDescent="0.25">
      <c r="X126">
        <f t="shared" si="26"/>
        <v>361</v>
      </c>
      <c r="Y126" s="55">
        <f t="shared" si="32"/>
        <v>276.75761290823175</v>
      </c>
      <c r="Z126" s="55">
        <f t="shared" si="33"/>
        <v>3.8532255748768787</v>
      </c>
      <c r="AA126" s="55">
        <f t="shared" si="34"/>
        <v>18.982003628822479</v>
      </c>
      <c r="AB126" s="102">
        <f t="shared" si="35"/>
        <v>26.022999762793802</v>
      </c>
      <c r="AC126" s="214">
        <f t="shared" si="23"/>
        <v>18.982003628822479</v>
      </c>
      <c r="AD126" s="214">
        <f t="shared" si="17"/>
        <v>26.022999762793802</v>
      </c>
      <c r="AG126" s="29">
        <f t="shared" si="36"/>
        <v>1.083943405790998E+20</v>
      </c>
      <c r="AI126" s="26"/>
      <c r="AJ126" s="54">
        <f t="shared" si="37"/>
        <v>1.0418724581517998E-3</v>
      </c>
      <c r="AQ126" s="38">
        <f t="shared" si="38"/>
        <v>5.9327940672841084E-2</v>
      </c>
      <c r="AR126" s="38">
        <f t="shared" si="39"/>
        <v>5.6005263710082492E-2</v>
      </c>
      <c r="AS126" s="54">
        <f t="shared" si="27"/>
        <v>1.6406862032384244E-4</v>
      </c>
    </row>
    <row r="127" spans="24:45" x14ac:dyDescent="0.25">
      <c r="X127">
        <f t="shared" si="26"/>
        <v>364</v>
      </c>
      <c r="Y127" s="55">
        <f t="shared" si="32"/>
        <v>275.81687476070618</v>
      </c>
      <c r="Z127" s="55">
        <f t="shared" si="33"/>
        <v>3.8071118486810196</v>
      </c>
      <c r="AA127" s="55">
        <f t="shared" si="34"/>
        <v>18.917481122133484</v>
      </c>
      <c r="AB127" s="102">
        <f t="shared" si="35"/>
        <v>25.711567830627537</v>
      </c>
      <c r="AC127" s="214">
        <f t="shared" si="23"/>
        <v>18.917481122133484</v>
      </c>
      <c r="AD127" s="214">
        <f t="shared" si="17"/>
        <v>25.711567830627537</v>
      </c>
      <c r="AG127" s="29">
        <f t="shared" si="36"/>
        <v>1.083943405790998E+20</v>
      </c>
      <c r="AI127" s="26"/>
      <c r="AJ127" s="54">
        <f t="shared" si="37"/>
        <v>1.0418724581517998E-3</v>
      </c>
      <c r="AQ127" s="38">
        <f t="shared" si="38"/>
        <v>5.9327940672841084E-2</v>
      </c>
      <c r="AR127" s="38">
        <f t="shared" si="39"/>
        <v>5.6005263710082492E-2</v>
      </c>
      <c r="AS127" s="54">
        <f t="shared" si="27"/>
        <v>1.6406862032384244E-4</v>
      </c>
    </row>
    <row r="128" spans="24:45" x14ac:dyDescent="0.25">
      <c r="X128">
        <f t="shared" si="26"/>
        <v>367</v>
      </c>
      <c r="Y128" s="55">
        <f t="shared" si="32"/>
        <v>275.64357845022937</v>
      </c>
      <c r="Z128" s="55">
        <f t="shared" si="33"/>
        <v>3.7985827630527336</v>
      </c>
      <c r="AA128" s="55">
        <f t="shared" si="34"/>
        <v>18.905595229782534</v>
      </c>
      <c r="AB128" s="102">
        <f t="shared" si="35"/>
        <v>25.653966117733056</v>
      </c>
      <c r="AC128" s="214">
        <f t="shared" si="23"/>
        <v>18.905595229782534</v>
      </c>
      <c r="AD128" s="214">
        <f t="shared" si="17"/>
        <v>25.653966117733056</v>
      </c>
      <c r="AG128" s="29">
        <f t="shared" si="36"/>
        <v>1.0762523864255169E+20</v>
      </c>
      <c r="AI128" s="26"/>
      <c r="AJ128" s="54">
        <f t="shared" si="37"/>
        <v>1.0343303134181185E-3</v>
      </c>
      <c r="AQ128" s="38">
        <f t="shared" si="38"/>
        <v>5.9245507045556936E-2</v>
      </c>
      <c r="AR128" s="38">
        <f t="shared" si="39"/>
        <v>5.5931799239634497E-2</v>
      </c>
      <c r="AS128" s="54">
        <f t="shared" si="27"/>
        <v>1.6426035531034904E-4</v>
      </c>
    </row>
    <row r="129" spans="24:45" x14ac:dyDescent="0.25">
      <c r="X129">
        <f t="shared" si="26"/>
        <v>370</v>
      </c>
      <c r="Y129" s="55">
        <f t="shared" si="32"/>
        <v>274.39770247225727</v>
      </c>
      <c r="Z129" s="55">
        <f t="shared" si="33"/>
        <v>3.7369476307302083</v>
      </c>
      <c r="AA129" s="55">
        <f t="shared" si="34"/>
        <v>18.82014420248678</v>
      </c>
      <c r="AB129" s="102">
        <f t="shared" si="35"/>
        <v>25.23770939913695</v>
      </c>
      <c r="AC129" s="214">
        <f t="shared" si="23"/>
        <v>18.82014420248678</v>
      </c>
      <c r="AD129" s="214">
        <f t="shared" si="17"/>
        <v>25.23770939913695</v>
      </c>
      <c r="AG129" s="29">
        <f t="shared" si="36"/>
        <v>1.0748350583905976E+20</v>
      </c>
      <c r="AI129" s="26"/>
      <c r="AJ129" s="54">
        <f t="shared" si="37"/>
        <v>1.0329394080046096E-3</v>
      </c>
      <c r="AQ129" s="38">
        <f t="shared" si="38"/>
        <v>5.9230260317006518E-2</v>
      </c>
      <c r="AR129" s="38">
        <f t="shared" si="39"/>
        <v>5.5918210172054637E-2</v>
      </c>
      <c r="AS129" s="54">
        <f t="shared" si="27"/>
        <v>1.6429569490558721E-4</v>
      </c>
    </row>
    <row r="130" spans="24:45" x14ac:dyDescent="0.25">
      <c r="X130">
        <f t="shared" si="26"/>
        <v>373</v>
      </c>
      <c r="Y130" s="55">
        <f t="shared" si="32"/>
        <v>274.39770247225727</v>
      </c>
      <c r="Z130" s="55">
        <f t="shared" si="33"/>
        <v>3.7369476307302083</v>
      </c>
      <c r="AA130" s="55">
        <f t="shared" si="34"/>
        <v>18.82014420248678</v>
      </c>
      <c r="AB130" s="102">
        <f t="shared" si="35"/>
        <v>25.23770939913695</v>
      </c>
      <c r="AC130" s="214">
        <f t="shared" si="23"/>
        <v>18.82014420248678</v>
      </c>
      <c r="AD130" s="214">
        <f t="shared" si="17"/>
        <v>25.23770939913695</v>
      </c>
      <c r="AG130" s="29">
        <f t="shared" si="36"/>
        <v>1.0646405273958744E+20</v>
      </c>
      <c r="AI130" s="26"/>
      <c r="AJ130" s="54">
        <f t="shared" si="37"/>
        <v>1.0229257552161598E-3</v>
      </c>
      <c r="AQ130" s="38">
        <f t="shared" si="38"/>
        <v>5.9120080378306621E-2</v>
      </c>
      <c r="AR130" s="38">
        <f t="shared" si="39"/>
        <v>5.5819997631609018E-2</v>
      </c>
      <c r="AS130" s="54">
        <f t="shared" si="27"/>
        <v>1.6454993989011927E-4</v>
      </c>
    </row>
    <row r="131" spans="24:45" x14ac:dyDescent="0.25">
      <c r="X131">
        <f t="shared" si="26"/>
        <v>376</v>
      </c>
      <c r="Y131" s="55">
        <f t="shared" si="32"/>
        <v>273.23996454810168</v>
      </c>
      <c r="Z131" s="55">
        <f t="shared" si="33"/>
        <v>3.67916897421137</v>
      </c>
      <c r="AA131" s="55">
        <f t="shared" si="34"/>
        <v>18.740738309197646</v>
      </c>
      <c r="AB131" s="102">
        <f t="shared" si="35"/>
        <v>24.847497630927059</v>
      </c>
      <c r="AC131" s="214">
        <f t="shared" si="23"/>
        <v>18.740738309197646</v>
      </c>
      <c r="AD131" s="214">
        <f t="shared" si="17"/>
        <v>24.847497630927059</v>
      </c>
      <c r="AG131" s="29">
        <f t="shared" si="36"/>
        <v>1.0646405273958744E+20</v>
      </c>
      <c r="AI131" s="26"/>
      <c r="AJ131" s="54">
        <f t="shared" si="37"/>
        <v>1.0229257552161598E-3</v>
      </c>
      <c r="AQ131" s="38">
        <f t="shared" si="38"/>
        <v>5.9120080378306621E-2</v>
      </c>
      <c r="AR131" s="38">
        <f t="shared" si="39"/>
        <v>5.5819997631609018E-2</v>
      </c>
      <c r="AS131" s="54">
        <f t="shared" si="27"/>
        <v>1.6454993989011927E-4</v>
      </c>
    </row>
    <row r="132" spans="24:45" x14ac:dyDescent="0.25">
      <c r="X132">
        <f t="shared" si="26"/>
        <v>379</v>
      </c>
      <c r="Y132" s="55">
        <f t="shared" si="32"/>
        <v>273.23996454810168</v>
      </c>
      <c r="Z132" s="55">
        <f t="shared" si="33"/>
        <v>3.67916897421137</v>
      </c>
      <c r="AA132" s="55">
        <f t="shared" si="34"/>
        <v>18.740738309197646</v>
      </c>
      <c r="AB132" s="102">
        <f t="shared" si="35"/>
        <v>24.847497630927059</v>
      </c>
      <c r="AC132" s="214">
        <f t="shared" si="23"/>
        <v>18.740738309197646</v>
      </c>
      <c r="AD132" s="214">
        <f t="shared" si="17"/>
        <v>24.847497630927059</v>
      </c>
      <c r="AG132" s="29">
        <f t="shared" si="36"/>
        <v>1.0551593847945717E+20</v>
      </c>
      <c r="AI132" s="26"/>
      <c r="AJ132" s="54">
        <f t="shared" si="37"/>
        <v>1.0135985694229366E-3</v>
      </c>
      <c r="AQ132" s="38">
        <f t="shared" si="38"/>
        <v>5.9016794336831178E-2</v>
      </c>
      <c r="AR132" s="38">
        <f t="shared" si="39"/>
        <v>5.5727911636933192E-2</v>
      </c>
      <c r="AS132" s="54">
        <f t="shared" si="27"/>
        <v>1.6478648006734034E-4</v>
      </c>
    </row>
    <row r="133" spans="24:45" x14ac:dyDescent="0.25">
      <c r="X133">
        <f t="shared" si="26"/>
        <v>382</v>
      </c>
      <c r="Y133" s="55">
        <f t="shared" si="32"/>
        <v>272.02822927595804</v>
      </c>
      <c r="Z133" s="55">
        <f t="shared" si="33"/>
        <v>3.6181687508044131</v>
      </c>
      <c r="AA133" s="55">
        <f t="shared" si="34"/>
        <v>18.657628894098632</v>
      </c>
      <c r="AB133" s="102">
        <f t="shared" si="35"/>
        <v>24.435528809376734</v>
      </c>
      <c r="AC133" s="214">
        <f t="shared" si="23"/>
        <v>18.657628894098632</v>
      </c>
      <c r="AD133" s="214">
        <f t="shared" si="17"/>
        <v>24.435528809376734</v>
      </c>
      <c r="AG133" s="29">
        <f t="shared" si="36"/>
        <v>1.0551593847945717E+20</v>
      </c>
      <c r="AI133" s="26"/>
      <c r="AJ133" s="54">
        <f t="shared" si="37"/>
        <v>1.0135985694229366E-3</v>
      </c>
      <c r="AQ133" s="38">
        <f t="shared" si="38"/>
        <v>5.9016794336831178E-2</v>
      </c>
      <c r="AR133" s="38">
        <f t="shared" si="39"/>
        <v>5.5727911636933192E-2</v>
      </c>
      <c r="AS133" s="54">
        <f t="shared" si="27"/>
        <v>1.6478648006734034E-4</v>
      </c>
    </row>
    <row r="134" spans="24:45" x14ac:dyDescent="0.25">
      <c r="X134">
        <f t="shared" si="26"/>
        <v>385</v>
      </c>
      <c r="Y134" s="55">
        <f t="shared" si="32"/>
        <v>272.02822927595804</v>
      </c>
      <c r="Z134" s="55">
        <f t="shared" si="33"/>
        <v>3.6181687508044131</v>
      </c>
      <c r="AA134" s="55">
        <f t="shared" si="34"/>
        <v>18.657628894098632</v>
      </c>
      <c r="AB134" s="102">
        <f t="shared" si="35"/>
        <v>24.435528809376734</v>
      </c>
      <c r="AC134" s="214">
        <f t="shared" si="23"/>
        <v>18.657628894098632</v>
      </c>
      <c r="AD134" s="214">
        <f t="shared" ref="AD134:AD173" si="40">IF(OR($C$5&gt;35, $C$5&lt;0, $C$4&gt;80,$C$4&lt;10), 0, AB134)</f>
        <v>24.435528809376734</v>
      </c>
      <c r="AG134" s="29">
        <f t="shared" si="36"/>
        <v>1.0452279712265509E+20</v>
      </c>
      <c r="AI134" s="26"/>
      <c r="AJ134" s="54">
        <f t="shared" si="37"/>
        <v>1.0038139665415151E-3</v>
      </c>
      <c r="AQ134" s="38">
        <f t="shared" si="38"/>
        <v>5.8907749371364268E-2</v>
      </c>
      <c r="AR134" s="38">
        <f t="shared" si="39"/>
        <v>5.5630671705194049E-2</v>
      </c>
      <c r="AS134" s="54">
        <f t="shared" si="27"/>
        <v>1.6503434332043943E-4</v>
      </c>
    </row>
    <row r="135" spans="24:45" x14ac:dyDescent="0.25">
      <c r="X135">
        <f t="shared" si="26"/>
        <v>388</v>
      </c>
      <c r="Y135" s="55">
        <f t="shared" si="32"/>
        <v>270.96424980182474</v>
      </c>
      <c r="Z135" s="55">
        <f t="shared" si="33"/>
        <v>3.5641568886425041</v>
      </c>
      <c r="AA135" s="55">
        <f t="shared" si="34"/>
        <v>18.584653621524332</v>
      </c>
      <c r="AB135" s="102">
        <f t="shared" si="35"/>
        <v>24.070756322296912</v>
      </c>
      <c r="AC135" s="214">
        <f t="shared" ref="AC135:AC173" si="41">IF(OR($C$5&gt;35, $C$5&lt;0, $C$4&gt;80,$C$4&lt;10), 0, AA135)</f>
        <v>18.584653621524332</v>
      </c>
      <c r="AD135" s="214">
        <f t="shared" si="40"/>
        <v>24.070756322296912</v>
      </c>
      <c r="AG135" s="29">
        <f t="shared" si="36"/>
        <v>1.0452279712265509E+20</v>
      </c>
      <c r="AI135" s="26"/>
      <c r="AJ135" s="54">
        <f t="shared" si="37"/>
        <v>1.0038139665415151E-3</v>
      </c>
      <c r="AQ135" s="38">
        <f t="shared" si="38"/>
        <v>5.8907749371364268E-2</v>
      </c>
      <c r="AR135" s="38">
        <f t="shared" si="39"/>
        <v>5.5630671705194049E-2</v>
      </c>
      <c r="AS135" s="54">
        <f t="shared" si="27"/>
        <v>1.6503434332043943E-4</v>
      </c>
    </row>
    <row r="136" spans="24:45" x14ac:dyDescent="0.25">
      <c r="X136">
        <f t="shared" ref="X136:X173" si="42">X135+3</f>
        <v>391</v>
      </c>
      <c r="Y136" s="55">
        <f t="shared" si="32"/>
        <v>270.96424980182474</v>
      </c>
      <c r="Z136" s="55">
        <f t="shared" si="33"/>
        <v>3.5641568886425041</v>
      </c>
      <c r="AA136" s="55">
        <f t="shared" si="34"/>
        <v>18.584653621524332</v>
      </c>
      <c r="AB136" s="102">
        <f t="shared" si="35"/>
        <v>24.070756322296912</v>
      </c>
      <c r="AC136" s="214">
        <f t="shared" si="41"/>
        <v>18.584653621524332</v>
      </c>
      <c r="AD136" s="214">
        <f t="shared" si="40"/>
        <v>24.070756322296912</v>
      </c>
      <c r="AG136" s="29">
        <f t="shared" si="36"/>
        <v>1.0365007597870488E+20</v>
      </c>
      <c r="AI136" s="26"/>
      <c r="AJ136" s="54">
        <f t="shared" si="37"/>
        <v>9.9520378528646786E-4</v>
      </c>
      <c r="AQ136" s="38">
        <f t="shared" si="38"/>
        <v>5.8811196911138723E-2</v>
      </c>
      <c r="AR136" s="38">
        <f t="shared" si="39"/>
        <v>5.5544555141377565E-2</v>
      </c>
      <c r="AS136" s="54">
        <f t="shared" ref="AS136:AS173" si="43">AS$1+AS$2*EXP(-$Y135/AS$3)</f>
        <v>1.6525222825605551E-4</v>
      </c>
    </row>
    <row r="137" spans="24:45" x14ac:dyDescent="0.25">
      <c r="X137">
        <f t="shared" si="42"/>
        <v>394</v>
      </c>
      <c r="Y137" s="55">
        <f t="shared" si="32"/>
        <v>269.75272081080169</v>
      </c>
      <c r="Z137" s="55">
        <f t="shared" si="33"/>
        <v>3.5021360188503188</v>
      </c>
      <c r="AA137" s="55">
        <f t="shared" si="34"/>
        <v>18.501558354650321</v>
      </c>
      <c r="AB137" s="102">
        <f t="shared" si="35"/>
        <v>23.65189450158924</v>
      </c>
      <c r="AC137" s="214">
        <f t="shared" si="41"/>
        <v>18.501558354650321</v>
      </c>
      <c r="AD137" s="214">
        <f t="shared" si="40"/>
        <v>23.65189450158924</v>
      </c>
      <c r="AG137" s="29">
        <f t="shared" si="36"/>
        <v>1.0365007597870488E+20</v>
      </c>
      <c r="AI137" s="26"/>
      <c r="AJ137" s="54">
        <f t="shared" si="37"/>
        <v>9.9520378528646786E-4</v>
      </c>
      <c r="AQ137" s="38">
        <f t="shared" si="38"/>
        <v>5.8811196911138723E-2</v>
      </c>
      <c r="AR137" s="38">
        <f t="shared" si="39"/>
        <v>5.5544555141377565E-2</v>
      </c>
      <c r="AS137" s="54">
        <f t="shared" si="43"/>
        <v>1.6525222825605551E-4</v>
      </c>
    </row>
    <row r="138" spans="24:45" x14ac:dyDescent="0.25">
      <c r="X138">
        <f t="shared" si="42"/>
        <v>397</v>
      </c>
      <c r="Y138" s="55">
        <f t="shared" si="32"/>
        <v>269.75272081080169</v>
      </c>
      <c r="Z138" s="55">
        <f t="shared" si="33"/>
        <v>3.5021360188503188</v>
      </c>
      <c r="AA138" s="55">
        <f t="shared" si="34"/>
        <v>18.501558354650321</v>
      </c>
      <c r="AB138" s="102">
        <f t="shared" si="35"/>
        <v>23.65189450158924</v>
      </c>
      <c r="AC138" s="214">
        <f t="shared" si="41"/>
        <v>18.501558354650321</v>
      </c>
      <c r="AD138" s="214">
        <f t="shared" si="40"/>
        <v>23.65189450158924</v>
      </c>
      <c r="AG138" s="29">
        <f t="shared" si="36"/>
        <v>1.0265555267291998E+20</v>
      </c>
      <c r="AI138" s="26"/>
      <c r="AJ138" s="54">
        <f t="shared" si="37"/>
        <v>9.8537852777702095E-4</v>
      </c>
      <c r="AQ138" s="38">
        <f t="shared" si="38"/>
        <v>5.8700327422028853E-2</v>
      </c>
      <c r="AR138" s="38">
        <f t="shared" si="39"/>
        <v>5.5445649634364561E-2</v>
      </c>
      <c r="AS138" s="54">
        <f t="shared" si="43"/>
        <v>1.6550060863908898E-4</v>
      </c>
    </row>
    <row r="139" spans="24:45" x14ac:dyDescent="0.25">
      <c r="X139">
        <f t="shared" si="42"/>
        <v>400</v>
      </c>
      <c r="Y139" s="55">
        <f t="shared" si="32"/>
        <v>268.82224032822603</v>
      </c>
      <c r="Z139" s="55">
        <f t="shared" si="33"/>
        <v>3.4541231000257611</v>
      </c>
      <c r="AA139" s="55">
        <f t="shared" si="34"/>
        <v>18.437739391510704</v>
      </c>
      <c r="AB139" s="102">
        <f t="shared" si="35"/>
        <v>23.327636253297499</v>
      </c>
      <c r="AC139" s="214">
        <f t="shared" si="41"/>
        <v>18.437739391510704</v>
      </c>
      <c r="AD139" s="214">
        <f t="shared" si="40"/>
        <v>23.327636253297499</v>
      </c>
      <c r="AG139" s="29">
        <f t="shared" si="36"/>
        <v>1.0265555267291998E+20</v>
      </c>
      <c r="AI139" s="26"/>
      <c r="AJ139" s="54">
        <f t="shared" si="37"/>
        <v>9.8537852777702095E-4</v>
      </c>
      <c r="AQ139" s="38">
        <f t="shared" si="38"/>
        <v>5.8700327422028853E-2</v>
      </c>
      <c r="AR139" s="38">
        <f t="shared" si="39"/>
        <v>5.5445649634364561E-2</v>
      </c>
      <c r="AS139" s="54">
        <f t="shared" si="43"/>
        <v>1.6550060863908898E-4</v>
      </c>
    </row>
    <row r="140" spans="24:45" x14ac:dyDescent="0.25">
      <c r="X140">
        <f t="shared" si="42"/>
        <v>403</v>
      </c>
      <c r="Y140" s="55">
        <f t="shared" si="32"/>
        <v>268.82224032822603</v>
      </c>
      <c r="Z140" s="55">
        <f t="shared" si="33"/>
        <v>3.4541231000257611</v>
      </c>
      <c r="AA140" s="55">
        <f t="shared" si="34"/>
        <v>18.437739391510704</v>
      </c>
      <c r="AB140" s="102">
        <f t="shared" si="35"/>
        <v>23.327636253297499</v>
      </c>
      <c r="AC140" s="214">
        <f t="shared" si="41"/>
        <v>18.437739391510704</v>
      </c>
      <c r="AD140" s="214">
        <f t="shared" si="40"/>
        <v>23.327636253297499</v>
      </c>
      <c r="AG140" s="29">
        <f t="shared" si="36"/>
        <v>1.0189117597872895E+20</v>
      </c>
      <c r="AI140" s="26"/>
      <c r="AJ140" s="54">
        <f t="shared" si="37"/>
        <v>9.7781746465545796E-4</v>
      </c>
      <c r="AQ140" s="38">
        <f t="shared" si="38"/>
        <v>5.8614498767922775E-2</v>
      </c>
      <c r="AR140" s="38">
        <f t="shared" si="39"/>
        <v>5.5369068566642296E-2</v>
      </c>
      <c r="AS140" s="54">
        <f t="shared" si="43"/>
        <v>1.6569157265560797E-4</v>
      </c>
    </row>
    <row r="141" spans="24:45" x14ac:dyDescent="0.25">
      <c r="X141">
        <f t="shared" si="42"/>
        <v>406</v>
      </c>
      <c r="Y141" s="55">
        <f t="shared" si="32"/>
        <v>267.54020800064438</v>
      </c>
      <c r="Z141" s="55">
        <f t="shared" si="33"/>
        <v>3.3874229838238463</v>
      </c>
      <c r="AA141" s="55">
        <f t="shared" si="34"/>
        <v>18.349808504845292</v>
      </c>
      <c r="AB141" s="102">
        <f t="shared" si="35"/>
        <v>22.877172849489071</v>
      </c>
      <c r="AC141" s="214">
        <f t="shared" si="41"/>
        <v>18.349808504845292</v>
      </c>
      <c r="AD141" s="214">
        <f t="shared" si="40"/>
        <v>22.877172849489071</v>
      </c>
      <c r="AG141" s="29">
        <f t="shared" si="36"/>
        <v>1.0189117597872895E+20</v>
      </c>
      <c r="AI141" s="26"/>
      <c r="AJ141" s="54">
        <f t="shared" si="37"/>
        <v>9.7781746465545796E-4</v>
      </c>
      <c r="AQ141" s="38">
        <f t="shared" si="38"/>
        <v>5.8614498767922775E-2</v>
      </c>
      <c r="AR141" s="38">
        <f t="shared" si="39"/>
        <v>5.5369068566642296E-2</v>
      </c>
      <c r="AS141" s="54">
        <f t="shared" si="43"/>
        <v>1.6569157265560797E-4</v>
      </c>
    </row>
    <row r="142" spans="24:45" x14ac:dyDescent="0.25">
      <c r="X142">
        <f t="shared" si="42"/>
        <v>409</v>
      </c>
      <c r="Y142" s="55">
        <f t="shared" si="32"/>
        <v>267.54020800064438</v>
      </c>
      <c r="Z142" s="55">
        <f t="shared" si="33"/>
        <v>3.3874229838238463</v>
      </c>
      <c r="AA142" s="55">
        <f t="shared" si="34"/>
        <v>18.349808504845292</v>
      </c>
      <c r="AB142" s="102">
        <f t="shared" si="35"/>
        <v>22.877172849489071</v>
      </c>
      <c r="AC142" s="214">
        <f t="shared" si="41"/>
        <v>18.349808504845292</v>
      </c>
      <c r="AD142" s="214">
        <f t="shared" si="40"/>
        <v>22.877172849489071</v>
      </c>
      <c r="AG142" s="29">
        <f t="shared" si="36"/>
        <v>1.0083720495142535E+20</v>
      </c>
      <c r="AI142" s="26"/>
      <c r="AJ142" s="54">
        <f t="shared" si="37"/>
        <v>9.6737852553180196E-4</v>
      </c>
      <c r="AQ142" s="38">
        <f t="shared" si="38"/>
        <v>5.849526458382226E-2</v>
      </c>
      <c r="AR142" s="38">
        <f t="shared" si="39"/>
        <v>5.5262660628738247E-2</v>
      </c>
      <c r="AS142" s="54">
        <f t="shared" si="43"/>
        <v>1.6595497475475855E-4</v>
      </c>
    </row>
    <row r="143" spans="24:45" x14ac:dyDescent="0.25">
      <c r="X143">
        <f t="shared" si="42"/>
        <v>412</v>
      </c>
      <c r="Y143" s="55">
        <f t="shared" si="32"/>
        <v>266.84062396325703</v>
      </c>
      <c r="Z143" s="55">
        <f t="shared" si="33"/>
        <v>3.3507555299614609</v>
      </c>
      <c r="AA143" s="55">
        <f t="shared" si="34"/>
        <v>18.301826060580044</v>
      </c>
      <c r="AB143" s="102">
        <f t="shared" si="35"/>
        <v>22.629536907958808</v>
      </c>
      <c r="AC143" s="214">
        <f t="shared" si="41"/>
        <v>18.301826060580044</v>
      </c>
      <c r="AD143" s="214">
        <f t="shared" si="40"/>
        <v>22.629536907958808</v>
      </c>
      <c r="AG143" s="29">
        <f t="shared" si="36"/>
        <v>1.0083720495142535E+20</v>
      </c>
      <c r="AI143" s="26"/>
      <c r="AJ143" s="54">
        <f t="shared" si="37"/>
        <v>9.6737852553180196E-4</v>
      </c>
      <c r="AQ143" s="38">
        <f t="shared" si="38"/>
        <v>5.849526458382226E-2</v>
      </c>
      <c r="AR143" s="38">
        <f t="shared" si="39"/>
        <v>5.5262660628738247E-2</v>
      </c>
      <c r="AS143" s="54">
        <f t="shared" si="43"/>
        <v>1.6595497475475855E-4</v>
      </c>
    </row>
    <row r="144" spans="24:45" x14ac:dyDescent="0.25">
      <c r="X144">
        <f t="shared" si="42"/>
        <v>415</v>
      </c>
      <c r="Y144" s="55">
        <f t="shared" si="32"/>
        <v>266.60320896281218</v>
      </c>
      <c r="Z144" s="55">
        <f t="shared" si="33"/>
        <v>3.3382681103387029</v>
      </c>
      <c r="AA144" s="55">
        <f t="shared" si="34"/>
        <v>18.285542452867777</v>
      </c>
      <c r="AB144" s="102">
        <f t="shared" si="35"/>
        <v>22.545202339020076</v>
      </c>
      <c r="AC144" s="214">
        <f t="shared" si="41"/>
        <v>18.285542452867777</v>
      </c>
      <c r="AD144" s="214">
        <f t="shared" si="40"/>
        <v>22.545202339020076</v>
      </c>
      <c r="AG144" s="29">
        <f t="shared" si="36"/>
        <v>1.002616792670381E+20</v>
      </c>
      <c r="AI144" s="26"/>
      <c r="AJ144" s="54">
        <f t="shared" si="37"/>
        <v>9.6167192485108264E-4</v>
      </c>
      <c r="AQ144" s="38">
        <f t="shared" si="38"/>
        <v>5.8429717262568882E-2</v>
      </c>
      <c r="AR144" s="38">
        <f t="shared" si="39"/>
        <v>5.5204154144203779E-2</v>
      </c>
      <c r="AS144" s="54">
        <f t="shared" si="43"/>
        <v>1.6609885011475037E-4</v>
      </c>
    </row>
    <row r="145" spans="24:45" x14ac:dyDescent="0.25">
      <c r="X145">
        <f t="shared" si="42"/>
        <v>418</v>
      </c>
      <c r="Y145" s="55">
        <f t="shared" si="32"/>
        <v>265.68575863341846</v>
      </c>
      <c r="Z145" s="55">
        <f t="shared" si="33"/>
        <v>3.2898028239737656</v>
      </c>
      <c r="AA145" s="55">
        <f t="shared" si="34"/>
        <v>18.222617190220745</v>
      </c>
      <c r="AB145" s="102">
        <f t="shared" si="35"/>
        <v>22.217888998269501</v>
      </c>
      <c r="AC145" s="214">
        <f t="shared" si="41"/>
        <v>18.222617190220745</v>
      </c>
      <c r="AD145" s="214">
        <f t="shared" si="40"/>
        <v>22.217888998269501</v>
      </c>
      <c r="AG145" s="29">
        <f t="shared" si="36"/>
        <v>1.0006630267856932E+20</v>
      </c>
      <c r="AI145" s="26"/>
      <c r="AJ145" s="54">
        <f t="shared" si="37"/>
        <v>9.5973366844048314E-4</v>
      </c>
      <c r="AQ145" s="38">
        <f t="shared" si="38"/>
        <v>5.8407394553478938E-2</v>
      </c>
      <c r="AR145" s="38">
        <f t="shared" si="39"/>
        <v>5.5184227598976537E-2</v>
      </c>
      <c r="AS145" s="54">
        <f t="shared" si="43"/>
        <v>1.661476991793731E-4</v>
      </c>
    </row>
    <row r="146" spans="24:45" x14ac:dyDescent="0.25">
      <c r="X146">
        <f t="shared" si="42"/>
        <v>421</v>
      </c>
      <c r="Y146" s="55">
        <f t="shared" si="32"/>
        <v>265.68575863341846</v>
      </c>
      <c r="Z146" s="55">
        <f t="shared" si="33"/>
        <v>3.2898028239737656</v>
      </c>
      <c r="AA146" s="55">
        <f t="shared" si="34"/>
        <v>18.222617190220745</v>
      </c>
      <c r="AB146" s="102">
        <f t="shared" si="35"/>
        <v>22.217888998269501</v>
      </c>
      <c r="AC146" s="214">
        <f t="shared" si="41"/>
        <v>18.222617190220745</v>
      </c>
      <c r="AD146" s="214">
        <f t="shared" si="40"/>
        <v>22.217888998269501</v>
      </c>
      <c r="AG146" s="29">
        <f t="shared" si="36"/>
        <v>9.931100363590887E+19</v>
      </c>
      <c r="AI146" s="26"/>
      <c r="AJ146" s="54">
        <f t="shared" si="37"/>
        <v>9.5223589023953775E-4</v>
      </c>
      <c r="AQ146" s="38">
        <f t="shared" si="38"/>
        <v>5.83207572399932E-2</v>
      </c>
      <c r="AR146" s="38">
        <f t="shared" si="39"/>
        <v>5.5106882144207926E-2</v>
      </c>
      <c r="AS146" s="54">
        <f t="shared" si="43"/>
        <v>1.6633657619553058E-4</v>
      </c>
    </row>
    <row r="147" spans="24:45" x14ac:dyDescent="0.25">
      <c r="X147">
        <f t="shared" si="42"/>
        <v>424</v>
      </c>
      <c r="Y147" s="55">
        <f t="shared" si="32"/>
        <v>264.55660486634855</v>
      </c>
      <c r="Z147" s="55">
        <f t="shared" si="33"/>
        <v>3.2296926376745478</v>
      </c>
      <c r="AA147" s="55">
        <f t="shared" si="34"/>
        <v>18.145171801532822</v>
      </c>
      <c r="AB147" s="102">
        <f t="shared" si="35"/>
        <v>21.81193109795737</v>
      </c>
      <c r="AC147" s="214">
        <f t="shared" si="41"/>
        <v>18.145171801532822</v>
      </c>
      <c r="AD147" s="214">
        <f t="shared" si="40"/>
        <v>21.81193109795737</v>
      </c>
      <c r="AG147" s="29">
        <f t="shared" si="36"/>
        <v>9.931100363590887E+19</v>
      </c>
      <c r="AI147" s="26"/>
      <c r="AJ147" s="54">
        <f t="shared" si="37"/>
        <v>9.5223589023953775E-4</v>
      </c>
      <c r="AQ147" s="38">
        <f t="shared" si="38"/>
        <v>5.83207572399932E-2</v>
      </c>
      <c r="AR147" s="38">
        <f t="shared" si="39"/>
        <v>5.5106882144207926E-2</v>
      </c>
      <c r="AS147" s="54">
        <f t="shared" si="43"/>
        <v>1.6633657619553058E-4</v>
      </c>
    </row>
    <row r="148" spans="24:45" x14ac:dyDescent="0.25">
      <c r="X148">
        <f t="shared" si="42"/>
        <v>427</v>
      </c>
      <c r="Y148" s="55">
        <f t="shared" si="32"/>
        <v>264.55660486634855</v>
      </c>
      <c r="Z148" s="55">
        <f t="shared" si="33"/>
        <v>3.2296926376745478</v>
      </c>
      <c r="AA148" s="55">
        <f t="shared" si="34"/>
        <v>18.145171801532822</v>
      </c>
      <c r="AB148" s="102">
        <f t="shared" si="35"/>
        <v>21.81193109795737</v>
      </c>
      <c r="AC148" s="214">
        <f t="shared" si="41"/>
        <v>18.145171801532822</v>
      </c>
      <c r="AD148" s="214">
        <f t="shared" si="40"/>
        <v>21.81193109795737</v>
      </c>
      <c r="AG148" s="29">
        <f t="shared" si="36"/>
        <v>9.838076520885361E+19</v>
      </c>
      <c r="AI148" s="26"/>
      <c r="AJ148" s="54">
        <f t="shared" si="37"/>
        <v>9.42991309229374E-4</v>
      </c>
      <c r="AQ148" s="38">
        <f t="shared" si="38"/>
        <v>5.8213303318956244E-2</v>
      </c>
      <c r="AR148" s="38">
        <f t="shared" si="39"/>
        <v>5.5010935069874249E-2</v>
      </c>
      <c r="AS148" s="54">
        <f t="shared" si="43"/>
        <v>1.6656927273530825E-4</v>
      </c>
    </row>
    <row r="149" spans="24:45" x14ac:dyDescent="0.25">
      <c r="X149">
        <f t="shared" si="42"/>
        <v>430</v>
      </c>
      <c r="Y149" s="55">
        <f t="shared" si="32"/>
        <v>263.80267970748218</v>
      </c>
      <c r="Z149" s="55">
        <f t="shared" si="33"/>
        <v>3.1892711497960899</v>
      </c>
      <c r="AA149" s="55">
        <f t="shared" si="34"/>
        <v>18.093462257028953</v>
      </c>
      <c r="AB149" s="102">
        <f t="shared" si="35"/>
        <v>21.538942053056591</v>
      </c>
      <c r="AC149" s="214">
        <f t="shared" si="41"/>
        <v>18.093462257028953</v>
      </c>
      <c r="AD149" s="214">
        <f t="shared" si="40"/>
        <v>21.538942053056591</v>
      </c>
      <c r="AG149" s="29">
        <f t="shared" si="36"/>
        <v>9.838076520885361E+19</v>
      </c>
      <c r="AI149" s="26"/>
      <c r="AJ149" s="54">
        <f t="shared" si="37"/>
        <v>9.42991309229374E-4</v>
      </c>
      <c r="AQ149" s="38">
        <f t="shared" si="38"/>
        <v>5.8213303318956244E-2</v>
      </c>
      <c r="AR149" s="38">
        <f t="shared" si="39"/>
        <v>5.5010935069874249E-2</v>
      </c>
      <c r="AS149" s="54">
        <f t="shared" si="43"/>
        <v>1.6656927273530825E-4</v>
      </c>
    </row>
    <row r="150" spans="24:45" x14ac:dyDescent="0.25">
      <c r="X150">
        <f t="shared" si="42"/>
        <v>433</v>
      </c>
      <c r="Y150" s="55">
        <f t="shared" si="32"/>
        <v>263.73706877119292</v>
      </c>
      <c r="Z150" s="55">
        <f t="shared" si="33"/>
        <v>3.1857425067477489</v>
      </c>
      <c r="AA150" s="55">
        <f t="shared" si="34"/>
        <v>18.088962192811586</v>
      </c>
      <c r="AB150" s="102">
        <f t="shared" si="35"/>
        <v>21.515111141674538</v>
      </c>
      <c r="AC150" s="214">
        <f t="shared" si="41"/>
        <v>18.088962192811586</v>
      </c>
      <c r="AD150" s="214">
        <f t="shared" si="40"/>
        <v>21.515111141674538</v>
      </c>
      <c r="AG150" s="29">
        <f t="shared" si="36"/>
        <v>9.7759252699076887E+19</v>
      </c>
      <c r="AI150" s="26"/>
      <c r="AJ150" s="54">
        <f t="shared" si="37"/>
        <v>9.3680865755617967E-4</v>
      </c>
      <c r="AQ150" s="38">
        <f t="shared" si="38"/>
        <v>5.8141045227040389E-2</v>
      </c>
      <c r="AR150" s="38">
        <f t="shared" si="39"/>
        <v>5.4946403874320308E-2</v>
      </c>
      <c r="AS150" s="54">
        <f t="shared" si="43"/>
        <v>1.6672478697458694E-4</v>
      </c>
    </row>
    <row r="151" spans="24:45" x14ac:dyDescent="0.25">
      <c r="X151">
        <f t="shared" si="42"/>
        <v>436</v>
      </c>
      <c r="Y151" s="55">
        <f t="shared" si="32"/>
        <v>262.63089368576135</v>
      </c>
      <c r="Z151" s="55">
        <f t="shared" si="33"/>
        <v>3.1259855108383103</v>
      </c>
      <c r="AA151" s="55">
        <f t="shared" si="34"/>
        <v>18.013092845388297</v>
      </c>
      <c r="AB151" s="102">
        <f t="shared" si="35"/>
        <v>21.111538534735665</v>
      </c>
      <c r="AC151" s="214">
        <f t="shared" si="41"/>
        <v>18.013092845388297</v>
      </c>
      <c r="AD151" s="214">
        <f t="shared" si="40"/>
        <v>21.111538534735665</v>
      </c>
      <c r="AG151" s="29">
        <f t="shared" si="36"/>
        <v>9.7705149876079165E+19</v>
      </c>
      <c r="AI151" s="26"/>
      <c r="AJ151" s="54">
        <f t="shared" si="37"/>
        <v>9.362702265583707E-4</v>
      </c>
      <c r="AQ151" s="38">
        <f t="shared" si="38"/>
        <v>5.8134737368841498E-2</v>
      </c>
      <c r="AR151" s="38">
        <f t="shared" si="39"/>
        <v>5.4940770126684788E-2</v>
      </c>
      <c r="AS151" s="54">
        <f t="shared" si="43"/>
        <v>1.6673832621976655E-4</v>
      </c>
    </row>
    <row r="152" spans="24:45" x14ac:dyDescent="0.25">
      <c r="X152">
        <f t="shared" si="42"/>
        <v>439</v>
      </c>
      <c r="Y152" s="55">
        <f t="shared" si="32"/>
        <v>262.63089368576135</v>
      </c>
      <c r="Z152" s="55">
        <f t="shared" si="33"/>
        <v>3.1259855108383103</v>
      </c>
      <c r="AA152" s="55">
        <f t="shared" si="34"/>
        <v>18.013092845388297</v>
      </c>
      <c r="AB152" s="102">
        <f t="shared" si="35"/>
        <v>21.111538534735665</v>
      </c>
      <c r="AC152" s="214">
        <f t="shared" si="41"/>
        <v>18.013092845388297</v>
      </c>
      <c r="AD152" s="214">
        <f t="shared" si="40"/>
        <v>21.111538534735665</v>
      </c>
      <c r="AG152" s="29">
        <f t="shared" si="36"/>
        <v>9.6792630501710758E+19</v>
      </c>
      <c r="AI152" s="26"/>
      <c r="AJ152" s="54">
        <f t="shared" si="37"/>
        <v>9.2718337956787576E-4</v>
      </c>
      <c r="AQ152" s="38">
        <f t="shared" si="38"/>
        <v>5.8027914816539038E-2</v>
      </c>
      <c r="AR152" s="38">
        <f t="shared" si="39"/>
        <v>5.4845353325673848E-2</v>
      </c>
      <c r="AS152" s="54">
        <f t="shared" si="43"/>
        <v>1.669667252172381E-4</v>
      </c>
    </row>
    <row r="153" spans="24:45" x14ac:dyDescent="0.25">
      <c r="X153">
        <f t="shared" si="42"/>
        <v>442</v>
      </c>
      <c r="Y153" s="55">
        <f t="shared" si="32"/>
        <v>261.94929664001148</v>
      </c>
      <c r="Z153" s="55">
        <f t="shared" si="33"/>
        <v>3.0889134676988643</v>
      </c>
      <c r="AA153" s="55">
        <f t="shared" si="34"/>
        <v>17.966344076818345</v>
      </c>
      <c r="AB153" s="102">
        <f t="shared" si="35"/>
        <v>20.861170174234239</v>
      </c>
      <c r="AC153" s="214">
        <f t="shared" si="41"/>
        <v>17.966344076818345</v>
      </c>
      <c r="AD153" s="214">
        <f t="shared" si="40"/>
        <v>20.861170174234239</v>
      </c>
      <c r="AG153" s="29">
        <f t="shared" si="36"/>
        <v>9.6792630501710758E+19</v>
      </c>
      <c r="AI153" s="26"/>
      <c r="AJ153" s="54">
        <f t="shared" si="37"/>
        <v>9.2718337956787576E-4</v>
      </c>
      <c r="AQ153" s="38">
        <f t="shared" si="38"/>
        <v>5.8027914816539038E-2</v>
      </c>
      <c r="AR153" s="38">
        <f t="shared" si="39"/>
        <v>5.4845353325673848E-2</v>
      </c>
      <c r="AS153" s="54">
        <f t="shared" si="43"/>
        <v>1.669667252172381E-4</v>
      </c>
    </row>
    <row r="154" spans="24:45" x14ac:dyDescent="0.25">
      <c r="X154">
        <f t="shared" si="42"/>
        <v>445</v>
      </c>
      <c r="Y154" s="55">
        <f t="shared" si="32"/>
        <v>261.82796693154216</v>
      </c>
      <c r="Z154" s="55">
        <f t="shared" si="33"/>
        <v>3.0822941114593068</v>
      </c>
      <c r="AA154" s="55">
        <f t="shared" si="34"/>
        <v>17.958022423288217</v>
      </c>
      <c r="AB154" s="102">
        <f t="shared" si="35"/>
        <v>20.816465938132684</v>
      </c>
      <c r="AC154" s="214">
        <f t="shared" si="41"/>
        <v>17.958022423288217</v>
      </c>
      <c r="AD154" s="214">
        <f t="shared" si="40"/>
        <v>20.816465938132684</v>
      </c>
      <c r="AG154" s="29">
        <f t="shared" si="36"/>
        <v>9.6230014375318258E+19</v>
      </c>
      <c r="AI154" s="26"/>
      <c r="AJ154" s="54">
        <f t="shared" si="37"/>
        <v>9.2157579869425103E-4</v>
      </c>
      <c r="AQ154" s="38">
        <f t="shared" si="38"/>
        <v>5.7961644245086208E-2</v>
      </c>
      <c r="AR154" s="38">
        <f t="shared" si="39"/>
        <v>5.4786148968987453E-2</v>
      </c>
      <c r="AS154" s="54">
        <f t="shared" si="43"/>
        <v>1.6710758356917546E-4</v>
      </c>
    </row>
    <row r="155" spans="24:45" x14ac:dyDescent="0.25">
      <c r="X155">
        <f t="shared" si="42"/>
        <v>448</v>
      </c>
      <c r="Y155" s="55">
        <f t="shared" si="32"/>
        <v>260.85092572131731</v>
      </c>
      <c r="Z155" s="55">
        <f t="shared" si="33"/>
        <v>3.0287654557561314</v>
      </c>
      <c r="AA155" s="55">
        <f t="shared" si="34"/>
        <v>17.891009994603383</v>
      </c>
      <c r="AB155" s="102">
        <f t="shared" si="35"/>
        <v>20.454956816074365</v>
      </c>
      <c r="AC155" s="214">
        <f t="shared" si="41"/>
        <v>17.891009994603383</v>
      </c>
      <c r="AD155" s="214">
        <f t="shared" si="40"/>
        <v>20.454956816074365</v>
      </c>
      <c r="AG155" s="29">
        <f t="shared" si="36"/>
        <v>9.6129836639650841E+19</v>
      </c>
      <c r="AI155" s="26"/>
      <c r="AJ155" s="54">
        <f t="shared" si="37"/>
        <v>9.2057693085802867E-4</v>
      </c>
      <c r="AQ155" s="38">
        <f t="shared" si="38"/>
        <v>5.7949811379036854E-2</v>
      </c>
      <c r="AR155" s="38">
        <f t="shared" si="39"/>
        <v>5.4775577022410274E-2</v>
      </c>
      <c r="AS155" s="54">
        <f t="shared" si="43"/>
        <v>1.6713266745295051E-4</v>
      </c>
    </row>
    <row r="156" spans="24:45" x14ac:dyDescent="0.25">
      <c r="X156">
        <f t="shared" si="42"/>
        <v>451</v>
      </c>
      <c r="Y156" s="55">
        <f t="shared" si="32"/>
        <v>260.85092572131731</v>
      </c>
      <c r="Z156" s="55">
        <f t="shared" si="33"/>
        <v>3.0287654557561314</v>
      </c>
      <c r="AA156" s="55">
        <f t="shared" si="34"/>
        <v>17.891009994603383</v>
      </c>
      <c r="AB156" s="102">
        <f t="shared" si="35"/>
        <v>20.454956816074365</v>
      </c>
      <c r="AC156" s="214">
        <f t="shared" si="41"/>
        <v>17.891009994603383</v>
      </c>
      <c r="AD156" s="214">
        <f t="shared" si="40"/>
        <v>20.454956816074365</v>
      </c>
      <c r="AG156" s="29">
        <f t="shared" si="36"/>
        <v>9.532282363566411E+19</v>
      </c>
      <c r="AI156" s="26"/>
      <c r="AJ156" s="54">
        <f t="shared" si="37"/>
        <v>9.1252590561034883E-4</v>
      </c>
      <c r="AQ156" s="38">
        <f t="shared" si="38"/>
        <v>5.7854122706329822E-2</v>
      </c>
      <c r="AR156" s="38">
        <f t="shared" si="39"/>
        <v>5.4690076320088855E-2</v>
      </c>
      <c r="AS156" s="54">
        <f t="shared" si="43"/>
        <v>1.673347723387507E-4</v>
      </c>
    </row>
    <row r="157" spans="24:45" x14ac:dyDescent="0.25">
      <c r="X157">
        <f t="shared" si="42"/>
        <v>454</v>
      </c>
      <c r="Y157" s="55">
        <f t="shared" ref="Y157:Y173" si="44">IF(U$6/(((U$6/AE$6)-1)*(1-EXP(-AJ157*X157))+1)&gt;Y156,Y156,(U$6/(((U$6/AE$6)-1)*(1-EXP(-AJ157*X157))+1)))</f>
        <v>260.07010007422252</v>
      </c>
      <c r="Z157" s="55">
        <f t="shared" ref="Z157:Z173" si="45">-2.5664*(T$6/Y157 - 1)+14.807</f>
        <v>2.9856976115589298</v>
      </c>
      <c r="AA157" s="55">
        <f t="shared" ref="AA157:AA173" si="46">100*Y157/1458</f>
        <v>17.837455423472054</v>
      </c>
      <c r="AB157" s="102">
        <f t="shared" ref="AB157:AB173" si="47">100*Z157/14.807</f>
        <v>20.164095438366516</v>
      </c>
      <c r="AC157" s="214">
        <f t="shared" si="41"/>
        <v>17.837455423472054</v>
      </c>
      <c r="AD157" s="214">
        <f t="shared" si="40"/>
        <v>20.164095438366516</v>
      </c>
      <c r="AG157" s="29">
        <f t="shared" ref="AG157:AG173" si="48">AH$6-AI$6*EXP((T$6-Y156)/T$6)</f>
        <v>9.532282363566411E+19</v>
      </c>
      <c r="AI157" s="26"/>
      <c r="AJ157" s="54">
        <f t="shared" ref="AJ157:AJ173" si="49">AG157*AR157*AS157*EXP(-AF$6/(0.008314*AK$6))</f>
        <v>9.1252590561034883E-4</v>
      </c>
      <c r="AQ157" s="38">
        <f t="shared" ref="AQ157:AQ173" si="50">AP$6*(((AQ$3-AQ$2*((T$6/Y156)-1))/AQ$3))</f>
        <v>5.7854122706329822E-2</v>
      </c>
      <c r="AR157" s="38">
        <f t="shared" ref="AR157:AR173" si="51">AQ157/(AQ157+1)</f>
        <v>5.4690076320088855E-2</v>
      </c>
      <c r="AS157" s="54">
        <f t="shared" si="43"/>
        <v>1.673347723387507E-4</v>
      </c>
    </row>
    <row r="158" spans="24:45" x14ac:dyDescent="0.25">
      <c r="X158">
        <f t="shared" si="42"/>
        <v>457</v>
      </c>
      <c r="Y158" s="55">
        <f t="shared" si="44"/>
        <v>260.07010007422252</v>
      </c>
      <c r="Z158" s="55">
        <f t="shared" si="45"/>
        <v>2.9856976115589298</v>
      </c>
      <c r="AA158" s="55">
        <f t="shared" si="46"/>
        <v>17.837455423472054</v>
      </c>
      <c r="AB158" s="102">
        <f t="shared" si="47"/>
        <v>20.164095438366516</v>
      </c>
      <c r="AC158" s="214">
        <f t="shared" si="41"/>
        <v>17.837455423472054</v>
      </c>
      <c r="AD158" s="214">
        <f t="shared" si="40"/>
        <v>20.164095438366516</v>
      </c>
      <c r="AG158" s="29">
        <f t="shared" si="48"/>
        <v>9.4677491153247666E+19</v>
      </c>
      <c r="AI158" s="26"/>
      <c r="AJ158" s="54">
        <f t="shared" si="49"/>
        <v>9.0608239747976135E-4</v>
      </c>
      <c r="AQ158" s="38">
        <f t="shared" si="50"/>
        <v>5.7777133945946323E-2</v>
      </c>
      <c r="AR158" s="38">
        <f t="shared" si="51"/>
        <v>5.4621273320981815E-2</v>
      </c>
      <c r="AS158" s="54">
        <f t="shared" si="43"/>
        <v>1.6749642994990987E-4</v>
      </c>
    </row>
    <row r="159" spans="24:45" x14ac:dyDescent="0.25">
      <c r="X159">
        <f t="shared" si="42"/>
        <v>460</v>
      </c>
      <c r="Y159" s="55">
        <f t="shared" si="44"/>
        <v>259.03021179644793</v>
      </c>
      <c r="Z159" s="55">
        <f t="shared" si="45"/>
        <v>2.9279375419744351</v>
      </c>
      <c r="AA159" s="55">
        <f t="shared" si="46"/>
        <v>17.766132496327018</v>
      </c>
      <c r="AB159" s="102">
        <f t="shared" si="47"/>
        <v>19.774009198179474</v>
      </c>
      <c r="AC159" s="214">
        <f t="shared" si="41"/>
        <v>17.766132496327018</v>
      </c>
      <c r="AD159" s="214">
        <f t="shared" si="40"/>
        <v>19.774009198179474</v>
      </c>
      <c r="AG159" s="29">
        <f t="shared" si="48"/>
        <v>9.4677491153247666E+19</v>
      </c>
      <c r="AI159" s="26"/>
      <c r="AJ159" s="54">
        <f t="shared" si="49"/>
        <v>9.0608239747976135E-4</v>
      </c>
      <c r="AQ159" s="38">
        <f t="shared" si="50"/>
        <v>5.7777133945946323E-2</v>
      </c>
      <c r="AR159" s="38">
        <f t="shared" si="51"/>
        <v>5.4621273320981815E-2</v>
      </c>
      <c r="AS159" s="54">
        <f t="shared" si="43"/>
        <v>1.6749642994990987E-4</v>
      </c>
    </row>
    <row r="160" spans="24:45" x14ac:dyDescent="0.25">
      <c r="X160">
        <f t="shared" si="42"/>
        <v>463</v>
      </c>
      <c r="Y160" s="55">
        <f t="shared" si="44"/>
        <v>259.03021179644793</v>
      </c>
      <c r="Z160" s="55">
        <f t="shared" si="45"/>
        <v>2.9279375419744351</v>
      </c>
      <c r="AA160" s="55">
        <f t="shared" si="46"/>
        <v>17.766132496327018</v>
      </c>
      <c r="AB160" s="102">
        <f t="shared" si="47"/>
        <v>19.774009198179474</v>
      </c>
      <c r="AC160" s="214">
        <f t="shared" si="41"/>
        <v>17.766132496327018</v>
      </c>
      <c r="AD160" s="214">
        <f t="shared" si="40"/>
        <v>19.774009198179474</v>
      </c>
      <c r="AG160" s="29">
        <f t="shared" si="48"/>
        <v>9.3817513214136287E+19</v>
      </c>
      <c r="AI160" s="26"/>
      <c r="AJ160" s="54">
        <f t="shared" si="49"/>
        <v>8.9748833971659058E-4</v>
      </c>
      <c r="AQ160" s="38">
        <f t="shared" si="50"/>
        <v>5.7673881130769093E-2</v>
      </c>
      <c r="AR160" s="38">
        <f t="shared" si="51"/>
        <v>5.4528983044480027E-2</v>
      </c>
      <c r="AS160" s="54">
        <f t="shared" si="43"/>
        <v>1.6771191664519022E-4</v>
      </c>
    </row>
    <row r="161" spans="23:45" x14ac:dyDescent="0.25">
      <c r="X161">
        <f t="shared" si="42"/>
        <v>466</v>
      </c>
      <c r="Y161" s="55">
        <f t="shared" si="44"/>
        <v>258.44221739075971</v>
      </c>
      <c r="Z161" s="55">
        <f t="shared" si="45"/>
        <v>2.8950719707119195</v>
      </c>
      <c r="AA161" s="55">
        <f t="shared" si="46"/>
        <v>17.725803661917677</v>
      </c>
      <c r="AB161" s="102">
        <f t="shared" si="47"/>
        <v>19.552049508421149</v>
      </c>
      <c r="AC161" s="214">
        <f t="shared" si="41"/>
        <v>17.725803661917677</v>
      </c>
      <c r="AD161" s="214">
        <f t="shared" si="40"/>
        <v>19.552049508421149</v>
      </c>
      <c r="AG161" s="29">
        <f t="shared" si="48"/>
        <v>9.3817513214136287E+19</v>
      </c>
      <c r="AI161" s="26"/>
      <c r="AJ161" s="54">
        <f t="shared" si="49"/>
        <v>8.9748833971659058E-4</v>
      </c>
      <c r="AQ161" s="38">
        <f t="shared" si="50"/>
        <v>5.7673881130769093E-2</v>
      </c>
      <c r="AR161" s="38">
        <f t="shared" si="51"/>
        <v>5.4528983044480027E-2</v>
      </c>
      <c r="AS161" s="54">
        <f t="shared" si="43"/>
        <v>1.6771191664519022E-4</v>
      </c>
    </row>
    <row r="162" spans="23:45" x14ac:dyDescent="0.25">
      <c r="X162">
        <f t="shared" si="42"/>
        <v>469</v>
      </c>
      <c r="Y162" s="55">
        <f t="shared" si="44"/>
        <v>258.27430432874155</v>
      </c>
      <c r="Z162" s="55">
        <f t="shared" si="45"/>
        <v>2.885659108682848</v>
      </c>
      <c r="AA162" s="55">
        <f t="shared" si="46"/>
        <v>17.714286990997365</v>
      </c>
      <c r="AB162" s="102">
        <f t="shared" si="47"/>
        <v>19.488479156364203</v>
      </c>
      <c r="AC162" s="214">
        <f t="shared" si="41"/>
        <v>17.714286990997365</v>
      </c>
      <c r="AD162" s="214">
        <f t="shared" si="40"/>
        <v>19.488479156364203</v>
      </c>
      <c r="AG162" s="29">
        <f t="shared" si="48"/>
        <v>9.3330975775521243E+19</v>
      </c>
      <c r="AI162" s="26"/>
      <c r="AJ162" s="54">
        <f t="shared" si="49"/>
        <v>8.9262255792050388E-4</v>
      </c>
      <c r="AQ162" s="38">
        <f t="shared" si="50"/>
        <v>5.7615130115064403E-2</v>
      </c>
      <c r="AR162" s="38">
        <f t="shared" si="51"/>
        <v>5.447646168677267E-2</v>
      </c>
      <c r="AS162" s="54">
        <f t="shared" si="43"/>
        <v>1.6783385972489025E-4</v>
      </c>
    </row>
    <row r="163" spans="23:45" x14ac:dyDescent="0.25">
      <c r="X163">
        <f t="shared" si="42"/>
        <v>472</v>
      </c>
      <c r="Y163" s="55">
        <f t="shared" si="44"/>
        <v>257.45136757927548</v>
      </c>
      <c r="Z163" s="55">
        <f t="shared" si="45"/>
        <v>2.8393494133477226</v>
      </c>
      <c r="AA163" s="55">
        <f t="shared" si="46"/>
        <v>17.657844141239742</v>
      </c>
      <c r="AB163" s="102">
        <f t="shared" si="47"/>
        <v>19.175723734367004</v>
      </c>
      <c r="AC163" s="214">
        <f t="shared" si="41"/>
        <v>17.657844141239742</v>
      </c>
      <c r="AD163" s="214">
        <f t="shared" si="40"/>
        <v>19.175723734367004</v>
      </c>
      <c r="AG163" s="29">
        <f t="shared" si="48"/>
        <v>9.3191999672347263E+19</v>
      </c>
      <c r="AI163" s="26"/>
      <c r="AJ163" s="54">
        <f t="shared" si="49"/>
        <v>8.9123220495188364E-4</v>
      </c>
      <c r="AQ163" s="38">
        <f t="shared" si="50"/>
        <v>5.7598303533822934E-2</v>
      </c>
      <c r="AR163" s="38">
        <f t="shared" si="51"/>
        <v>5.4461418235416906E-2</v>
      </c>
      <c r="AS163" s="54">
        <f t="shared" si="43"/>
        <v>1.6786869594740596E-4</v>
      </c>
    </row>
    <row r="164" spans="23:45" x14ac:dyDescent="0.25">
      <c r="X164">
        <f t="shared" si="42"/>
        <v>475</v>
      </c>
      <c r="Y164" s="55">
        <f t="shared" si="44"/>
        <v>257.45136757927548</v>
      </c>
      <c r="Z164" s="55">
        <f t="shared" si="45"/>
        <v>2.8393494133477226</v>
      </c>
      <c r="AA164" s="55">
        <f t="shared" si="46"/>
        <v>17.657844141239742</v>
      </c>
      <c r="AB164" s="102">
        <f t="shared" si="47"/>
        <v>19.175723734367004</v>
      </c>
      <c r="AC164" s="214">
        <f t="shared" si="41"/>
        <v>17.657844141239742</v>
      </c>
      <c r="AD164" s="214">
        <f t="shared" si="40"/>
        <v>19.175723734367004</v>
      </c>
      <c r="AG164" s="29">
        <f t="shared" si="48"/>
        <v>9.2510650577525146E+19</v>
      </c>
      <c r="AI164" s="26"/>
      <c r="AJ164" s="54">
        <f t="shared" si="49"/>
        <v>8.8441280020107988E-4</v>
      </c>
      <c r="AQ164" s="38">
        <f t="shared" si="50"/>
        <v>5.7515519589001737E-2</v>
      </c>
      <c r="AR164" s="38">
        <f t="shared" si="51"/>
        <v>5.4387400017878562E-2</v>
      </c>
      <c r="AS164" s="54">
        <f t="shared" si="43"/>
        <v>1.6803951102413789E-4</v>
      </c>
    </row>
    <row r="165" spans="23:45" x14ac:dyDescent="0.25">
      <c r="X165">
        <f t="shared" si="42"/>
        <v>478</v>
      </c>
      <c r="Y165" s="55">
        <f t="shared" si="44"/>
        <v>256.60873858046409</v>
      </c>
      <c r="Z165" s="55">
        <f t="shared" si="45"/>
        <v>2.7916237880932879</v>
      </c>
      <c r="AA165" s="55">
        <f t="shared" si="46"/>
        <v>17.600050657096304</v>
      </c>
      <c r="AB165" s="102">
        <f t="shared" si="47"/>
        <v>18.853405741158156</v>
      </c>
      <c r="AC165" s="214">
        <f t="shared" si="41"/>
        <v>17.600050657096304</v>
      </c>
      <c r="AD165" s="214">
        <f t="shared" si="40"/>
        <v>18.853405741158156</v>
      </c>
      <c r="AG165" s="29">
        <f t="shared" si="48"/>
        <v>9.2510650577525146E+19</v>
      </c>
      <c r="AI165" s="26"/>
      <c r="AJ165" s="54">
        <f t="shared" si="49"/>
        <v>8.8441280020107988E-4</v>
      </c>
      <c r="AQ165" s="38">
        <f t="shared" si="50"/>
        <v>5.7515519589001737E-2</v>
      </c>
      <c r="AR165" s="38">
        <f t="shared" si="51"/>
        <v>5.4387400017878562E-2</v>
      </c>
      <c r="AS165" s="54">
        <f t="shared" si="43"/>
        <v>1.6803951102413789E-4</v>
      </c>
    </row>
    <row r="166" spans="23:45" x14ac:dyDescent="0.25">
      <c r="X166">
        <f t="shared" si="42"/>
        <v>481</v>
      </c>
      <c r="Y166" s="55">
        <f t="shared" si="44"/>
        <v>256.60873858046409</v>
      </c>
      <c r="Z166" s="55">
        <f t="shared" si="45"/>
        <v>2.7916237880932879</v>
      </c>
      <c r="AA166" s="55">
        <f t="shared" si="46"/>
        <v>17.600050657096304</v>
      </c>
      <c r="AB166" s="102">
        <f t="shared" si="47"/>
        <v>18.853405741158156</v>
      </c>
      <c r="AC166" s="214">
        <f t="shared" si="41"/>
        <v>17.600050657096304</v>
      </c>
      <c r="AD166" s="214">
        <f t="shared" si="40"/>
        <v>18.853405741158156</v>
      </c>
      <c r="AG166" s="29">
        <f t="shared" si="48"/>
        <v>9.1812598717016965E+19</v>
      </c>
      <c r="AI166" s="26"/>
      <c r="AJ166" s="54">
        <f t="shared" si="49"/>
        <v>8.7742112704287023E-4</v>
      </c>
      <c r="AQ166" s="38">
        <f t="shared" si="50"/>
        <v>5.7430204505431681E-2</v>
      </c>
      <c r="AR166" s="38">
        <f t="shared" si="51"/>
        <v>5.4311106549384251E-2</v>
      </c>
      <c r="AS166" s="54">
        <f t="shared" si="43"/>
        <v>1.6821455793528039E-4</v>
      </c>
    </row>
    <row r="167" spans="23:45" x14ac:dyDescent="0.25">
      <c r="X167">
        <f t="shared" si="42"/>
        <v>484</v>
      </c>
      <c r="Y167" s="55">
        <f t="shared" si="44"/>
        <v>255.83919432927192</v>
      </c>
      <c r="Z167" s="55">
        <f t="shared" si="45"/>
        <v>2.747762947749953</v>
      </c>
      <c r="AA167" s="55">
        <f t="shared" si="46"/>
        <v>17.547269844257332</v>
      </c>
      <c r="AB167" s="102">
        <f t="shared" si="47"/>
        <v>18.557188814411784</v>
      </c>
      <c r="AC167" s="214">
        <f t="shared" si="41"/>
        <v>17.547269844257332</v>
      </c>
      <c r="AD167" s="214">
        <f t="shared" si="40"/>
        <v>18.557188814411784</v>
      </c>
      <c r="AG167" s="29">
        <f t="shared" si="48"/>
        <v>9.1812598717016965E+19</v>
      </c>
      <c r="AI167" s="26"/>
      <c r="AJ167" s="54">
        <f t="shared" si="49"/>
        <v>8.7742112704287023E-4</v>
      </c>
      <c r="AQ167" s="38">
        <f t="shared" si="50"/>
        <v>5.7430204505431681E-2</v>
      </c>
      <c r="AR167" s="38">
        <f t="shared" si="51"/>
        <v>5.4311106549384251E-2</v>
      </c>
      <c r="AS167" s="54">
        <f t="shared" si="43"/>
        <v>1.6821455793528039E-4</v>
      </c>
    </row>
    <row r="168" spans="23:45" x14ac:dyDescent="0.25">
      <c r="X168">
        <f t="shared" si="42"/>
        <v>487</v>
      </c>
      <c r="Y168" s="55">
        <f t="shared" si="44"/>
        <v>255.83919432927192</v>
      </c>
      <c r="Z168" s="55">
        <f t="shared" si="45"/>
        <v>2.747762947749953</v>
      </c>
      <c r="AA168" s="55">
        <f t="shared" si="46"/>
        <v>17.547269844257332</v>
      </c>
      <c r="AB168" s="102">
        <f t="shared" si="47"/>
        <v>18.557188814411784</v>
      </c>
      <c r="AC168" s="214">
        <f t="shared" si="41"/>
        <v>17.547269844257332</v>
      </c>
      <c r="AD168" s="214">
        <f t="shared" si="40"/>
        <v>18.557188814411784</v>
      </c>
      <c r="AG168" s="29">
        <f t="shared" si="48"/>
        <v>9.1174739267108471E+19</v>
      </c>
      <c r="AI168" s="26"/>
      <c r="AJ168" s="54">
        <f t="shared" si="49"/>
        <v>8.7102794038988436E-4</v>
      </c>
      <c r="AQ168" s="38">
        <f t="shared" si="50"/>
        <v>5.7351798172578093E-2</v>
      </c>
      <c r="AR168" s="38">
        <f t="shared" si="51"/>
        <v>5.4240980411343932E-2</v>
      </c>
      <c r="AS168" s="54">
        <f t="shared" si="43"/>
        <v>1.683745500087542E-4</v>
      </c>
    </row>
    <row r="169" spans="23:45" x14ac:dyDescent="0.25">
      <c r="X169">
        <f t="shared" si="42"/>
        <v>490</v>
      </c>
      <c r="Y169" s="55">
        <f t="shared" si="44"/>
        <v>254.99293832617892</v>
      </c>
      <c r="Z169" s="55">
        <f t="shared" si="45"/>
        <v>2.6992242186550559</v>
      </c>
      <c r="AA169" s="55">
        <f t="shared" si="46"/>
        <v>17.489227594388129</v>
      </c>
      <c r="AB169" s="102">
        <f t="shared" si="47"/>
        <v>18.229379473593948</v>
      </c>
      <c r="AC169" s="214">
        <f t="shared" si="41"/>
        <v>17.489227594388129</v>
      </c>
      <c r="AD169" s="214">
        <f t="shared" si="40"/>
        <v>18.229379473593948</v>
      </c>
      <c r="AG169" s="29">
        <f t="shared" si="48"/>
        <v>9.1174739267108471E+19</v>
      </c>
      <c r="AI169" s="26"/>
      <c r="AJ169" s="54">
        <f t="shared" si="49"/>
        <v>8.7102794038988436E-4</v>
      </c>
      <c r="AQ169" s="38">
        <f t="shared" si="50"/>
        <v>5.7351798172578093E-2</v>
      </c>
      <c r="AR169" s="38">
        <f t="shared" si="51"/>
        <v>5.4240980411343932E-2</v>
      </c>
      <c r="AS169" s="54">
        <f t="shared" si="43"/>
        <v>1.683745500087542E-4</v>
      </c>
    </row>
    <row r="170" spans="23:45" x14ac:dyDescent="0.25">
      <c r="X170">
        <f t="shared" si="42"/>
        <v>493</v>
      </c>
      <c r="Y170" s="55">
        <f t="shared" si="44"/>
        <v>254.99293832617892</v>
      </c>
      <c r="Z170" s="55">
        <f t="shared" si="45"/>
        <v>2.6992242186550559</v>
      </c>
      <c r="AA170" s="55">
        <f t="shared" si="46"/>
        <v>17.489227594388129</v>
      </c>
      <c r="AB170" s="102">
        <f t="shared" si="47"/>
        <v>18.229379473593948</v>
      </c>
      <c r="AC170" s="214">
        <f t="shared" si="41"/>
        <v>17.489227594388129</v>
      </c>
      <c r="AD170" s="214">
        <f t="shared" si="40"/>
        <v>18.229379473593948</v>
      </c>
      <c r="AG170" s="29">
        <f t="shared" si="48"/>
        <v>9.0472906228652573E+19</v>
      </c>
      <c r="AI170" s="26"/>
      <c r="AJ170" s="54">
        <f t="shared" si="49"/>
        <v>8.6398882426877129E-4</v>
      </c>
      <c r="AQ170" s="38">
        <f t="shared" si="50"/>
        <v>5.7265029571705109E-2</v>
      </c>
      <c r="AR170" s="38">
        <f t="shared" si="51"/>
        <v>5.4163362988467516E-2</v>
      </c>
      <c r="AS170" s="54">
        <f t="shared" si="43"/>
        <v>1.6855063171334697E-4</v>
      </c>
    </row>
    <row r="171" spans="23:45" x14ac:dyDescent="0.25">
      <c r="X171">
        <f t="shared" si="42"/>
        <v>496</v>
      </c>
      <c r="Y171" s="55">
        <f t="shared" si="44"/>
        <v>254.30975195507531</v>
      </c>
      <c r="Z171" s="55">
        <f t="shared" si="45"/>
        <v>2.6598030135147805</v>
      </c>
      <c r="AA171" s="55">
        <f t="shared" si="46"/>
        <v>17.442369818592269</v>
      </c>
      <c r="AB171" s="102">
        <f t="shared" si="47"/>
        <v>17.96314590068738</v>
      </c>
      <c r="AC171" s="214">
        <f t="shared" si="41"/>
        <v>17.442369818592269</v>
      </c>
      <c r="AD171" s="214">
        <f t="shared" si="40"/>
        <v>17.96314590068738</v>
      </c>
      <c r="AG171" s="29">
        <f t="shared" si="48"/>
        <v>9.0472906228652573E+19</v>
      </c>
      <c r="AI171" s="26"/>
      <c r="AJ171" s="54">
        <f t="shared" si="49"/>
        <v>8.6398882426877129E-4</v>
      </c>
      <c r="AQ171" s="38">
        <f t="shared" si="50"/>
        <v>5.7265029571705109E-2</v>
      </c>
      <c r="AR171" s="38">
        <f t="shared" si="51"/>
        <v>5.4163362988467516E-2</v>
      </c>
      <c r="AS171" s="54">
        <f t="shared" si="43"/>
        <v>1.6855063171334697E-4</v>
      </c>
    </row>
    <row r="172" spans="23:45" x14ac:dyDescent="0.25">
      <c r="W172" s="45" t="s">
        <v>36</v>
      </c>
      <c r="X172" s="45">
        <v>500</v>
      </c>
      <c r="Y172" s="55">
        <f t="shared" si="44"/>
        <v>254.07014429106096</v>
      </c>
      <c r="Z172" s="55">
        <f t="shared" si="45"/>
        <v>2.645926961241825</v>
      </c>
      <c r="AA172" s="55">
        <f t="shared" si="46"/>
        <v>17.425935822432166</v>
      </c>
      <c r="AB172" s="102">
        <f t="shared" si="47"/>
        <v>17.869433114350137</v>
      </c>
      <c r="AC172" s="214">
        <f t="shared" si="41"/>
        <v>17.425935822432166</v>
      </c>
      <c r="AD172" s="214">
        <f t="shared" si="40"/>
        <v>17.869433114350137</v>
      </c>
      <c r="AG172" s="29">
        <f t="shared" si="48"/>
        <v>8.9906015929142608E+19</v>
      </c>
      <c r="AI172" s="26"/>
      <c r="AJ172" s="54">
        <f t="shared" si="49"/>
        <v>8.5829960389506598E-4</v>
      </c>
      <c r="AQ172" s="38">
        <f t="shared" si="50"/>
        <v>5.7194559601054219E-2</v>
      </c>
      <c r="AR172" s="38">
        <f t="shared" si="51"/>
        <v>5.4100315861100645E-2</v>
      </c>
      <c r="AS172" s="54">
        <f t="shared" si="43"/>
        <v>1.6869289101867902E-4</v>
      </c>
    </row>
    <row r="173" spans="23:45" x14ac:dyDescent="0.25">
      <c r="X173">
        <f t="shared" si="42"/>
        <v>503</v>
      </c>
      <c r="Y173" s="55">
        <f t="shared" si="44"/>
        <v>253.45731761673224</v>
      </c>
      <c r="Z173" s="55">
        <f t="shared" si="45"/>
        <v>2.6103178558963016</v>
      </c>
      <c r="AA173" s="55">
        <f t="shared" si="46"/>
        <v>17.383903814590688</v>
      </c>
      <c r="AB173" s="102">
        <f t="shared" si="47"/>
        <v>17.628944795679754</v>
      </c>
      <c r="AC173" s="214">
        <f t="shared" si="41"/>
        <v>17.383903814590688</v>
      </c>
      <c r="AD173" s="214">
        <f t="shared" si="40"/>
        <v>17.628944795679754</v>
      </c>
      <c r="AG173" s="29">
        <f t="shared" si="48"/>
        <v>8.9707132788490371E+19</v>
      </c>
      <c r="AI173" s="26"/>
      <c r="AJ173" s="54">
        <f t="shared" si="49"/>
        <v>8.5630291223096305E-4</v>
      </c>
      <c r="AQ173" s="38">
        <f t="shared" si="50"/>
        <v>5.7169754550246012E-2</v>
      </c>
      <c r="AR173" s="38">
        <f t="shared" si="51"/>
        <v>5.4078121611195601E-2</v>
      </c>
      <c r="AS173" s="54">
        <f t="shared" si="43"/>
        <v>1.6874280712538383E-4</v>
      </c>
    </row>
  </sheetData>
  <dataConsolidate/>
  <pageMargins left="0.70866141732283472" right="0.70866141732283472" top="0.74803149606299213" bottom="0.74803149606299213" header="0.31496062992125984" footer="0.31496062992125984"/>
  <pageSetup scale="55"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E87ED-B08A-428C-A36D-7DBD8F32965A}">
  <dimension ref="A1:AU156"/>
  <sheetViews>
    <sheetView topLeftCell="J22" zoomScale="90" zoomScaleNormal="90" workbookViewId="0">
      <selection activeCell="X31" sqref="X31"/>
    </sheetView>
  </sheetViews>
  <sheetFormatPr baseColWidth="10" defaultColWidth="8.85546875" defaultRowHeight="15" x14ac:dyDescent="0.25"/>
  <cols>
    <col min="1" max="1" width="5.42578125" customWidth="1"/>
    <col min="2" max="2" width="18" customWidth="1"/>
    <col min="3" max="3" width="10" customWidth="1"/>
    <col min="4" max="4" width="13.28515625" customWidth="1"/>
    <col min="5" max="5" width="12.140625" customWidth="1"/>
    <col min="6" max="6" width="11.5703125" customWidth="1"/>
    <col min="7" max="7" width="11.28515625" customWidth="1"/>
    <col min="8" max="8" width="11.42578125" customWidth="1"/>
    <col min="9" max="9" width="12" bestFit="1" customWidth="1"/>
    <col min="12" max="12" width="11" customWidth="1"/>
    <col min="13" max="13" width="9.42578125" customWidth="1"/>
    <col min="14" max="14" width="10" customWidth="1"/>
    <col min="15" max="15" width="9" customWidth="1"/>
    <col min="16" max="16" width="9.42578125" customWidth="1"/>
    <col min="17" max="17" width="7.28515625" customWidth="1"/>
    <col min="18" max="18" width="8.140625" customWidth="1"/>
    <col min="19" max="19" width="2.85546875" customWidth="1"/>
    <col min="20" max="20" width="8.42578125" customWidth="1"/>
    <col min="21" max="21" width="8.28515625" customWidth="1"/>
    <col min="22" max="22" width="6.28515625" customWidth="1"/>
    <col min="23" max="23" width="7" customWidth="1"/>
    <col min="24" max="24" width="8.28515625" customWidth="1"/>
    <col min="31" max="31" width="7.140625" customWidth="1"/>
    <col min="32" max="32" width="8.28515625" customWidth="1"/>
    <col min="33" max="33" width="11.5703125" customWidth="1"/>
    <col min="34" max="34" width="11.7109375" customWidth="1"/>
    <col min="35" max="35" width="12.7109375" customWidth="1"/>
    <col min="36" max="36" width="13.140625" customWidth="1"/>
    <col min="38" max="38" width="6.85546875" customWidth="1"/>
    <col min="45" max="45" width="11.85546875" customWidth="1"/>
    <col min="46" max="46" width="10.42578125" customWidth="1"/>
    <col min="47" max="47" width="8" customWidth="1"/>
    <col min="48" max="48" width="5.28515625" customWidth="1"/>
  </cols>
  <sheetData>
    <row r="1" spans="2:47" ht="15.75" x14ac:dyDescent="0.25">
      <c r="B1" s="81" t="s">
        <v>45</v>
      </c>
      <c r="C1" t="s">
        <v>20</v>
      </c>
      <c r="I1" s="105" t="str">
        <f>B1</f>
        <v>BKP5.1 C4K</v>
      </c>
      <c r="P1" s="41" t="s">
        <v>35</v>
      </c>
      <c r="Q1" s="41" t="s">
        <v>28</v>
      </c>
      <c r="R1" t="s">
        <v>43</v>
      </c>
      <c r="X1" s="1"/>
      <c r="Z1" s="15"/>
      <c r="AA1" s="15"/>
      <c r="AB1" s="15"/>
      <c r="AC1" s="15"/>
      <c r="AD1" s="15"/>
      <c r="AF1" s="26"/>
      <c r="AG1" s="27"/>
      <c r="AH1" s="92"/>
      <c r="AI1" s="27"/>
      <c r="AS1" s="83">
        <v>-5.2487000000000002E-6</v>
      </c>
      <c r="AT1" s="3" t="s">
        <v>38</v>
      </c>
    </row>
    <row r="2" spans="2:47" ht="16.5" thickBot="1" x14ac:dyDescent="0.3">
      <c r="B2" s="12"/>
      <c r="P2" s="31">
        <v>0</v>
      </c>
      <c r="Q2" s="31">
        <v>1188</v>
      </c>
      <c r="R2" s="23">
        <v>13.19</v>
      </c>
      <c r="T2" s="14"/>
      <c r="Y2" s="104"/>
      <c r="Z2" s="13"/>
      <c r="AA2" s="13"/>
      <c r="AB2" s="13"/>
      <c r="AC2" s="13"/>
      <c r="AD2" s="13"/>
      <c r="AP2" s="41" t="s">
        <v>32</v>
      </c>
      <c r="AQ2" s="51">
        <v>5.0000000000000001E-3</v>
      </c>
      <c r="AS2" s="84">
        <v>8.1773000000000005E-5</v>
      </c>
      <c r="AT2" s="9" t="s">
        <v>39</v>
      </c>
    </row>
    <row r="3" spans="2:47" ht="15.75" x14ac:dyDescent="0.25">
      <c r="B3" s="63" t="s">
        <v>68</v>
      </c>
      <c r="C3" s="106">
        <f>'Single climate'!B12</f>
        <v>100</v>
      </c>
      <c r="D3" s="42"/>
      <c r="P3" s="31">
        <v>25.565183465688683</v>
      </c>
      <c r="Q3" s="31">
        <v>1143</v>
      </c>
      <c r="R3" s="23">
        <v>12.84</v>
      </c>
      <c r="AK3" t="s">
        <v>34</v>
      </c>
      <c r="AP3" s="71" t="s">
        <v>42</v>
      </c>
      <c r="AQ3" s="52">
        <v>5.67E-2</v>
      </c>
      <c r="AS3" s="85">
        <v>669.63499999999999</v>
      </c>
      <c r="AT3" s="9" t="s">
        <v>40</v>
      </c>
    </row>
    <row r="4" spans="2:47" ht="17.25" x14ac:dyDescent="0.25">
      <c r="B4" s="43" t="s">
        <v>15</v>
      </c>
      <c r="C4" s="107">
        <f>'Single climate'!B15</f>
        <v>50</v>
      </c>
      <c r="D4" s="42"/>
      <c r="P4" s="31">
        <v>56.811518812641516</v>
      </c>
      <c r="Q4" s="31">
        <v>1114</v>
      </c>
      <c r="R4" s="23">
        <v>12.46</v>
      </c>
      <c r="U4" s="72"/>
      <c r="Y4" s="25" t="s">
        <v>0</v>
      </c>
      <c r="Z4" s="25"/>
      <c r="AA4" s="25"/>
      <c r="AB4" s="25"/>
      <c r="AC4" s="213" t="s">
        <v>111</v>
      </c>
      <c r="AD4" s="213"/>
      <c r="AF4" s="30" t="s">
        <v>27</v>
      </c>
      <c r="AG4" s="20" t="s">
        <v>11</v>
      </c>
      <c r="AH4" s="2" t="s">
        <v>33</v>
      </c>
      <c r="AI4" s="3"/>
      <c r="AJ4" s="8" t="s">
        <v>26</v>
      </c>
      <c r="AK4" s="10"/>
      <c r="AL4" s="6"/>
      <c r="AM4" s="2" t="s">
        <v>22</v>
      </c>
      <c r="AN4" s="2"/>
      <c r="AO4" s="2"/>
      <c r="AP4" s="3"/>
      <c r="AQ4" s="65" t="s">
        <v>30</v>
      </c>
      <c r="AR4" s="74" t="s">
        <v>31</v>
      </c>
      <c r="AS4" s="86" t="s">
        <v>29</v>
      </c>
      <c r="AT4" s="88" t="s">
        <v>41</v>
      </c>
      <c r="AU4" s="16"/>
    </row>
    <row r="5" spans="2:47" ht="16.5" thickBot="1" x14ac:dyDescent="0.3">
      <c r="B5" s="44" t="s">
        <v>16</v>
      </c>
      <c r="C5" s="108">
        <f>'Single climate'!B14</f>
        <v>21</v>
      </c>
      <c r="D5" s="42"/>
      <c r="P5" s="31">
        <v>96.579581981490577</v>
      </c>
      <c r="Q5" s="31">
        <v>1042</v>
      </c>
      <c r="R5" s="23">
        <v>12.05</v>
      </c>
      <c r="T5" s="64" t="s">
        <v>24</v>
      </c>
      <c r="U5" s="64" t="s">
        <v>37</v>
      </c>
      <c r="V5" s="16" t="s">
        <v>7</v>
      </c>
      <c r="W5" s="16" t="s">
        <v>5</v>
      </c>
      <c r="X5" s="65" t="s">
        <v>6</v>
      </c>
      <c r="Y5" s="66" t="s">
        <v>1</v>
      </c>
      <c r="Z5" s="16" t="s">
        <v>43</v>
      </c>
      <c r="AA5" s="16" t="s">
        <v>59</v>
      </c>
      <c r="AB5" s="16" t="s">
        <v>60</v>
      </c>
      <c r="AC5" s="93" t="s">
        <v>14</v>
      </c>
      <c r="AD5" s="93" t="s">
        <v>110</v>
      </c>
      <c r="AE5" s="16" t="s">
        <v>21</v>
      </c>
      <c r="AF5" s="16" t="s">
        <v>3</v>
      </c>
      <c r="AG5" s="77" t="s">
        <v>25</v>
      </c>
      <c r="AH5" s="16" t="s">
        <v>12</v>
      </c>
      <c r="AI5" s="69" t="s">
        <v>13</v>
      </c>
      <c r="AJ5" s="67" t="s">
        <v>2</v>
      </c>
      <c r="AK5" s="68" t="s">
        <v>4</v>
      </c>
      <c r="AL5" s="16" t="s">
        <v>7</v>
      </c>
      <c r="AM5" s="16" t="s">
        <v>8</v>
      </c>
      <c r="AN5" s="16" t="s">
        <v>9</v>
      </c>
      <c r="AO5" s="16" t="s">
        <v>10</v>
      </c>
      <c r="AP5" s="69" t="s">
        <v>18</v>
      </c>
      <c r="AQ5" s="68" t="s">
        <v>23</v>
      </c>
      <c r="AR5" s="69" t="s">
        <v>17</v>
      </c>
      <c r="AS5" s="87" t="s">
        <v>19</v>
      </c>
      <c r="AT5" s="82"/>
      <c r="AU5" s="16"/>
    </row>
    <row r="6" spans="2:47" ht="16.5" thickBot="1" x14ac:dyDescent="0.3">
      <c r="B6" s="42"/>
      <c r="C6" s="42"/>
      <c r="D6" s="42"/>
      <c r="P6" s="31">
        <v>164.7534045566604</v>
      </c>
      <c r="Q6" s="31">
        <v>917</v>
      </c>
      <c r="R6" s="23">
        <v>10.73</v>
      </c>
      <c r="T6" s="89">
        <f>Q2</f>
        <v>1188</v>
      </c>
      <c r="U6" s="53">
        <f>C8</f>
        <v>1188</v>
      </c>
      <c r="V6" s="53">
        <f>$C$4</f>
        <v>50</v>
      </c>
      <c r="W6" s="53">
        <f>$C$5</f>
        <v>21</v>
      </c>
      <c r="X6" s="4">
        <v>0</v>
      </c>
      <c r="Y6" s="55">
        <f>U6</f>
        <v>1188</v>
      </c>
      <c r="Z6" s="55">
        <f>-4.8493*(T$6/Y6 - 1)+12.841</f>
        <v>12.840999999999999</v>
      </c>
      <c r="AA6" s="55">
        <f>100*Y6/1188</f>
        <v>100</v>
      </c>
      <c r="AB6" s="55">
        <f>100*Z6/12.841</f>
        <v>100</v>
      </c>
      <c r="AC6" s="214">
        <f t="shared" ref="AC6:AC37" si="0">IF(OR($C$5&gt;35, $C$5&lt;0, $C$4&gt;80,$C$4&lt;10), 0, AA6)</f>
        <v>100</v>
      </c>
      <c r="AD6" s="214">
        <f t="shared" ref="AD6:AD37" si="1">IF(OR($C$5&gt;35, $C$5&lt;0, $C$4&gt;80,$C$4&lt;10), 0, AB6)</f>
        <v>100</v>
      </c>
      <c r="AE6" s="50">
        <v>100</v>
      </c>
      <c r="AF6" s="39">
        <v>126.5</v>
      </c>
      <c r="AG6" s="78">
        <f>AH$6-AI$6*EXP((T$6-U6)/T$6)</f>
        <v>8.4999999999999996E+24</v>
      </c>
      <c r="AH6" s="79">
        <f>F31</f>
        <v>1.6E+25</v>
      </c>
      <c r="AI6" s="80">
        <f>G31</f>
        <v>7.5000000000000001E+24</v>
      </c>
      <c r="AJ6" s="54">
        <f t="shared" ref="AJ6:AJ69" si="2">AG6*AR6*AS6*EXP(-AF$6/(0.008314*AK$6))</f>
        <v>1.3514198641325826E-4</v>
      </c>
      <c r="AK6" s="48">
        <f>W6+273.15</f>
        <v>294.14999999999998</v>
      </c>
      <c r="AL6" s="49">
        <f>V6/100</f>
        <v>0.5</v>
      </c>
      <c r="AM6" s="93">
        <f t="shared" ref="AM6" si="3">0.00362*AK6^2-2.366124*AK6+392.44234</f>
        <v>9.6646508499999868</v>
      </c>
      <c r="AN6" s="93">
        <f t="shared" ref="AN6" si="4">-0.00006636*AK6^2+0.038039*AK6 - 4.663</f>
        <v>0.78442444489999996</v>
      </c>
      <c r="AO6" s="93">
        <f t="shared" ref="AO6" si="5">0.000001753*AK6^2-0.001139*AK6+0.2234</f>
        <v>4.0040112042499965E-2</v>
      </c>
      <c r="AP6" s="11">
        <f>(AO6*AN6*AM6*AL6)/((1-AN6*AL6) *(1-AN6*AL6 + AM6*AN6*AL6))</f>
        <v>5.6775069222228317E-2</v>
      </c>
      <c r="AQ6" s="75">
        <f>AP$6*(((AQ$3-AQ$2*((T$6/U6)-1))/AQ$3))</f>
        <v>5.6775069222228317E-2</v>
      </c>
      <c r="AR6" s="76">
        <f t="shared" ref="AR6:AR69" si="6">AQ6/(AQ6+1)</f>
        <v>5.3724837835182816E-2</v>
      </c>
      <c r="AS6" s="54">
        <f>AS$1+AS$2*EXP(-$U6/AS$3)</f>
        <v>8.6229376627992354E-6</v>
      </c>
      <c r="AT6" s="90">
        <f>-LOG(AS6)</f>
        <v>5.0643447535027715</v>
      </c>
      <c r="AU6" s="28" t="s">
        <v>47</v>
      </c>
    </row>
    <row r="7" spans="2:47" ht="15.75" x14ac:dyDescent="0.25">
      <c r="B7" s="63" t="s">
        <v>66</v>
      </c>
      <c r="C7" s="112">
        <f>T6</f>
        <v>1188</v>
      </c>
      <c r="D7" s="42"/>
      <c r="P7" s="31">
        <v>46.693653012540146</v>
      </c>
      <c r="Q7" s="31">
        <v>1105</v>
      </c>
      <c r="R7" s="23">
        <v>12.54</v>
      </c>
      <c r="T7" s="1"/>
      <c r="V7" s="17"/>
      <c r="W7" s="17"/>
      <c r="X7">
        <f>X6+10</f>
        <v>10</v>
      </c>
      <c r="Y7" s="55">
        <f t="shared" ref="Y7:Y70" si="7">IF(U$6/(((U$6/AE$6)-1)*(1-EXP(-AJ7*X7))+1)&gt;Y6,Y6,(U$6/(((U$6/AE$6)-1)*(1-EXP(-AJ7*X7))+1)))</f>
        <v>1170.7968758154227</v>
      </c>
      <c r="Z7" s="55">
        <f t="shared" ref="Z7:Z70" si="8">-4.8493*(T$6/Y7 - 1)+12.841</f>
        <v>12.769746726412155</v>
      </c>
      <c r="AA7" s="55">
        <f t="shared" ref="AA7:AA70" si="9">100*Y7/1188</f>
        <v>98.551925573688777</v>
      </c>
      <c r="AB7" s="55">
        <f t="shared" ref="AB7:AB70" si="10">100*Z7/12.841</f>
        <v>99.445111178351809</v>
      </c>
      <c r="AC7" s="214">
        <f t="shared" si="0"/>
        <v>98.551925573688777</v>
      </c>
      <c r="AD7" s="214">
        <f t="shared" si="1"/>
        <v>99.445111178351809</v>
      </c>
      <c r="AE7" s="15"/>
      <c r="AF7" t="s">
        <v>0</v>
      </c>
      <c r="AG7" s="62">
        <f>AH$6-AI$6*EXP((T$6-Y6)/T$6)</f>
        <v>8.4999999999999996E+24</v>
      </c>
      <c r="AH7" s="1"/>
      <c r="AI7" s="26"/>
      <c r="AJ7" s="54">
        <f t="shared" si="2"/>
        <v>1.3514198641325826E-4</v>
      </c>
      <c r="AP7" s="18"/>
      <c r="AQ7" s="38">
        <f t="shared" ref="AQ7:AQ70" si="11">AP$6*(((AQ$3-AQ$2*((T$6/Y6)-1))/AQ$3))</f>
        <v>5.6775069222228317E-2</v>
      </c>
      <c r="AR7" s="38">
        <f t="shared" si="6"/>
        <v>5.3724837835182816E-2</v>
      </c>
      <c r="AS7" s="54">
        <f>AS$1+AS$2*EXP(-$Y6/AS$3)</f>
        <v>8.6229376627992354E-6</v>
      </c>
      <c r="AT7" s="23">
        <v>5.09</v>
      </c>
      <c r="AU7" s="28" t="s">
        <v>48</v>
      </c>
    </row>
    <row r="8" spans="2:47" ht="16.5" thickBot="1" x14ac:dyDescent="0.3">
      <c r="B8" s="44" t="s">
        <v>67</v>
      </c>
      <c r="C8" s="116">
        <f>C7*C3/100</f>
        <v>1188</v>
      </c>
      <c r="D8" s="42"/>
      <c r="E8">
        <v>22</v>
      </c>
      <c r="P8" s="31">
        <v>105.06071927821533</v>
      </c>
      <c r="Q8" s="31">
        <v>1076</v>
      </c>
      <c r="R8" s="23">
        <v>11.93</v>
      </c>
      <c r="V8" s="17"/>
      <c r="W8" s="17"/>
      <c r="X8">
        <f t="shared" ref="X8:X71" si="12">X7+10</f>
        <v>20</v>
      </c>
      <c r="Y8" s="55">
        <f t="shared" si="7"/>
        <v>1153.2136880434293</v>
      </c>
      <c r="Z8" s="55">
        <f t="shared" si="8"/>
        <v>12.69472245896838</v>
      </c>
      <c r="AA8" s="55">
        <f t="shared" si="9"/>
        <v>97.071859262914927</v>
      </c>
      <c r="AB8" s="55">
        <f t="shared" si="10"/>
        <v>98.860855532811939</v>
      </c>
      <c r="AC8" s="214">
        <f t="shared" si="0"/>
        <v>97.071859262914927</v>
      </c>
      <c r="AD8" s="214">
        <f t="shared" si="1"/>
        <v>98.860855532811939</v>
      </c>
      <c r="AG8" s="29">
        <f t="shared" ref="AG8:AG71" si="13">AH$6-AI$6*EXP((T$6-Y7)/T$6)</f>
        <v>8.3906042637974094E+24</v>
      </c>
      <c r="AI8" s="26"/>
      <c r="AJ8" s="54">
        <f t="shared" si="2"/>
        <v>1.3881693221396059E-4</v>
      </c>
      <c r="AP8" s="18"/>
      <c r="AQ8" s="38">
        <f t="shared" si="11"/>
        <v>5.6701504366538494E-2</v>
      </c>
      <c r="AR8" s="38">
        <f t="shared" si="6"/>
        <v>5.3658960578966325E-2</v>
      </c>
      <c r="AS8" s="54">
        <f t="shared" ref="AS8:AS71" si="14">AS$1+AS$2*EXP(-$Y7/AS$3)</f>
        <v>8.9839212333596044E-6</v>
      </c>
      <c r="AT8" s="28"/>
      <c r="AU8" s="28"/>
    </row>
    <row r="9" spans="2:47" ht="15.75" x14ac:dyDescent="0.25">
      <c r="B9" s="42"/>
      <c r="C9" s="42"/>
      <c r="D9" s="42"/>
      <c r="P9" s="31">
        <v>183.2725880742201</v>
      </c>
      <c r="Q9" s="31">
        <v>865</v>
      </c>
      <c r="R9" s="23">
        <v>10.66</v>
      </c>
      <c r="V9" s="17"/>
      <c r="X9">
        <f t="shared" si="12"/>
        <v>30</v>
      </c>
      <c r="Y9" s="55">
        <f t="shared" si="7"/>
        <v>1135.2976978068946</v>
      </c>
      <c r="Z9" s="55">
        <f t="shared" si="8"/>
        <v>12.615887877850257</v>
      </c>
      <c r="AA9" s="55">
        <f t="shared" si="9"/>
        <v>95.563779276674623</v>
      </c>
      <c r="AB9" s="55">
        <f t="shared" si="10"/>
        <v>98.246926858112744</v>
      </c>
      <c r="AC9" s="214">
        <f t="shared" si="0"/>
        <v>95.563779276674623</v>
      </c>
      <c r="AD9" s="214">
        <f t="shared" si="1"/>
        <v>98.246926858112744</v>
      </c>
      <c r="AG9" s="29">
        <f t="shared" si="13"/>
        <v>8.2771425781922683E+24</v>
      </c>
      <c r="AH9" s="27"/>
      <c r="AI9" s="26"/>
      <c r="AJ9" s="54">
        <f t="shared" si="2"/>
        <v>1.4252722535899141E-4</v>
      </c>
      <c r="AK9" s="15"/>
      <c r="AN9" s="24"/>
      <c r="AP9" s="18"/>
      <c r="AQ9" s="38">
        <f t="shared" si="11"/>
        <v>5.6624046179288581E-2</v>
      </c>
      <c r="AR9" s="38">
        <f t="shared" si="6"/>
        <v>5.3589586934008296E-2</v>
      </c>
      <c r="AS9" s="54">
        <f t="shared" si="14"/>
        <v>9.362589281382113E-6</v>
      </c>
      <c r="AT9" s="28"/>
      <c r="AU9" s="28"/>
    </row>
    <row r="10" spans="2:47" ht="19.5" customHeight="1" x14ac:dyDescent="0.25">
      <c r="B10" s="199"/>
      <c r="C10" s="114"/>
      <c r="D10" s="114"/>
      <c r="P10" s="31">
        <v>300.00672060557042</v>
      </c>
      <c r="Q10" s="31">
        <v>786</v>
      </c>
      <c r="R10" s="23">
        <v>9.6199999999999992</v>
      </c>
      <c r="V10" s="17"/>
      <c r="X10">
        <f t="shared" si="12"/>
        <v>40</v>
      </c>
      <c r="Y10" s="55">
        <f t="shared" si="7"/>
        <v>1117.104572167558</v>
      </c>
      <c r="Z10" s="55">
        <f t="shared" si="8"/>
        <v>12.533246181106584</v>
      </c>
      <c r="AA10" s="55">
        <f t="shared" si="9"/>
        <v>94.032371394575577</v>
      </c>
      <c r="AB10" s="55">
        <f t="shared" si="10"/>
        <v>97.603350059236689</v>
      </c>
      <c r="AC10" s="214">
        <f t="shared" si="0"/>
        <v>94.032371394575577</v>
      </c>
      <c r="AD10" s="214">
        <f t="shared" si="1"/>
        <v>97.603350059236689</v>
      </c>
      <c r="AG10" s="29">
        <f t="shared" si="13"/>
        <v>8.1597930729097507E+24</v>
      </c>
      <c r="AI10" s="26"/>
      <c r="AJ10" s="54">
        <f t="shared" si="2"/>
        <v>1.4625315081098609E-4</v>
      </c>
      <c r="AP10" s="18"/>
      <c r="AQ10" s="38">
        <f t="shared" si="11"/>
        <v>5.6542654065055785E-2</v>
      </c>
      <c r="AR10" s="38">
        <f t="shared" si="6"/>
        <v>5.3516678997774014E-2</v>
      </c>
      <c r="AS10" s="54">
        <f t="shared" si="14"/>
        <v>9.7587887679409741E-6</v>
      </c>
      <c r="AT10" s="28"/>
      <c r="AU10" s="28"/>
    </row>
    <row r="11" spans="2:47" ht="15.75" x14ac:dyDescent="0.25">
      <c r="B11" s="109"/>
      <c r="C11" s="110"/>
      <c r="D11" s="115"/>
      <c r="P11" s="31">
        <v>61.850527425204241</v>
      </c>
      <c r="Q11" s="31">
        <v>1024</v>
      </c>
      <c r="R11" s="23">
        <v>12.54</v>
      </c>
      <c r="X11">
        <f t="shared" si="12"/>
        <v>50</v>
      </c>
      <c r="Y11" s="55">
        <f t="shared" si="7"/>
        <v>1098.6978640593445</v>
      </c>
      <c r="Z11" s="55">
        <f t="shared" si="8"/>
        <v>12.446849012742206</v>
      </c>
      <c r="AA11" s="55">
        <f t="shared" si="9"/>
        <v>92.482985190180514</v>
      </c>
      <c r="AB11" s="55">
        <f t="shared" si="10"/>
        <v>96.930527316737056</v>
      </c>
      <c r="AC11" s="214">
        <f t="shared" si="0"/>
        <v>92.482985190180514</v>
      </c>
      <c r="AD11" s="214">
        <f t="shared" si="1"/>
        <v>96.930527316737056</v>
      </c>
      <c r="AG11" s="29">
        <f t="shared" si="13"/>
        <v>8.0388034684267432E+24</v>
      </c>
      <c r="AI11" s="26"/>
      <c r="AJ11" s="54">
        <f t="shared" si="2"/>
        <v>1.499726122134864E-4</v>
      </c>
      <c r="AN11" s="19"/>
      <c r="AO11" s="19"/>
      <c r="AP11" s="18"/>
      <c r="AQ11" s="38">
        <f t="shared" si="11"/>
        <v>5.6457331325639251E-2</v>
      </c>
      <c r="AR11" s="38">
        <f t="shared" si="6"/>
        <v>5.3440238097261124E-2</v>
      </c>
      <c r="AS11" s="54">
        <f t="shared" si="14"/>
        <v>1.0172112336403936E-5</v>
      </c>
      <c r="AT11" s="28"/>
      <c r="AU11" s="28"/>
    </row>
    <row r="12" spans="2:47" ht="15.75" x14ac:dyDescent="0.25">
      <c r="B12" s="94"/>
      <c r="C12" s="109"/>
      <c r="D12" s="110"/>
      <c r="P12" s="31">
        <v>132.53684448258051</v>
      </c>
      <c r="Q12" s="31">
        <v>914</v>
      </c>
      <c r="R12" s="23">
        <v>11.7</v>
      </c>
      <c r="V12" s="17"/>
      <c r="X12">
        <f t="shared" si="12"/>
        <v>60</v>
      </c>
      <c r="Y12" s="55">
        <f t="shared" si="7"/>
        <v>1080.1480380935852</v>
      </c>
      <c r="Z12" s="55">
        <f t="shared" si="8"/>
        <v>12.356801075012031</v>
      </c>
      <c r="AA12" s="55">
        <f t="shared" si="9"/>
        <v>90.92155202807956</v>
      </c>
      <c r="AB12" s="55">
        <f t="shared" si="10"/>
        <v>96.229274005233478</v>
      </c>
      <c r="AC12" s="214">
        <f t="shared" si="0"/>
        <v>90.92155202807956</v>
      </c>
      <c r="AD12" s="214">
        <f t="shared" si="1"/>
        <v>96.229274005233478</v>
      </c>
      <c r="AG12" s="29">
        <f t="shared" si="13"/>
        <v>7.9144932518017054E+24</v>
      </c>
      <c r="AI12" s="26"/>
      <c r="AJ12" s="54">
        <f t="shared" si="2"/>
        <v>1.536615165234272E-4</v>
      </c>
      <c r="AM12" s="28"/>
      <c r="AP12" s="18"/>
      <c r="AQ12" s="38">
        <f t="shared" si="11"/>
        <v>5.6368131280466603E-2</v>
      </c>
      <c r="AR12" s="38">
        <f t="shared" si="6"/>
        <v>5.3360310304079797E-2</v>
      </c>
      <c r="AS12" s="54">
        <f t="shared" si="14"/>
        <v>1.0601874104084584E-5</v>
      </c>
      <c r="AT12" s="28"/>
      <c r="AU12" s="28"/>
    </row>
    <row r="13" spans="2:47" ht="15" customHeight="1" x14ac:dyDescent="0.25">
      <c r="B13" s="199"/>
      <c r="C13" s="114"/>
      <c r="D13" s="114"/>
      <c r="P13" s="31">
        <v>265.07368896516101</v>
      </c>
      <c r="Q13" s="31">
        <v>834</v>
      </c>
      <c r="R13" s="23">
        <v>10.44</v>
      </c>
      <c r="V13" s="17"/>
      <c r="W13" s="17"/>
      <c r="X13">
        <f t="shared" si="12"/>
        <v>70</v>
      </c>
      <c r="Y13" s="55">
        <f t="shared" si="7"/>
        <v>1061.5310336059015</v>
      </c>
      <c r="Z13" s="55">
        <f t="shared" si="8"/>
        <v>12.263262807850621</v>
      </c>
      <c r="AA13" s="55">
        <f t="shared" si="9"/>
        <v>89.354464108240862</v>
      </c>
      <c r="AB13" s="55">
        <f t="shared" si="10"/>
        <v>95.500839559618584</v>
      </c>
      <c r="AC13" s="214">
        <f t="shared" si="0"/>
        <v>89.354464108240862</v>
      </c>
      <c r="AD13" s="214">
        <f t="shared" si="1"/>
        <v>95.500839559618584</v>
      </c>
      <c r="AG13" s="29">
        <f t="shared" si="13"/>
        <v>7.7872526649238863E+24</v>
      </c>
      <c r="AI13" s="26"/>
      <c r="AJ13" s="54">
        <f t="shared" si="2"/>
        <v>1.5729432965209622E-4</v>
      </c>
      <c r="AM13" s="19"/>
      <c r="AP13" s="18"/>
      <c r="AQ13" s="38">
        <f t="shared" si="11"/>
        <v>5.6275162028518899E-2</v>
      </c>
      <c r="AR13" s="38">
        <f t="shared" si="6"/>
        <v>5.3276990742114505E-2</v>
      </c>
      <c r="AS13" s="54">
        <f t="shared" si="14"/>
        <v>1.1047095328294366E-5</v>
      </c>
      <c r="AT13" s="28"/>
      <c r="AU13" s="28"/>
    </row>
    <row r="14" spans="2:47" ht="15.75" x14ac:dyDescent="0.25">
      <c r="B14" s="109"/>
      <c r="C14" s="110"/>
      <c r="D14" s="115"/>
      <c r="P14" s="31">
        <v>494.80421940163393</v>
      </c>
      <c r="Q14" s="31">
        <v>594</v>
      </c>
      <c r="R14" s="23">
        <v>8.1300000000000008</v>
      </c>
      <c r="V14" s="17"/>
      <c r="W14" s="17"/>
      <c r="X14">
        <f t="shared" si="12"/>
        <v>80</v>
      </c>
      <c r="Y14" s="55">
        <f t="shared" si="7"/>
        <v>1042.9264032314054</v>
      </c>
      <c r="Z14" s="55">
        <f t="shared" si="8"/>
        <v>12.16645058727998</v>
      </c>
      <c r="AA14" s="55">
        <f t="shared" si="9"/>
        <v>87.788417780421327</v>
      </c>
      <c r="AB14" s="55">
        <f t="shared" si="10"/>
        <v>94.746909020169625</v>
      </c>
      <c r="AC14" s="214">
        <f t="shared" si="0"/>
        <v>87.788417780421327</v>
      </c>
      <c r="AD14" s="214">
        <f t="shared" si="1"/>
        <v>94.746909020169625</v>
      </c>
      <c r="AG14" s="29">
        <f t="shared" si="13"/>
        <v>7.6575379765047098E+24</v>
      </c>
      <c r="AI14" s="26"/>
      <c r="AJ14" s="54">
        <f t="shared" si="2"/>
        <v>1.6084478990826821E-4</v>
      </c>
      <c r="AP14" s="18"/>
      <c r="AQ14" s="38">
        <f t="shared" si="11"/>
        <v>5.6178589214685694E-2</v>
      </c>
      <c r="AR14" s="38">
        <f t="shared" si="6"/>
        <v>5.3190426115773556E-2</v>
      </c>
      <c r="AS14" s="54">
        <f t="shared" si="14"/>
        <v>1.1506503031668394E-5</v>
      </c>
      <c r="AT14" s="28"/>
      <c r="AU14" s="28"/>
    </row>
    <row r="15" spans="2:47" x14ac:dyDescent="0.25">
      <c r="P15" s="31">
        <v>108.54153663064922</v>
      </c>
      <c r="Q15" s="31">
        <v>923</v>
      </c>
      <c r="R15" s="23">
        <v>11.74</v>
      </c>
      <c r="V15" s="17"/>
      <c r="W15" s="17"/>
      <c r="X15">
        <f t="shared" si="12"/>
        <v>90</v>
      </c>
      <c r="Y15" s="55">
        <f t="shared" si="7"/>
        <v>1024.4151170591254</v>
      </c>
      <c r="Z15" s="55">
        <f t="shared" si="8"/>
        <v>12.066634062173451</v>
      </c>
      <c r="AA15" s="55">
        <f t="shared" si="9"/>
        <v>86.230228708680585</v>
      </c>
      <c r="AB15" s="55">
        <f t="shared" si="10"/>
        <v>93.969582292449587</v>
      </c>
      <c r="AC15" s="214">
        <f t="shared" si="0"/>
        <v>86.230228708680585</v>
      </c>
      <c r="AD15" s="214">
        <f t="shared" si="1"/>
        <v>93.969582292449587</v>
      </c>
      <c r="AG15" s="29">
        <f t="shared" si="13"/>
        <v>7.5258628003068968E+24</v>
      </c>
      <c r="AI15" s="26"/>
      <c r="AJ15" s="54">
        <f t="shared" si="2"/>
        <v>1.6428674508512463E-4</v>
      </c>
      <c r="AP15" s="18"/>
      <c r="AQ15" s="38">
        <f t="shared" si="11"/>
        <v>5.6078636234609486E-2</v>
      </c>
      <c r="AR15" s="38">
        <f t="shared" si="6"/>
        <v>5.310081494930604E-2</v>
      </c>
      <c r="AS15" s="54">
        <f t="shared" si="14"/>
        <v>1.1978543919003234E-5</v>
      </c>
      <c r="AT15" s="28"/>
      <c r="AU15" s="28"/>
    </row>
    <row r="16" spans="2:47" ht="18.75" x14ac:dyDescent="0.3">
      <c r="B16" s="42"/>
      <c r="C16" s="33"/>
      <c r="D16" s="33"/>
      <c r="P16" s="31">
        <v>232.5890070656769</v>
      </c>
      <c r="Q16" s="31">
        <v>790</v>
      </c>
      <c r="R16" s="23">
        <v>10.51</v>
      </c>
      <c r="V16" s="17"/>
      <c r="W16" s="118"/>
      <c r="X16" s="45">
        <f t="shared" si="12"/>
        <v>100</v>
      </c>
      <c r="Y16" s="55">
        <f t="shared" si="7"/>
        <v>1006.0771706531775</v>
      </c>
      <c r="Z16" s="55">
        <f t="shared" si="8"/>
        <v>11.964130509184702</v>
      </c>
      <c r="AA16" s="55">
        <f t="shared" si="9"/>
        <v>84.686630526361739</v>
      </c>
      <c r="AB16" s="55">
        <f t="shared" si="10"/>
        <v>93.171330186003445</v>
      </c>
      <c r="AC16" s="214">
        <f t="shared" si="0"/>
        <v>84.686630526361739</v>
      </c>
      <c r="AD16" s="214">
        <f t="shared" si="1"/>
        <v>93.171330186003445</v>
      </c>
      <c r="AG16" s="29">
        <f t="shared" si="13"/>
        <v>7.392785615997733E+24</v>
      </c>
      <c r="AI16" s="26"/>
      <c r="AJ16" s="54">
        <f t="shared" si="2"/>
        <v>1.6759505864737917E-4</v>
      </c>
      <c r="AM16" s="19"/>
      <c r="AP16" s="18"/>
      <c r="AQ16" s="38">
        <f t="shared" si="11"/>
        <v>5.5975581485049539E-2</v>
      </c>
      <c r="AR16" s="38">
        <f t="shared" si="6"/>
        <v>5.3008405181424204E-2</v>
      </c>
      <c r="AS16" s="54">
        <f t="shared" si="14"/>
        <v>1.2461414632216038E-5</v>
      </c>
      <c r="AT16" s="28"/>
      <c r="AU16" s="28"/>
    </row>
    <row r="17" spans="2:47" ht="18.75" x14ac:dyDescent="0.3">
      <c r="D17" s="33"/>
      <c r="E17" s="7"/>
      <c r="P17" s="31">
        <v>434.16614652259688</v>
      </c>
      <c r="Q17" s="31">
        <v>727</v>
      </c>
      <c r="R17" s="23">
        <v>8.5299999999999994</v>
      </c>
      <c r="W17" s="17"/>
      <c r="X17">
        <f t="shared" si="12"/>
        <v>110</v>
      </c>
      <c r="Y17" s="55">
        <f t="shared" si="7"/>
        <v>987.9891703376602</v>
      </c>
      <c r="Z17" s="55">
        <f t="shared" si="8"/>
        <v>11.859296409109319</v>
      </c>
      <c r="AA17" s="55">
        <f t="shared" si="9"/>
        <v>83.16407157724413</v>
      </c>
      <c r="AB17" s="55">
        <f t="shared" si="10"/>
        <v>92.354928814806641</v>
      </c>
      <c r="AC17" s="214">
        <f t="shared" si="0"/>
        <v>83.16407157724413</v>
      </c>
      <c r="AD17" s="214">
        <f t="shared" si="1"/>
        <v>92.354928814806641</v>
      </c>
      <c r="AG17" s="29">
        <f t="shared" si="13"/>
        <v>7.2588940961969807E+24</v>
      </c>
      <c r="AI17" s="26"/>
      <c r="AJ17" s="54">
        <f t="shared" si="2"/>
        <v>1.707465148389577E-4</v>
      </c>
      <c r="AQ17" s="38">
        <f t="shared" si="11"/>
        <v>5.5869752535674805E-2</v>
      </c>
      <c r="AR17" s="38">
        <f t="shared" si="6"/>
        <v>5.2913488999474984E-2</v>
      </c>
      <c r="AS17" s="54">
        <f t="shared" si="14"/>
        <v>1.295310768429339E-5</v>
      </c>
      <c r="AT17" s="28"/>
      <c r="AU17" s="28"/>
    </row>
    <row r="18" spans="2:47" ht="18.75" x14ac:dyDescent="0.3">
      <c r="D18" s="33"/>
      <c r="P18" s="31">
        <v>775.296690218923</v>
      </c>
      <c r="Q18" s="31">
        <v>500</v>
      </c>
      <c r="R18" s="23">
        <v>6.62</v>
      </c>
      <c r="W18" s="17"/>
      <c r="X18">
        <f t="shared" si="12"/>
        <v>120</v>
      </c>
      <c r="Y18" s="55">
        <f t="shared" si="7"/>
        <v>970.22208268530301</v>
      </c>
      <c r="Z18" s="55">
        <f t="shared" si="8"/>
        <v>11.752516782311062</v>
      </c>
      <c r="AA18" s="55">
        <f t="shared" si="9"/>
        <v>81.668525478560866</v>
      </c>
      <c r="AB18" s="55">
        <f t="shared" si="10"/>
        <v>91.5233765463053</v>
      </c>
      <c r="AC18" s="214">
        <f t="shared" si="0"/>
        <v>81.668525478560866</v>
      </c>
      <c r="AD18" s="214">
        <f t="shared" si="1"/>
        <v>91.5233765463053</v>
      </c>
      <c r="AG18" s="29">
        <f t="shared" si="13"/>
        <v>7.124787268951438E+24</v>
      </c>
      <c r="AI18" s="26"/>
      <c r="AJ18" s="54">
        <f t="shared" si="2"/>
        <v>1.7372064566291114E-4</v>
      </c>
      <c r="AQ18" s="38">
        <f t="shared" si="11"/>
        <v>5.57615174321478E-2</v>
      </c>
      <c r="AR18" s="38">
        <f t="shared" si="6"/>
        <v>5.2816395096283199E-2</v>
      </c>
      <c r="AS18" s="54">
        <f t="shared" si="14"/>
        <v>1.3451470532528045E-5</v>
      </c>
      <c r="AT18" s="28"/>
      <c r="AU18" s="28"/>
    </row>
    <row r="19" spans="2:47" ht="18.75" x14ac:dyDescent="0.3">
      <c r="C19" s="73"/>
      <c r="D19" s="33"/>
      <c r="P19" s="31">
        <v>152.36002235017355</v>
      </c>
      <c r="Q19" s="31">
        <v>823</v>
      </c>
      <c r="R19" s="23">
        <v>11.58</v>
      </c>
      <c r="W19" s="17"/>
      <c r="X19">
        <f t="shared" si="12"/>
        <v>130</v>
      </c>
      <c r="Y19" s="55">
        <f t="shared" si="7"/>
        <v>952.83932243306083</v>
      </c>
      <c r="Z19" s="55">
        <f t="shared" si="8"/>
        <v>11.64419310205056</v>
      </c>
      <c r="AA19" s="55">
        <f t="shared" si="9"/>
        <v>80.20533017113307</v>
      </c>
      <c r="AB19" s="55">
        <f t="shared" si="10"/>
        <v>90.679799875792853</v>
      </c>
      <c r="AC19" s="214">
        <f t="shared" si="0"/>
        <v>80.20533017113307</v>
      </c>
      <c r="AD19" s="214">
        <f t="shared" si="1"/>
        <v>90.679799875792853</v>
      </c>
      <c r="AG19" s="29">
        <f t="shared" si="13"/>
        <v>6.9910568638415745E+24</v>
      </c>
      <c r="AI19" s="26"/>
      <c r="AJ19" s="54">
        <f t="shared" si="2"/>
        <v>1.7650040719313274E-4</v>
      </c>
      <c r="AQ19" s="38">
        <f t="shared" si="11"/>
        <v>5.5651273685573231E-2</v>
      </c>
      <c r="AR19" s="38">
        <f t="shared" si="6"/>
        <v>5.2717478842496064E-2</v>
      </c>
      <c r="AS19" s="54">
        <f t="shared" si="14"/>
        <v>1.3954273536741166E-5</v>
      </c>
      <c r="AT19" s="28"/>
      <c r="AU19" s="28"/>
    </row>
    <row r="20" spans="2:47" ht="18" customHeight="1" x14ac:dyDescent="0.3">
      <c r="B20" s="42"/>
      <c r="C20" s="33"/>
      <c r="D20" s="33"/>
      <c r="P20" s="31">
        <v>304.7200447003471</v>
      </c>
      <c r="Q20" s="31">
        <v>727</v>
      </c>
      <c r="R20" s="23">
        <v>10.199999999999999</v>
      </c>
      <c r="W20" s="17"/>
      <c r="X20">
        <f t="shared" si="12"/>
        <v>140</v>
      </c>
      <c r="Y20" s="55">
        <f t="shared" si="7"/>
        <v>935.89531495429299</v>
      </c>
      <c r="Z20" s="55">
        <f t="shared" si="8"/>
        <v>11.534730773455305</v>
      </c>
      <c r="AA20" s="55">
        <f t="shared" si="9"/>
        <v>78.779066915344529</v>
      </c>
      <c r="AB20" s="55">
        <f t="shared" si="10"/>
        <v>89.827355918194115</v>
      </c>
      <c r="AC20" s="214">
        <f t="shared" si="0"/>
        <v>78.779066915344529</v>
      </c>
      <c r="AD20" s="214">
        <f t="shared" si="1"/>
        <v>89.827355918194115</v>
      </c>
      <c r="AG20" s="29">
        <f t="shared" si="13"/>
        <v>6.8582693292133458E+24</v>
      </c>
      <c r="AI20" s="26"/>
      <c r="AJ20" s="54">
        <f t="shared" si="2"/>
        <v>1.7907264872235956E-4</v>
      </c>
      <c r="AQ20" s="38">
        <f t="shared" si="11"/>
        <v>5.5539435793713697E-2</v>
      </c>
      <c r="AR20" s="38">
        <f t="shared" si="6"/>
        <v>5.2617111128539479E-2</v>
      </c>
      <c r="AS20" s="54">
        <f t="shared" si="14"/>
        <v>1.4459281355380663E-5</v>
      </c>
      <c r="AT20" s="28"/>
      <c r="AU20" s="28"/>
    </row>
    <row r="21" spans="2:47" x14ac:dyDescent="0.25">
      <c r="P21" s="31">
        <v>507.86674116724515</v>
      </c>
      <c r="Q21" s="31">
        <v>605</v>
      </c>
      <c r="R21" s="23">
        <v>8.0399999999999991</v>
      </c>
      <c r="X21">
        <f t="shared" si="12"/>
        <v>150</v>
      </c>
      <c r="Y21" s="55">
        <f t="shared" si="7"/>
        <v>919.43461264211817</v>
      </c>
      <c r="Z21" s="55">
        <f t="shared" si="8"/>
        <v>11.424527186156187</v>
      </c>
      <c r="AA21" s="55">
        <f t="shared" si="9"/>
        <v>77.393485912636208</v>
      </c>
      <c r="AB21" s="55">
        <f t="shared" si="10"/>
        <v>88.96913936730931</v>
      </c>
      <c r="AC21" s="214">
        <f t="shared" si="0"/>
        <v>77.393485912636208</v>
      </c>
      <c r="AD21" s="214">
        <f t="shared" si="1"/>
        <v>88.96913936730931</v>
      </c>
      <c r="AG21" s="29">
        <f t="shared" si="13"/>
        <v>6.7269499296454354E+24</v>
      </c>
      <c r="AI21" s="26"/>
      <c r="AJ21" s="54">
        <f t="shared" si="2"/>
        <v>1.8142834318729333E-4</v>
      </c>
      <c r="AQ21" s="38">
        <f t="shared" si="11"/>
        <v>5.5426422313755414E-2</v>
      </c>
      <c r="AR21" s="38">
        <f t="shared" si="6"/>
        <v>5.2515666788260806E-2</v>
      </c>
      <c r="AS21" s="54">
        <f t="shared" si="14"/>
        <v>1.496432192978529E-5</v>
      </c>
      <c r="AT21" s="28"/>
      <c r="AU21" s="28"/>
    </row>
    <row r="22" spans="2:47" x14ac:dyDescent="0.25">
      <c r="P22" s="31">
        <v>711.0134376341432</v>
      </c>
      <c r="Q22" s="31">
        <v>530</v>
      </c>
      <c r="R22" s="23">
        <v>6.77</v>
      </c>
      <c r="X22">
        <f t="shared" si="12"/>
        <v>160</v>
      </c>
      <c r="Y22" s="55">
        <f t="shared" si="7"/>
        <v>903.49157997488703</v>
      </c>
      <c r="Z22" s="55">
        <f t="shared" si="8"/>
        <v>11.313961218668879</v>
      </c>
      <c r="AA22" s="55">
        <f t="shared" si="9"/>
        <v>76.051479795865902</v>
      </c>
      <c r="AB22" s="55">
        <f t="shared" si="10"/>
        <v>88.108100760601815</v>
      </c>
      <c r="AC22" s="214">
        <f t="shared" si="0"/>
        <v>76.051479795865902</v>
      </c>
      <c r="AD22" s="214">
        <f t="shared" si="1"/>
        <v>88.108100760601815</v>
      </c>
      <c r="AG22" s="29">
        <f t="shared" si="13"/>
        <v>6.5975700478605841E+24</v>
      </c>
      <c r="AI22" s="26"/>
      <c r="AJ22" s="54">
        <f t="shared" si="2"/>
        <v>1.8356257626798338E-4</v>
      </c>
      <c r="AQ22" s="38">
        <f t="shared" si="11"/>
        <v>5.5312643527351081E-2</v>
      </c>
      <c r="AR22" s="38">
        <f t="shared" si="6"/>
        <v>5.2413513537059711E-2</v>
      </c>
      <c r="AS22" s="54">
        <f t="shared" si="14"/>
        <v>1.5467347688583897E-5</v>
      </c>
      <c r="AT22" s="28"/>
      <c r="AU22" s="28"/>
    </row>
    <row r="23" spans="2:47" x14ac:dyDescent="0.25">
      <c r="P23" s="31">
        <v>156.09366624377867</v>
      </c>
      <c r="Q23" s="31">
        <v>928</v>
      </c>
      <c r="R23" s="23">
        <v>11.72</v>
      </c>
      <c r="X23">
        <f t="shared" si="12"/>
        <v>170</v>
      </c>
      <c r="Y23" s="55">
        <f t="shared" si="7"/>
        <v>888.09060169526015</v>
      </c>
      <c r="Z23" s="55">
        <f t="shared" si="8"/>
        <v>11.203384826026769</v>
      </c>
      <c r="AA23" s="55">
        <f t="shared" si="9"/>
        <v>74.755101152799668</v>
      </c>
      <c r="AB23" s="55">
        <f t="shared" si="10"/>
        <v>87.246980967422857</v>
      </c>
      <c r="AC23" s="214">
        <f t="shared" si="0"/>
        <v>74.755101152799668</v>
      </c>
      <c r="AD23" s="214">
        <f t="shared" si="1"/>
        <v>87.246980967422857</v>
      </c>
      <c r="AG23" s="29">
        <f t="shared" si="13"/>
        <v>6.4705383829281353E+24</v>
      </c>
      <c r="AI23" s="26"/>
      <c r="AJ23" s="54">
        <f t="shared" si="2"/>
        <v>1.8547431881048315E-4</v>
      </c>
      <c r="AQ23" s="38">
        <f t="shared" si="11"/>
        <v>5.5198490604504921E-2</v>
      </c>
      <c r="AR23" s="38">
        <f t="shared" si="6"/>
        <v>5.2311002238908305E-2</v>
      </c>
      <c r="AS23" s="54">
        <f t="shared" si="14"/>
        <v>1.5966484855409124E-5</v>
      </c>
      <c r="AT23" s="28"/>
      <c r="AU23" s="28"/>
    </row>
    <row r="24" spans="2:47" x14ac:dyDescent="0.25">
      <c r="P24" s="31">
        <v>312.18733248755734</v>
      </c>
      <c r="Q24" s="31">
        <v>742</v>
      </c>
      <c r="R24" s="23">
        <v>10.19</v>
      </c>
      <c r="X24">
        <f t="shared" si="12"/>
        <v>180</v>
      </c>
      <c r="Y24" s="55">
        <f t="shared" si="7"/>
        <v>873.24672241983205</v>
      </c>
      <c r="Z24" s="55">
        <f t="shared" si="8"/>
        <v>11.093117036591989</v>
      </c>
      <c r="AA24" s="55">
        <f t="shared" si="9"/>
        <v>73.505616365305727</v>
      </c>
      <c r="AB24" s="55">
        <f t="shared" si="10"/>
        <v>86.388264438844246</v>
      </c>
      <c r="AC24" s="214">
        <f t="shared" si="0"/>
        <v>73.505616365305727</v>
      </c>
      <c r="AD24" s="214">
        <f t="shared" si="1"/>
        <v>86.388264438844246</v>
      </c>
      <c r="AG24" s="29">
        <f t="shared" si="13"/>
        <v>6.3461962466801353E+24</v>
      </c>
      <c r="AI24" s="26"/>
      <c r="AJ24" s="54">
        <f t="shared" si="2"/>
        <v>1.8716602784134897E-4</v>
      </c>
      <c r="AQ24" s="38">
        <f t="shared" si="11"/>
        <v>5.5084326918293514E-2</v>
      </c>
      <c r="AR24" s="38">
        <f t="shared" si="6"/>
        <v>5.2208459089885889E-2</v>
      </c>
      <c r="AS24" s="54">
        <f t="shared" si="14"/>
        <v>1.6460068475312089E-5</v>
      </c>
      <c r="AT24" s="28"/>
      <c r="AU24" s="28"/>
    </row>
    <row r="25" spans="2:47" x14ac:dyDescent="0.25">
      <c r="P25" s="31">
        <v>468.28099873133601</v>
      </c>
      <c r="Q25" s="31">
        <v>678</v>
      </c>
      <c r="R25" s="23">
        <v>9.1300000000000008</v>
      </c>
      <c r="X25">
        <f t="shared" si="12"/>
        <v>190</v>
      </c>
      <c r="Y25" s="55">
        <f t="shared" si="7"/>
        <v>858.96659969076268</v>
      </c>
      <c r="Z25" s="55">
        <f t="shared" si="8"/>
        <v>10.983440382787862</v>
      </c>
      <c r="AA25" s="55">
        <f t="shared" si="9"/>
        <v>72.303585832555783</v>
      </c>
      <c r="AB25" s="55">
        <f t="shared" si="10"/>
        <v>85.534151411789296</v>
      </c>
      <c r="AC25" s="214">
        <f t="shared" si="0"/>
        <v>72.303585832555783</v>
      </c>
      <c r="AD25" s="214">
        <f t="shared" si="1"/>
        <v>85.534151411789296</v>
      </c>
      <c r="AG25" s="29">
        <f t="shared" si="13"/>
        <v>6.2248167070827589E+24</v>
      </c>
      <c r="AI25" s="26"/>
      <c r="AJ25" s="54">
        <f t="shared" si="2"/>
        <v>1.8864313258078316E-4</v>
      </c>
      <c r="AQ25" s="38">
        <f t="shared" si="11"/>
        <v>5.497048184692279E-2</v>
      </c>
      <c r="AR25" s="38">
        <f t="shared" si="6"/>
        <v>5.2106180023811378E-2</v>
      </c>
      <c r="AS25" s="54">
        <f t="shared" si="14"/>
        <v>1.6946662617297186E-5</v>
      </c>
      <c r="AT25" s="28"/>
      <c r="AU25" s="28"/>
    </row>
    <row r="26" spans="2:47" x14ac:dyDescent="0.25">
      <c r="H26" t="s">
        <v>0</v>
      </c>
      <c r="N26" s="32"/>
      <c r="P26" s="31">
        <v>780.46833121889335</v>
      </c>
      <c r="Q26" s="31">
        <v>535</v>
      </c>
      <c r="R26" s="23">
        <v>6.89</v>
      </c>
      <c r="X26">
        <f t="shared" si="12"/>
        <v>200</v>
      </c>
      <c r="Y26" s="55">
        <f t="shared" si="7"/>
        <v>845.24964648720356</v>
      </c>
      <c r="Z26" s="55">
        <f t="shared" si="8"/>
        <v>10.874599545179144</v>
      </c>
      <c r="AA26" s="55">
        <f t="shared" si="9"/>
        <v>71.148960142020499</v>
      </c>
      <c r="AB26" s="55">
        <f t="shared" si="10"/>
        <v>84.68654734973245</v>
      </c>
      <c r="AC26" s="214">
        <f t="shared" si="0"/>
        <v>71.148960142020499</v>
      </c>
      <c r="AD26" s="214">
        <f t="shared" si="1"/>
        <v>84.68654734973245</v>
      </c>
      <c r="AG26" s="29">
        <f t="shared" si="13"/>
        <v>6.106606984106079E+24</v>
      </c>
      <c r="AI26" s="26"/>
      <c r="AJ26" s="54">
        <f t="shared" si="2"/>
        <v>1.8991346321588825E-4</v>
      </c>
      <c r="AQ26" s="38">
        <f t="shared" si="11"/>
        <v>5.4857247088667141E-2</v>
      </c>
      <c r="AR26" s="38">
        <f t="shared" si="6"/>
        <v>5.2004427366896644E-2</v>
      </c>
      <c r="AS26" s="54">
        <f t="shared" si="14"/>
        <v>1.742506681817296E-5</v>
      </c>
      <c r="AT26" s="28"/>
      <c r="AU26" s="28"/>
    </row>
    <row r="27" spans="2:47" x14ac:dyDescent="0.25">
      <c r="H27" s="7"/>
      <c r="R27" s="19"/>
      <c r="S27" s="19"/>
      <c r="X27">
        <f t="shared" si="12"/>
        <v>210</v>
      </c>
      <c r="Y27" s="55">
        <f t="shared" si="7"/>
        <v>832.08924987293472</v>
      </c>
      <c r="Z27" s="55">
        <f t="shared" si="8"/>
        <v>10.76680182852412</v>
      </c>
      <c r="AA27" s="55">
        <f t="shared" si="9"/>
        <v>70.04118264923693</v>
      </c>
      <c r="AB27" s="55">
        <f t="shared" si="10"/>
        <v>83.847066649981457</v>
      </c>
      <c r="AC27" s="214">
        <f t="shared" si="0"/>
        <v>70.04118264923693</v>
      </c>
      <c r="AD27" s="214">
        <f t="shared" si="1"/>
        <v>83.847066649981457</v>
      </c>
      <c r="AG27" s="29">
        <f t="shared" si="13"/>
        <v>5.9917133071515661E+24</v>
      </c>
      <c r="AI27" s="26"/>
      <c r="AJ27" s="54">
        <f t="shared" si="2"/>
        <v>1.9098667361128161E-4</v>
      </c>
      <c r="AQ27" s="38">
        <f t="shared" si="11"/>
        <v>5.474487526196118E-2</v>
      </c>
      <c r="AR27" s="38">
        <f t="shared" si="6"/>
        <v>5.1903428540825566E-2</v>
      </c>
      <c r="AS27" s="54">
        <f t="shared" si="14"/>
        <v>1.7894310975281975E-5</v>
      </c>
      <c r="AT27" s="28"/>
      <c r="AU27" s="28"/>
    </row>
    <row r="28" spans="2:47" ht="15.75" thickBot="1" x14ac:dyDescent="0.3">
      <c r="H28" s="24"/>
      <c r="N28" s="13"/>
      <c r="Q28" s="19"/>
      <c r="R28" s="19"/>
      <c r="S28" s="19"/>
      <c r="X28">
        <f t="shared" si="12"/>
        <v>220</v>
      </c>
      <c r="Y28" s="55">
        <f t="shared" si="7"/>
        <v>819.47397382532574</v>
      </c>
      <c r="Z28" s="55">
        <f t="shared" si="8"/>
        <v>10.660219016332331</v>
      </c>
      <c r="AA28" s="55">
        <f t="shared" si="9"/>
        <v>68.979290726037533</v>
      </c>
      <c r="AB28" s="55">
        <f t="shared" si="10"/>
        <v>83.017047086148509</v>
      </c>
      <c r="AC28" s="214">
        <f t="shared" si="0"/>
        <v>68.979290726037533</v>
      </c>
      <c r="AD28" s="214">
        <f t="shared" si="1"/>
        <v>83.017047086148509</v>
      </c>
      <c r="AG28" s="29">
        <f t="shared" si="13"/>
        <v>5.880227391916634E+24</v>
      </c>
      <c r="AI28" s="26"/>
      <c r="AJ28" s="54">
        <f t="shared" si="2"/>
        <v>1.9187369764524961E-4</v>
      </c>
      <c r="AQ28" s="38">
        <f t="shared" si="11"/>
        <v>5.4633580396895892E-2</v>
      </c>
      <c r="AR28" s="38">
        <f t="shared" si="6"/>
        <v>5.1803376464018287E-2</v>
      </c>
      <c r="AS28" s="54">
        <f t="shared" si="14"/>
        <v>1.8353641489700466E-5</v>
      </c>
      <c r="AT28" s="28"/>
      <c r="AU28" s="28"/>
    </row>
    <row r="29" spans="2:47" x14ac:dyDescent="0.25">
      <c r="F29" s="57" t="s">
        <v>33</v>
      </c>
      <c r="G29" s="47"/>
      <c r="H29" s="37"/>
      <c r="N29" s="13"/>
      <c r="X29">
        <f t="shared" si="12"/>
        <v>230</v>
      </c>
      <c r="Y29" s="55">
        <f t="shared" si="7"/>
        <v>807.38868013836554</v>
      </c>
      <c r="Z29" s="55">
        <f t="shared" si="8"/>
        <v>10.554990152687402</v>
      </c>
      <c r="AA29" s="55">
        <f t="shared" si="9"/>
        <v>67.96201011265704</v>
      </c>
      <c r="AB29" s="55">
        <f t="shared" si="10"/>
        <v>82.197571471749896</v>
      </c>
      <c r="AC29" s="214">
        <f t="shared" si="0"/>
        <v>67.96201011265704</v>
      </c>
      <c r="AD29" s="214">
        <f t="shared" si="1"/>
        <v>82.197571471749896</v>
      </c>
      <c r="AG29" s="29">
        <f t="shared" si="13"/>
        <v>5.7721937589007294E+24</v>
      </c>
      <c r="AI29" s="26"/>
      <c r="AJ29" s="54">
        <f t="shared" si="2"/>
        <v>1.9258626563467164E-4</v>
      </c>
      <c r="AQ29" s="38">
        <f t="shared" si="11"/>
        <v>5.4523539849941398E-2</v>
      </c>
      <c r="AR29" s="38">
        <f t="shared" si="6"/>
        <v>5.1704431233180533E-2</v>
      </c>
      <c r="AS29" s="54">
        <f t="shared" si="14"/>
        <v>1.8802501555971828E-5</v>
      </c>
      <c r="AT29" s="28"/>
      <c r="AU29" s="28"/>
    </row>
    <row r="30" spans="2:47" x14ac:dyDescent="0.25">
      <c r="F30" s="58" t="s">
        <v>12</v>
      </c>
      <c r="G30" s="59" t="s">
        <v>13</v>
      </c>
      <c r="N30" s="13"/>
      <c r="X30">
        <f t="shared" si="12"/>
        <v>240</v>
      </c>
      <c r="Y30" s="55">
        <f t="shared" si="7"/>
        <v>795.81552655539747</v>
      </c>
      <c r="Z30" s="55">
        <f t="shared" si="8"/>
        <v>10.451224852854107</v>
      </c>
      <c r="AA30" s="55">
        <f t="shared" si="9"/>
        <v>66.987838935639516</v>
      </c>
      <c r="AB30" s="55">
        <f t="shared" si="10"/>
        <v>81.389493441742133</v>
      </c>
      <c r="AC30" s="214">
        <f t="shared" si="0"/>
        <v>66.987838935639516</v>
      </c>
      <c r="AD30" s="214">
        <f t="shared" si="1"/>
        <v>81.389493441742133</v>
      </c>
      <c r="AG30" s="29">
        <f t="shared" si="13"/>
        <v>5.6676172524212962E+24</v>
      </c>
      <c r="AI30" s="26"/>
      <c r="AJ30" s="54">
        <f t="shared" si="2"/>
        <v>1.9313649487682279E-4</v>
      </c>
      <c r="AQ30" s="38">
        <f t="shared" si="11"/>
        <v>5.44148971760171E-2</v>
      </c>
      <c r="AR30" s="38">
        <f t="shared" si="6"/>
        <v>5.1606722668423602E-2</v>
      </c>
      <c r="AS30" s="54">
        <f t="shared" si="14"/>
        <v>1.9240508220515153E-5</v>
      </c>
      <c r="AT30" s="28"/>
      <c r="AU30" s="28"/>
    </row>
    <row r="31" spans="2:47" ht="15.75" thickBot="1" x14ac:dyDescent="0.3">
      <c r="E31" s="36"/>
      <c r="F31" s="60">
        <v>1.6E+25</v>
      </c>
      <c r="G31" s="61">
        <v>7.5000000000000001E+24</v>
      </c>
      <c r="L31" s="27"/>
      <c r="M31" s="40"/>
      <c r="N31" s="13"/>
      <c r="O31" s="19"/>
      <c r="R31" s="35"/>
      <c r="S31" s="35"/>
      <c r="X31">
        <f t="shared" si="12"/>
        <v>250</v>
      </c>
      <c r="Y31" s="55">
        <f t="shared" si="7"/>
        <v>784.73482273366892</v>
      </c>
      <c r="Z31" s="55">
        <f t="shared" si="8"/>
        <v>10.349006822858534</v>
      </c>
      <c r="AA31" s="55">
        <f t="shared" si="9"/>
        <v>66.055119758726349</v>
      </c>
      <c r="AB31" s="55">
        <f t="shared" si="10"/>
        <v>80.593464861447984</v>
      </c>
      <c r="AC31" s="214">
        <f t="shared" si="0"/>
        <v>66.055119758726349</v>
      </c>
      <c r="AD31" s="214">
        <f t="shared" si="1"/>
        <v>80.593464861447984</v>
      </c>
      <c r="AG31" s="29">
        <f t="shared" si="13"/>
        <v>5.5664702854063678E+24</v>
      </c>
      <c r="AI31" s="26"/>
      <c r="AJ31" s="54">
        <f t="shared" si="2"/>
        <v>1.9353655822687191E-4</v>
      </c>
      <c r="AQ31" s="38">
        <f t="shared" si="11"/>
        <v>5.430776554650063E-2</v>
      </c>
      <c r="AR31" s="38">
        <f t="shared" si="6"/>
        <v>5.1510353353368496E-2</v>
      </c>
      <c r="AS31" s="54">
        <f t="shared" si="14"/>
        <v>1.9667428345764959E-5</v>
      </c>
      <c r="AT31" s="28"/>
      <c r="AU31" s="28"/>
    </row>
    <row r="32" spans="2:47" x14ac:dyDescent="0.25">
      <c r="E32" s="18"/>
      <c r="H32" s="19"/>
      <c r="I32" s="34"/>
      <c r="N32" s="13"/>
      <c r="X32">
        <f t="shared" si="12"/>
        <v>260</v>
      </c>
      <c r="Y32" s="55">
        <f t="shared" si="7"/>
        <v>774.12574084546304</v>
      </c>
      <c r="Z32" s="55">
        <f t="shared" si="8"/>
        <v>10.248397352882044</v>
      </c>
      <c r="AA32" s="55">
        <f t="shared" si="9"/>
        <v>65.162099397766241</v>
      </c>
      <c r="AB32" s="55">
        <f t="shared" si="10"/>
        <v>79.809963031555512</v>
      </c>
      <c r="AC32" s="214">
        <f t="shared" si="0"/>
        <v>65.162099397766241</v>
      </c>
      <c r="AD32" s="214">
        <f t="shared" si="1"/>
        <v>79.809963031555512</v>
      </c>
      <c r="AG32" s="29">
        <f t="shared" si="13"/>
        <v>5.4686994982977412E+24</v>
      </c>
      <c r="AI32" s="26"/>
      <c r="AJ32" s="54">
        <f t="shared" si="2"/>
        <v>1.9379842742681997E-4</v>
      </c>
      <c r="AQ32" s="38">
        <f t="shared" si="11"/>
        <v>5.4202231382989505E-2</v>
      </c>
      <c r="AR32" s="38">
        <f t="shared" si="6"/>
        <v>5.1415401873967335E-2</v>
      </c>
      <c r="AS32" s="54">
        <f t="shared" si="14"/>
        <v>2.0083155060655001E-5</v>
      </c>
      <c r="AT32" s="28"/>
      <c r="AU32" s="28"/>
    </row>
    <row r="33" spans="1:47" x14ac:dyDescent="0.25">
      <c r="E33" s="27"/>
      <c r="P33" s="36"/>
      <c r="Q33" s="13"/>
      <c r="R33" s="13"/>
      <c r="S33" s="13"/>
      <c r="X33">
        <f t="shared" si="12"/>
        <v>270</v>
      </c>
      <c r="Y33" s="55">
        <f t="shared" si="7"/>
        <v>763.96688851998863</v>
      </c>
      <c r="Z33" s="55">
        <f t="shared" si="8"/>
        <v>10.149438626857819</v>
      </c>
      <c r="AA33" s="55">
        <f t="shared" si="9"/>
        <v>64.306977148147183</v>
      </c>
      <c r="AB33" s="55">
        <f t="shared" si="10"/>
        <v>79.039316461785063</v>
      </c>
      <c r="AC33" s="214">
        <f t="shared" si="0"/>
        <v>64.306977148147183</v>
      </c>
      <c r="AD33" s="214">
        <f t="shared" si="1"/>
        <v>79.039316461785063</v>
      </c>
      <c r="AG33" s="29">
        <f t="shared" si="13"/>
        <v>5.3742316598327766E+24</v>
      </c>
      <c r="AI33" s="26"/>
      <c r="AJ33" s="54">
        <f t="shared" si="2"/>
        <v>1.9393368348452302E-4</v>
      </c>
      <c r="AQ33" s="38">
        <f t="shared" si="11"/>
        <v>5.4098357964026865E-2</v>
      </c>
      <c r="AR33" s="38">
        <f t="shared" si="6"/>
        <v>5.1321926037829077E-2</v>
      </c>
      <c r="AS33" s="54">
        <f t="shared" si="14"/>
        <v>2.0487685750064063E-5</v>
      </c>
      <c r="AT33" s="28"/>
      <c r="AU33" s="28"/>
    </row>
    <row r="34" spans="1:47" x14ac:dyDescent="0.25">
      <c r="E34" s="27"/>
      <c r="J34" s="26"/>
      <c r="P34" s="36"/>
      <c r="Q34" s="13"/>
      <c r="R34" s="13"/>
      <c r="S34" s="13"/>
      <c r="X34">
        <f t="shared" si="12"/>
        <v>280</v>
      </c>
      <c r="Y34" s="55">
        <f t="shared" si="7"/>
        <v>754.23675817806395</v>
      </c>
      <c r="Z34" s="55">
        <f t="shared" si="8"/>
        <v>10.052156754480901</v>
      </c>
      <c r="AA34" s="55">
        <f t="shared" si="9"/>
        <v>63.487942607581139</v>
      </c>
      <c r="AB34" s="55">
        <f t="shared" si="10"/>
        <v>78.281728482835462</v>
      </c>
      <c r="AC34" s="214">
        <f t="shared" si="0"/>
        <v>63.487942607581139</v>
      </c>
      <c r="AD34" s="214">
        <f t="shared" si="1"/>
        <v>78.281728482835462</v>
      </c>
      <c r="AG34" s="29">
        <f t="shared" si="13"/>
        <v>5.2829787446320313E+24</v>
      </c>
      <c r="AI34" s="26"/>
      <c r="AJ34" s="54">
        <f t="shared" si="2"/>
        <v>1.9395338426135423E-4</v>
      </c>
      <c r="AQ34" s="38">
        <f t="shared" si="11"/>
        <v>5.3996188842067208E-2</v>
      </c>
      <c r="AR34" s="38">
        <f t="shared" si="6"/>
        <v>5.122996592747462E-2</v>
      </c>
      <c r="AS34" s="54">
        <f t="shared" si="14"/>
        <v>2.0881102192347302E-5</v>
      </c>
      <c r="AT34" s="28"/>
      <c r="AU34" s="28"/>
    </row>
    <row r="35" spans="1:47" x14ac:dyDescent="0.25">
      <c r="E35" s="27"/>
      <c r="P35" s="36"/>
      <c r="Q35" s="13"/>
      <c r="R35" s="13"/>
      <c r="S35" s="13"/>
      <c r="X35">
        <f t="shared" si="12"/>
        <v>290</v>
      </c>
      <c r="Y35" s="55">
        <f t="shared" si="7"/>
        <v>744.9140696892415</v>
      </c>
      <c r="Z35" s="55">
        <f t="shared" si="8"/>
        <v>9.956564480138864</v>
      </c>
      <c r="AA35" s="55">
        <f t="shared" si="9"/>
        <v>62.70320451929642</v>
      </c>
      <c r="AB35" s="55">
        <f t="shared" si="10"/>
        <v>77.537298342332093</v>
      </c>
      <c r="AC35" s="214">
        <f t="shared" si="0"/>
        <v>62.70320451929642</v>
      </c>
      <c r="AD35" s="214">
        <f t="shared" si="1"/>
        <v>77.537298342332093</v>
      </c>
      <c r="AG35" s="29">
        <f t="shared" si="13"/>
        <v>5.1948421971430237E+24</v>
      </c>
      <c r="AI35" s="26"/>
      <c r="AJ35" s="54">
        <f t="shared" si="2"/>
        <v>1.938679789271519E-4</v>
      </c>
      <c r="AQ35" s="38">
        <f t="shared" si="11"/>
        <v>5.3895750973850236E-2</v>
      </c>
      <c r="AR35" s="38">
        <f t="shared" si="6"/>
        <v>5.1139546699991885E-2</v>
      </c>
      <c r="AS35" s="54">
        <f t="shared" si="14"/>
        <v>2.1263553115306181E-5</v>
      </c>
      <c r="AT35" s="28"/>
      <c r="AU35" s="28"/>
    </row>
    <row r="36" spans="1:47" x14ac:dyDescent="0.25">
      <c r="E36" s="19"/>
      <c r="P36" s="36"/>
      <c r="Q36" s="13"/>
      <c r="R36" s="13"/>
      <c r="S36" s="13"/>
      <c r="X36">
        <f t="shared" si="12"/>
        <v>300</v>
      </c>
      <c r="Y36" s="55">
        <f t="shared" si="7"/>
        <v>735.97802377225446</v>
      </c>
      <c r="Z36" s="55">
        <f t="shared" si="8"/>
        <v>9.8626635571723131</v>
      </c>
      <c r="AA36" s="55">
        <f t="shared" si="9"/>
        <v>61.951012102041624</v>
      </c>
      <c r="AB36" s="55">
        <f t="shared" si="10"/>
        <v>76.806039694512222</v>
      </c>
      <c r="AC36" s="214">
        <f t="shared" si="0"/>
        <v>61.951012102041624</v>
      </c>
      <c r="AD36" s="214">
        <f t="shared" si="1"/>
        <v>76.806039694512222</v>
      </c>
      <c r="AG36" s="29">
        <f t="shared" si="13"/>
        <v>5.1097164380840073E+24</v>
      </c>
      <c r="AI36" s="26"/>
      <c r="AJ36" s="54">
        <f t="shared" si="2"/>
        <v>1.9368725948460216E-4</v>
      </c>
      <c r="AQ36" s="38">
        <f t="shared" si="11"/>
        <v>5.3797057517213961E-2</v>
      </c>
      <c r="AR36" s="38">
        <f t="shared" si="6"/>
        <v>5.1050681090305833E-2</v>
      </c>
      <c r="AS36" s="54">
        <f t="shared" si="14"/>
        <v>2.1635239203442561E-5</v>
      </c>
      <c r="AT36" s="28"/>
      <c r="AU36" s="28"/>
    </row>
    <row r="37" spans="1:47" ht="15.75" customHeight="1" x14ac:dyDescent="0.3">
      <c r="E37" s="19"/>
      <c r="F37" s="33"/>
      <c r="P37" s="36"/>
      <c r="Q37" s="13"/>
      <c r="R37" s="13"/>
      <c r="S37" s="13"/>
      <c r="X37">
        <f t="shared" si="12"/>
        <v>310</v>
      </c>
      <c r="Y37" s="55">
        <f t="shared" si="7"/>
        <v>727.40848257976938</v>
      </c>
      <c r="Z37" s="55">
        <f t="shared" si="8"/>
        <v>9.7704467978918732</v>
      </c>
      <c r="AA37" s="55">
        <f t="shared" si="9"/>
        <v>61.229670250822338</v>
      </c>
      <c r="AB37" s="55">
        <f t="shared" si="10"/>
        <v>76.087896564845991</v>
      </c>
      <c r="AC37" s="214">
        <f t="shared" si="0"/>
        <v>61.229670250822338</v>
      </c>
      <c r="AD37" s="214">
        <f t="shared" si="1"/>
        <v>76.087896564845991</v>
      </c>
      <c r="AG37" s="29">
        <f t="shared" si="13"/>
        <v>5.0274916944551876E+24</v>
      </c>
      <c r="AI37" s="26"/>
      <c r="AJ37" s="54">
        <f t="shared" si="2"/>
        <v>1.9342034067550216E-4</v>
      </c>
      <c r="AQ37" s="38">
        <f t="shared" si="11"/>
        <v>5.3700110282380469E-2</v>
      </c>
      <c r="AR37" s="38">
        <f t="shared" si="6"/>
        <v>5.0963371606736772E-2</v>
      </c>
      <c r="AS37" s="54">
        <f t="shared" si="14"/>
        <v>2.1996400437330546E-5</v>
      </c>
      <c r="AT37" s="28"/>
      <c r="AU37" s="28"/>
    </row>
    <row r="38" spans="1:47" x14ac:dyDescent="0.25">
      <c r="Q38" s="26"/>
      <c r="X38">
        <f t="shared" si="12"/>
        <v>320</v>
      </c>
      <c r="Y38" s="55">
        <f t="shared" si="7"/>
        <v>719.18609214609683</v>
      </c>
      <c r="Z38" s="55">
        <f t="shared" si="8"/>
        <v>9.6798998227539315</v>
      </c>
      <c r="AA38" s="55">
        <f t="shared" si="9"/>
        <v>60.537549843947538</v>
      </c>
      <c r="AB38" s="55">
        <f t="shared" si="10"/>
        <v>75.382756971839669</v>
      </c>
      <c r="AC38" s="214">
        <f t="shared" ref="AC38:AC69" si="15">IF(OR($C$5&gt;35, $C$5&lt;0, $C$4&gt;80,$C$4&lt;10), 0, AA38)</f>
        <v>60.537549843947538</v>
      </c>
      <c r="AD38" s="214">
        <f t="shared" ref="AD38:AD69" si="16">IF(OR($C$5&gt;35, $C$5&lt;0, $C$4&gt;80,$C$4&lt;10), 0, AB38)</f>
        <v>75.382756971839669</v>
      </c>
      <c r="AG38" s="29">
        <f t="shared" si="13"/>
        <v>4.9480562437847122E+24</v>
      </c>
      <c r="AI38" s="26"/>
      <c r="AJ38" s="54">
        <f t="shared" si="2"/>
        <v>1.9307566092019384E-4</v>
      </c>
      <c r="AQ38" s="38">
        <f t="shared" si="11"/>
        <v>5.360490184847904E-2</v>
      </c>
      <c r="AR38" s="38">
        <f t="shared" si="6"/>
        <v>5.0877612427991596E-2</v>
      </c>
      <c r="AS38" s="54">
        <f t="shared" si="14"/>
        <v>2.2347305559597923E-5</v>
      </c>
      <c r="AT38" s="28"/>
      <c r="AU38" s="28"/>
    </row>
    <row r="39" spans="1:47" x14ac:dyDescent="0.25">
      <c r="X39">
        <f t="shared" si="12"/>
        <v>330</v>
      </c>
      <c r="Y39" s="55">
        <f t="shared" si="7"/>
        <v>711.29235930401887</v>
      </c>
      <c r="Z39" s="55">
        <f t="shared" si="8"/>
        <v>9.5910025386341005</v>
      </c>
      <c r="AA39" s="55">
        <f t="shared" si="9"/>
        <v>59.873094217510008</v>
      </c>
      <c r="AB39" s="55">
        <f t="shared" si="10"/>
        <v>74.690464439172189</v>
      </c>
      <c r="AC39" s="214">
        <f t="shared" si="15"/>
        <v>59.873094217510008</v>
      </c>
      <c r="AD39" s="214">
        <f t="shared" si="16"/>
        <v>74.690464439172189</v>
      </c>
      <c r="AG39" s="29">
        <f t="shared" si="13"/>
        <v>4.8712981629329116E+24</v>
      </c>
      <c r="AI39" s="26"/>
      <c r="AJ39" s="54">
        <f t="shared" si="2"/>
        <v>1.9266099829332836E-4</v>
      </c>
      <c r="AQ39" s="38">
        <f t="shared" si="11"/>
        <v>5.3511417369468253E-2</v>
      </c>
      <c r="AR39" s="38">
        <f t="shared" si="6"/>
        <v>5.0793391022834741E-2</v>
      </c>
      <c r="AS39" s="54">
        <f t="shared" si="14"/>
        <v>2.2688243422399961E-5</v>
      </c>
      <c r="AT39" s="28"/>
      <c r="AU39" s="28"/>
    </row>
    <row r="40" spans="1:47" x14ac:dyDescent="0.25">
      <c r="A40" s="16"/>
      <c r="B40" s="21"/>
      <c r="C40" s="21"/>
      <c r="X40">
        <f t="shared" si="12"/>
        <v>340</v>
      </c>
      <c r="Y40" s="55">
        <f t="shared" si="7"/>
        <v>703.70969359026776</v>
      </c>
      <c r="Z40" s="55">
        <f t="shared" si="8"/>
        <v>9.5037303783595419</v>
      </c>
      <c r="AA40" s="55">
        <f t="shared" si="9"/>
        <v>59.234822692783474</v>
      </c>
      <c r="AB40" s="55">
        <f t="shared" si="10"/>
        <v>74.010827648621927</v>
      </c>
      <c r="AC40" s="214">
        <f t="shared" si="15"/>
        <v>59.234822692783474</v>
      </c>
      <c r="AD40" s="214">
        <f t="shared" si="16"/>
        <v>74.010827648621927</v>
      </c>
      <c r="AG40" s="29">
        <f t="shared" si="13"/>
        <v>4.7971066656013558E+24</v>
      </c>
      <c r="AI40" s="26"/>
      <c r="AJ40" s="54">
        <f t="shared" si="2"/>
        <v>1.9218349678262357E-4</v>
      </c>
      <c r="AQ40" s="38">
        <f t="shared" si="11"/>
        <v>5.3419636100367249E-2</v>
      </c>
      <c r="AR40" s="38">
        <f t="shared" si="6"/>
        <v>5.0710689519819774E-2</v>
      </c>
      <c r="AS40" s="54">
        <f t="shared" si="14"/>
        <v>2.3019515962617023E-5</v>
      </c>
      <c r="AT40" s="28"/>
      <c r="AU40" s="28"/>
    </row>
    <row r="41" spans="1:47" x14ac:dyDescent="0.25">
      <c r="A41" s="16"/>
      <c r="B41" s="21"/>
      <c r="C41" s="21"/>
      <c r="X41">
        <f t="shared" si="12"/>
        <v>350</v>
      </c>
      <c r="Y41" s="55">
        <f t="shared" si="7"/>
        <v>696.42142272496562</v>
      </c>
      <c r="Z41" s="55">
        <f t="shared" si="8"/>
        <v>9.4180553331739603</v>
      </c>
      <c r="AA41" s="55">
        <f t="shared" si="9"/>
        <v>58.621331879205862</v>
      </c>
      <c r="AB41" s="55">
        <f t="shared" si="10"/>
        <v>73.343628480445147</v>
      </c>
      <c r="AC41" s="214">
        <f t="shared" si="15"/>
        <v>58.621331879205862</v>
      </c>
      <c r="AD41" s="214">
        <f t="shared" si="16"/>
        <v>73.343628480445147</v>
      </c>
      <c r="AG41" s="29">
        <f t="shared" si="13"/>
        <v>4.7253731035820059E+24</v>
      </c>
      <c r="AI41" s="26"/>
      <c r="AJ41" s="54">
        <f t="shared" si="2"/>
        <v>1.916496991560463E-4</v>
      </c>
      <c r="AQ41" s="38">
        <f t="shared" si="11"/>
        <v>5.3329532677000711E-2</v>
      </c>
      <c r="AR41" s="38">
        <f t="shared" si="6"/>
        <v>5.0629485856591855E-2</v>
      </c>
      <c r="AS41" s="54">
        <f t="shared" si="14"/>
        <v>2.334143256130082E-5</v>
      </c>
      <c r="AT41" s="28"/>
      <c r="AU41" s="28"/>
    </row>
    <row r="42" spans="1:47" x14ac:dyDescent="0.25">
      <c r="X42">
        <f t="shared" si="12"/>
        <v>360</v>
      </c>
      <c r="Y42" s="55">
        <f t="shared" si="7"/>
        <v>689.41178854761688</v>
      </c>
      <c r="Z42" s="55">
        <f t="shared" si="8"/>
        <v>9.3339468077567584</v>
      </c>
      <c r="AA42" s="55">
        <f t="shared" si="9"/>
        <v>58.031295332290981</v>
      </c>
      <c r="AB42" s="55">
        <f t="shared" si="10"/>
        <v>72.688628671885041</v>
      </c>
      <c r="AC42" s="214">
        <f t="shared" si="15"/>
        <v>58.031295332290981</v>
      </c>
      <c r="AD42" s="214">
        <f t="shared" si="16"/>
        <v>72.688628671885041</v>
      </c>
      <c r="AG42" s="29">
        <f t="shared" si="13"/>
        <v>4.6559916966377915E+24</v>
      </c>
      <c r="AI42" s="26"/>
      <c r="AJ42" s="54">
        <f t="shared" si="2"/>
        <v>1.9106558366143833E-4</v>
      </c>
      <c r="AQ42" s="38">
        <f t="shared" si="11"/>
        <v>5.3241078181958799E-2</v>
      </c>
      <c r="AR42" s="38">
        <f t="shared" si="6"/>
        <v>5.0549754737880467E-2</v>
      </c>
      <c r="AS42" s="54">
        <f t="shared" si="14"/>
        <v>2.3654305564591124E-5</v>
      </c>
      <c r="AT42" s="28"/>
      <c r="AU42" s="28"/>
    </row>
    <row r="43" spans="1:47" x14ac:dyDescent="0.25">
      <c r="X43">
        <f t="shared" si="12"/>
        <v>370</v>
      </c>
      <c r="Y43" s="55">
        <f t="shared" si="7"/>
        <v>682.66592884507315</v>
      </c>
      <c r="Z43" s="55">
        <f t="shared" si="8"/>
        <v>9.2513723245755877</v>
      </c>
      <c r="AA43" s="55">
        <f t="shared" si="9"/>
        <v>57.463462023996058</v>
      </c>
      <c r="AB43" s="55">
        <f t="shared" si="10"/>
        <v>72.045575302356426</v>
      </c>
      <c r="AC43" s="214">
        <f t="shared" si="15"/>
        <v>57.463462023996058</v>
      </c>
      <c r="AD43" s="214">
        <f t="shared" si="16"/>
        <v>72.045575302356426</v>
      </c>
      <c r="AG43" s="29">
        <f t="shared" si="13"/>
        <v>4.5888600458876531E+24</v>
      </c>
      <c r="AI43" s="26"/>
      <c r="AJ43" s="54">
        <f t="shared" si="2"/>
        <v>1.9043660250887172E-4</v>
      </c>
      <c r="AQ43" s="38">
        <f t="shared" si="11"/>
        <v>5.315424102735463E-2</v>
      </c>
      <c r="AR43" s="38">
        <f t="shared" si="6"/>
        <v>5.0471468429451063E-2</v>
      </c>
      <c r="AS43" s="54">
        <f t="shared" si="14"/>
        <v>2.395844676869603E-5</v>
      </c>
      <c r="AT43" s="28"/>
      <c r="AU43" s="28"/>
    </row>
    <row r="44" spans="1:47" x14ac:dyDescent="0.25">
      <c r="X44">
        <f t="shared" si="12"/>
        <v>380</v>
      </c>
      <c r="Y44" s="55">
        <f t="shared" si="7"/>
        <v>676.16984930788112</v>
      </c>
      <c r="Z44" s="55">
        <f t="shared" si="8"/>
        <v>9.1702981012213804</v>
      </c>
      <c r="AA44" s="55">
        <f t="shared" si="9"/>
        <v>56.916653982144872</v>
      </c>
      <c r="AB44" s="55">
        <f t="shared" si="10"/>
        <v>71.414205289474197</v>
      </c>
      <c r="AC44" s="214">
        <f t="shared" si="15"/>
        <v>56.916653982144872</v>
      </c>
      <c r="AD44" s="214">
        <f t="shared" si="16"/>
        <v>71.414205289474197</v>
      </c>
      <c r="AG44" s="29">
        <f t="shared" si="13"/>
        <v>4.5238794763128799E+24</v>
      </c>
      <c r="AI44" s="26"/>
      <c r="AJ44" s="54">
        <f t="shared" si="2"/>
        <v>1.8976772065923715E-4</v>
      </c>
      <c r="AQ44" s="38">
        <f t="shared" si="11"/>
        <v>5.3068987682027335E-2</v>
      </c>
      <c r="AR44" s="38">
        <f t="shared" si="6"/>
        <v>5.0394597412692428E-2</v>
      </c>
      <c r="AS44" s="54">
        <f t="shared" si="14"/>
        <v>2.4254164697960804E-5</v>
      </c>
      <c r="AT44" s="28"/>
      <c r="AU44" s="28"/>
    </row>
    <row r="45" spans="1:47" x14ac:dyDescent="0.25">
      <c r="X45">
        <f t="shared" si="12"/>
        <v>390</v>
      </c>
      <c r="Y45" s="55">
        <f t="shared" si="7"/>
        <v>669.91038887673733</v>
      </c>
      <c r="Z45" s="55">
        <f t="shared" si="8"/>
        <v>9.0906895212617584</v>
      </c>
      <c r="AA45" s="55">
        <f t="shared" si="9"/>
        <v>56.389763373462735</v>
      </c>
      <c r="AB45" s="55">
        <f t="shared" si="10"/>
        <v>70.794249055850472</v>
      </c>
      <c r="AC45" s="214">
        <f t="shared" si="15"/>
        <v>56.389763373462735</v>
      </c>
      <c r="AD45" s="214">
        <f t="shared" si="16"/>
        <v>70.794249055850472</v>
      </c>
      <c r="AG45" s="29">
        <f t="shared" si="13"/>
        <v>4.4609552458061066E+24</v>
      </c>
      <c r="AI45" s="26"/>
      <c r="AJ45" s="54">
        <f t="shared" si="2"/>
        <v>1.8906345388621393E-4</v>
      </c>
      <c r="AQ45" s="38">
        <f t="shared" si="11"/>
        <v>5.2985283267606799E-2</v>
      </c>
      <c r="AR45" s="38">
        <f t="shared" si="6"/>
        <v>5.0319110921649098E-2</v>
      </c>
      <c r="AS45" s="54">
        <f t="shared" si="14"/>
        <v>2.4541762530411024E-5</v>
      </c>
      <c r="AT45" s="28"/>
      <c r="AU45" s="28"/>
    </row>
    <row r="46" spans="1:47" x14ac:dyDescent="0.25">
      <c r="X46">
        <f t="shared" si="12"/>
        <v>400</v>
      </c>
      <c r="Y46" s="55">
        <f t="shared" si="7"/>
        <v>663.87518096023632</v>
      </c>
      <c r="Z46" s="55">
        <f t="shared" si="8"/>
        <v>9.0125115162261782</v>
      </c>
      <c r="AA46" s="55">
        <f t="shared" si="9"/>
        <v>55.881749239077131</v>
      </c>
      <c r="AB46" s="55">
        <f t="shared" si="10"/>
        <v>70.185433503825081</v>
      </c>
      <c r="AC46" s="214">
        <f t="shared" si="15"/>
        <v>55.881749239077131</v>
      </c>
      <c r="AD46" s="214">
        <f t="shared" si="16"/>
        <v>70.185433503825081</v>
      </c>
      <c r="AG46" s="29">
        <f t="shared" si="13"/>
        <v>4.3999966511338214E+24</v>
      </c>
      <c r="AI46" s="26"/>
      <c r="AJ46" s="54">
        <f t="shared" si="2"/>
        <v>1.8832790541624156E-4</v>
      </c>
      <c r="AQ46" s="38">
        <f t="shared" si="11"/>
        <v>5.2903092044642407E-2</v>
      </c>
      <c r="AR46" s="38">
        <f t="shared" si="6"/>
        <v>5.0244977381450548E-2</v>
      </c>
      <c r="AS46" s="54">
        <f t="shared" si="14"/>
        <v>2.4821536548323818E-5</v>
      </c>
      <c r="AT46" s="28"/>
      <c r="AU46" s="28"/>
    </row>
    <row r="47" spans="1:47" x14ac:dyDescent="0.25">
      <c r="X47">
        <f t="shared" si="12"/>
        <v>410</v>
      </c>
      <c r="Y47" s="55">
        <f t="shared" si="7"/>
        <v>658.05261238754838</v>
      </c>
      <c r="Z47" s="55">
        <f t="shared" si="8"/>
        <v>8.935728873691362</v>
      </c>
      <c r="AA47" s="55">
        <f t="shared" si="9"/>
        <v>55.391634039355928</v>
      </c>
      <c r="AB47" s="55">
        <f t="shared" si="10"/>
        <v>69.58748441469794</v>
      </c>
      <c r="AC47" s="214">
        <f t="shared" si="15"/>
        <v>55.391634039355928</v>
      </c>
      <c r="AD47" s="214">
        <f t="shared" si="16"/>
        <v>69.58748441469794</v>
      </c>
      <c r="AG47" s="29">
        <f t="shared" si="13"/>
        <v>4.3409170552432039E+24</v>
      </c>
      <c r="AI47" s="26"/>
      <c r="AJ47" s="54">
        <f t="shared" si="2"/>
        <v>1.8756480070369894E-4</v>
      </c>
      <c r="AQ47" s="38">
        <f t="shared" si="11"/>
        <v>5.2822377806980458E-2</v>
      </c>
      <c r="AR47" s="38">
        <f t="shared" si="6"/>
        <v>5.0172164764401186E-2</v>
      </c>
      <c r="AS47" s="54">
        <f t="shared" si="14"/>
        <v>2.5093775011868943E-5</v>
      </c>
      <c r="AT47" s="28"/>
      <c r="AU47" s="28"/>
    </row>
    <row r="48" spans="1:47" x14ac:dyDescent="0.25">
      <c r="X48">
        <f t="shared" si="12"/>
        <v>420</v>
      </c>
      <c r="Y48" s="55">
        <f t="shared" si="7"/>
        <v>652.43178147593505</v>
      </c>
      <c r="Z48" s="55">
        <f t="shared" si="8"/>
        <v>8.8603064840993753</v>
      </c>
      <c r="AA48" s="55">
        <f t="shared" si="9"/>
        <v>54.918500124236957</v>
      </c>
      <c r="AB48" s="55">
        <f t="shared" si="10"/>
        <v>69.000128370838524</v>
      </c>
      <c r="AC48" s="214">
        <f t="shared" si="15"/>
        <v>54.918500124236957</v>
      </c>
      <c r="AD48" s="214">
        <f t="shared" si="16"/>
        <v>69.000128370838524</v>
      </c>
      <c r="AG48" s="29">
        <f t="shared" si="13"/>
        <v>4.2836338554162152E+24</v>
      </c>
      <c r="AI48" s="26"/>
      <c r="AJ48" s="54">
        <f t="shared" si="2"/>
        <v>1.8677752008449942E-4</v>
      </c>
      <c r="AQ48" s="38">
        <f t="shared" si="11"/>
        <v>5.2743104199844452E-2</v>
      </c>
      <c r="AR48" s="38">
        <f t="shared" si="6"/>
        <v>5.0100640877560297E-2</v>
      </c>
      <c r="AS48" s="54">
        <f t="shared" si="14"/>
        <v>2.5358757371574886E-5</v>
      </c>
      <c r="AT48" s="28"/>
      <c r="AU48" s="28"/>
    </row>
    <row r="49" spans="2:47" x14ac:dyDescent="0.25">
      <c r="W49" s="15"/>
      <c r="X49">
        <f t="shared" si="12"/>
        <v>430</v>
      </c>
      <c r="Y49" s="55">
        <f t="shared" si="7"/>
        <v>647.00245621751947</v>
      </c>
      <c r="Z49" s="55">
        <f t="shared" si="8"/>
        <v>8.7862095369134305</v>
      </c>
      <c r="AA49" s="55">
        <f t="shared" si="9"/>
        <v>54.461486213595919</v>
      </c>
      <c r="AB49" s="55">
        <f t="shared" si="10"/>
        <v>68.423094283260113</v>
      </c>
      <c r="AC49" s="214">
        <f t="shared" si="15"/>
        <v>54.461486213595919</v>
      </c>
      <c r="AD49" s="214">
        <f t="shared" si="16"/>
        <v>68.423094283260113</v>
      </c>
      <c r="AG49" s="29">
        <f t="shared" si="13"/>
        <v>4.2280684077329481E+24</v>
      </c>
      <c r="AI49" s="26"/>
      <c r="AJ49" s="54">
        <f t="shared" si="2"/>
        <v>1.8596912918587933E-4</v>
      </c>
      <c r="AQ49" s="38">
        <f t="shared" si="11"/>
        <v>5.2665234974660351E-2</v>
      </c>
      <c r="AR49" s="38">
        <f t="shared" si="6"/>
        <v>5.0030373593489198E-2</v>
      </c>
      <c r="AS49" s="54">
        <f t="shared" si="14"/>
        <v>2.5616753750444862E-5</v>
      </c>
      <c r="AT49" s="28"/>
      <c r="AU49" s="28"/>
    </row>
    <row r="50" spans="2:47" x14ac:dyDescent="0.25">
      <c r="W50" s="15"/>
      <c r="X50">
        <f t="shared" si="12"/>
        <v>440</v>
      </c>
      <c r="Y50" s="55">
        <f t="shared" si="7"/>
        <v>641.75503330061451</v>
      </c>
      <c r="Z50" s="55">
        <f t="shared" si="8"/>
        <v>8.7134036749790234</v>
      </c>
      <c r="AA50" s="55">
        <f t="shared" si="9"/>
        <v>54.019783947863175</v>
      </c>
      <c r="AB50" s="55">
        <f t="shared" si="10"/>
        <v>67.856114593715631</v>
      </c>
      <c r="AC50" s="214">
        <f t="shared" si="15"/>
        <v>54.019783947863175</v>
      </c>
      <c r="AD50" s="214">
        <f t="shared" si="16"/>
        <v>67.856114593715631</v>
      </c>
      <c r="AG50" s="29">
        <f t="shared" si="13"/>
        <v>4.1741459200230691E+24</v>
      </c>
      <c r="AI50" s="26"/>
      <c r="AJ50" s="54">
        <f t="shared" si="2"/>
        <v>1.8514240706550225E-4</v>
      </c>
      <c r="AQ50" s="38">
        <f t="shared" si="11"/>
        <v>5.2588734191576038E-2</v>
      </c>
      <c r="AR50" s="38">
        <f t="shared" si="6"/>
        <v>4.9961331033973086E-2</v>
      </c>
      <c r="AS50" s="54">
        <f t="shared" si="14"/>
        <v>2.5868024639211753E-5</v>
      </c>
      <c r="AT50" s="28"/>
      <c r="AU50" s="28"/>
    </row>
    <row r="51" spans="2:47" x14ac:dyDescent="0.25">
      <c r="X51">
        <f t="shared" si="12"/>
        <v>450</v>
      </c>
      <c r="Y51" s="55">
        <f t="shared" si="7"/>
        <v>636.68049846007864</v>
      </c>
      <c r="Z51" s="55">
        <f t="shared" si="8"/>
        <v>8.6418551144822331</v>
      </c>
      <c r="AA51" s="55">
        <f t="shared" si="9"/>
        <v>53.592634550511676</v>
      </c>
      <c r="AB51" s="55">
        <f t="shared" si="10"/>
        <v>67.298926208879635</v>
      </c>
      <c r="AC51" s="214">
        <f t="shared" si="15"/>
        <v>53.592634550511676</v>
      </c>
      <c r="AD51" s="214">
        <f t="shared" si="16"/>
        <v>67.298926208879635</v>
      </c>
      <c r="AG51" s="29">
        <f t="shared" si="13"/>
        <v>4.1217953228363211E+24</v>
      </c>
      <c r="AI51" s="26"/>
      <c r="AJ51" s="54">
        <f t="shared" si="2"/>
        <v>1.8429987211883165E-4</v>
      </c>
      <c r="AQ51" s="38">
        <f t="shared" si="11"/>
        <v>5.2513566378830222E-2</v>
      </c>
      <c r="AR51" s="38">
        <f t="shared" si="6"/>
        <v>4.9893481714922673E-2</v>
      </c>
      <c r="AS51" s="54">
        <f t="shared" si="14"/>
        <v>2.6112820758768133E-5</v>
      </c>
      <c r="AT51" s="28"/>
      <c r="AU51" s="28"/>
    </row>
    <row r="52" spans="2:47" x14ac:dyDescent="0.25">
      <c r="B52" s="22"/>
      <c r="X52">
        <f t="shared" si="12"/>
        <v>460</v>
      </c>
      <c r="Y52" s="55">
        <f t="shared" si="7"/>
        <v>631.77038848391237</v>
      </c>
      <c r="Z52" s="55">
        <f t="shared" si="8"/>
        <v>8.5715307366528304</v>
      </c>
      <c r="AA52" s="55">
        <f t="shared" si="9"/>
        <v>53.179325629958953</v>
      </c>
      <c r="AB52" s="55">
        <f t="shared" si="10"/>
        <v>66.751271214491325</v>
      </c>
      <c r="AC52" s="214">
        <f t="shared" si="15"/>
        <v>53.179325629958953</v>
      </c>
      <c r="AD52" s="214">
        <f t="shared" si="16"/>
        <v>66.751271214491325</v>
      </c>
      <c r="AG52" s="29">
        <f t="shared" si="13"/>
        <v>4.0709491258397955E+24</v>
      </c>
      <c r="AI52" s="26"/>
      <c r="AJ52" s="54">
        <f t="shared" si="2"/>
        <v>1.8344380583754707E-4</v>
      </c>
      <c r="AQ52" s="38">
        <f t="shared" si="11"/>
        <v>5.2439696656602343E-2</v>
      </c>
      <c r="AR52" s="38">
        <f t="shared" si="6"/>
        <v>4.9826794659297943E-2</v>
      </c>
      <c r="AS52" s="54">
        <f t="shared" si="14"/>
        <v>2.6351383052530459E-5</v>
      </c>
      <c r="AT52" s="28"/>
      <c r="AU52" s="28"/>
    </row>
    <row r="53" spans="2:47" x14ac:dyDescent="0.25">
      <c r="X53">
        <f t="shared" si="12"/>
        <v>470</v>
      </c>
      <c r="Y53" s="55">
        <f t="shared" si="7"/>
        <v>627.01675507776429</v>
      </c>
      <c r="Z53" s="55">
        <f t="shared" si="8"/>
        <v>8.5023981563155999</v>
      </c>
      <c r="AA53" s="55">
        <f t="shared" si="9"/>
        <v>52.779188137858952</v>
      </c>
      <c r="AB53" s="55">
        <f t="shared" si="10"/>
        <v>66.212897409201773</v>
      </c>
      <c r="AC53" s="214">
        <f t="shared" si="15"/>
        <v>52.779188137858952</v>
      </c>
      <c r="AD53" s="214">
        <f t="shared" si="16"/>
        <v>66.212897409201773</v>
      </c>
      <c r="AG53" s="29">
        <f t="shared" si="13"/>
        <v>4.0215432653562701E+24</v>
      </c>
      <c r="AI53" s="26"/>
      <c r="AJ53" s="54">
        <f t="shared" si="2"/>
        <v>1.8257627452943339E-4</v>
      </c>
      <c r="AQ53" s="38">
        <f t="shared" si="11"/>
        <v>5.2367090831690749E-2</v>
      </c>
      <c r="AR53" s="38">
        <f t="shared" si="6"/>
        <v>4.9761239483747818E-2</v>
      </c>
      <c r="AS53" s="54">
        <f t="shared" si="14"/>
        <v>2.6583942778670673E-5</v>
      </c>
      <c r="AT53" s="28"/>
      <c r="AU53" s="28"/>
    </row>
    <row r="54" spans="2:47" x14ac:dyDescent="0.25">
      <c r="X54">
        <f t="shared" si="12"/>
        <v>480</v>
      </c>
      <c r="Y54" s="55">
        <f t="shared" si="7"/>
        <v>622.41213069576963</v>
      </c>
      <c r="Z54" s="55">
        <f t="shared" si="8"/>
        <v>8.4344257715204805</v>
      </c>
      <c r="AA54" s="55">
        <f t="shared" si="9"/>
        <v>52.391593492909905</v>
      </c>
      <c r="AB54" s="55">
        <f t="shared" si="10"/>
        <v>65.683558691071411</v>
      </c>
      <c r="AC54" s="214">
        <f t="shared" si="15"/>
        <v>52.391593492909905</v>
      </c>
      <c r="AD54" s="214">
        <f t="shared" si="16"/>
        <v>65.683558691071411</v>
      </c>
      <c r="AG54" s="29">
        <f t="shared" si="13"/>
        <v>3.973516947413002E+24</v>
      </c>
      <c r="AI54" s="26"/>
      <c r="AJ54" s="54">
        <f t="shared" si="2"/>
        <v>1.8169914912607432E-4</v>
      </c>
      <c r="AQ54" s="38">
        <f t="shared" si="11"/>
        <v>5.2295715468287922E-2</v>
      </c>
      <c r="AR54" s="38">
        <f t="shared" si="6"/>
        <v>4.9696786463694305E-2</v>
      </c>
      <c r="AS54" s="54">
        <f t="shared" si="14"/>
        <v>2.6810721678023838E-5</v>
      </c>
      <c r="AT54" s="28"/>
      <c r="AU54" s="28"/>
    </row>
    <row r="55" spans="2:47" x14ac:dyDescent="0.25">
      <c r="X55">
        <f t="shared" si="12"/>
        <v>490</v>
      </c>
      <c r="Y55" s="55">
        <f t="shared" si="7"/>
        <v>617.94949637779121</v>
      </c>
      <c r="Z55" s="55">
        <f t="shared" si="8"/>
        <v>8.3675827977547854</v>
      </c>
      <c r="AA55" s="55">
        <f t="shared" si="9"/>
        <v>52.015950873551446</v>
      </c>
      <c r="AB55" s="55">
        <f t="shared" si="10"/>
        <v>65.163015323999574</v>
      </c>
      <c r="AC55" s="214">
        <f t="shared" si="15"/>
        <v>52.015950873551446</v>
      </c>
      <c r="AD55" s="214">
        <f t="shared" si="16"/>
        <v>65.163015323999574</v>
      </c>
      <c r="AG55" s="29">
        <f t="shared" si="13"/>
        <v>3.9268124896066884E+24</v>
      </c>
      <c r="AI55" s="26"/>
      <c r="AJ55" s="54">
        <f t="shared" si="2"/>
        <v>1.8081412321217845E-4</v>
      </c>
      <c r="AQ55" s="38">
        <f t="shared" si="11"/>
        <v>5.222553793922069E-2</v>
      </c>
      <c r="AR55" s="38">
        <f t="shared" si="6"/>
        <v>4.9633406580783232E-2</v>
      </c>
      <c r="AS55" s="54">
        <f t="shared" si="14"/>
        <v>2.7031932198276364E-5</v>
      </c>
      <c r="AT55" s="28"/>
      <c r="AU55" s="28"/>
    </row>
    <row r="56" spans="2:47" x14ac:dyDescent="0.25">
      <c r="V56" s="17"/>
      <c r="W56" s="45"/>
      <c r="X56" s="45">
        <f t="shared" si="12"/>
        <v>500</v>
      </c>
      <c r="Y56" s="55">
        <f t="shared" si="7"/>
        <v>613.62225158380988</v>
      </c>
      <c r="Z56" s="55">
        <f t="shared" si="8"/>
        <v>8.3018392896354989</v>
      </c>
      <c r="AA56" s="55">
        <f t="shared" si="9"/>
        <v>51.651704678771871</v>
      </c>
      <c r="AB56" s="55">
        <f t="shared" si="10"/>
        <v>64.651034106654464</v>
      </c>
      <c r="AC56" s="214">
        <f t="shared" si="15"/>
        <v>51.651704678771871</v>
      </c>
      <c r="AD56" s="214">
        <f t="shared" si="16"/>
        <v>64.651034106654464</v>
      </c>
      <c r="AG56" s="29">
        <f t="shared" si="13"/>
        <v>3.8813751642525299E+24</v>
      </c>
      <c r="AI56" s="26"/>
      <c r="AJ56" s="54">
        <f t="shared" si="2"/>
        <v>1.7992272941197386E-4</v>
      </c>
      <c r="AQ56" s="38">
        <f t="shared" si="11"/>
        <v>5.2156526461272376E-2</v>
      </c>
      <c r="AR56" s="38">
        <f t="shared" si="6"/>
        <v>4.9571071555950801E-2</v>
      </c>
      <c r="AS56" s="54">
        <f t="shared" si="14"/>
        <v>2.7247777758941677E-5</v>
      </c>
      <c r="AT56" s="28"/>
      <c r="AU56" s="28"/>
    </row>
    <row r="57" spans="2:47" x14ac:dyDescent="0.25">
      <c r="X57">
        <f t="shared" si="12"/>
        <v>510</v>
      </c>
      <c r="Y57" s="55">
        <f t="shared" si="7"/>
        <v>609.42418598142069</v>
      </c>
      <c r="Z57" s="55">
        <f t="shared" si="8"/>
        <v>8.2371661524771955</v>
      </c>
      <c r="AA57" s="55">
        <f t="shared" si="9"/>
        <v>51.298332153318235</v>
      </c>
      <c r="AB57" s="55">
        <f t="shared" si="10"/>
        <v>64.147388462558965</v>
      </c>
      <c r="AC57" s="214">
        <f t="shared" si="15"/>
        <v>51.298332153318235</v>
      </c>
      <c r="AD57" s="214">
        <f t="shared" si="16"/>
        <v>64.147388462558965</v>
      </c>
      <c r="AG57" s="29">
        <f t="shared" si="13"/>
        <v>3.8371530446278936E+24</v>
      </c>
      <c r="AI57" s="26"/>
      <c r="AJ57" s="54">
        <f t="shared" si="2"/>
        <v>1.7902635426567218E-4</v>
      </c>
      <c r="AQ57" s="38">
        <f t="shared" si="11"/>
        <v>5.2088650117578843E-2</v>
      </c>
      <c r="AR57" s="38">
        <f t="shared" si="6"/>
        <v>4.950975387079553E-2</v>
      </c>
      <c r="AS57" s="54">
        <f t="shared" si="14"/>
        <v>2.7458453044799182E-5</v>
      </c>
      <c r="AT57" s="28"/>
      <c r="AU57" s="28"/>
    </row>
    <row r="58" spans="2:47" x14ac:dyDescent="0.25">
      <c r="X58">
        <f t="shared" si="12"/>
        <v>520</v>
      </c>
      <c r="Y58" s="55">
        <f t="shared" si="7"/>
        <v>605.34945311857223</v>
      </c>
      <c r="Z58" s="55">
        <f t="shared" si="8"/>
        <v>8.1735351457141299</v>
      </c>
      <c r="AA58" s="55">
        <f t="shared" si="9"/>
        <v>50.955341171596984</v>
      </c>
      <c r="AB58" s="55">
        <f t="shared" si="10"/>
        <v>63.651858466740372</v>
      </c>
      <c r="AC58" s="214">
        <f t="shared" si="15"/>
        <v>50.955341171596984</v>
      </c>
      <c r="AD58" s="214">
        <f t="shared" si="16"/>
        <v>63.651858466740372</v>
      </c>
      <c r="AG58" s="29">
        <f t="shared" si="13"/>
        <v>3.7940968556076929E+24</v>
      </c>
      <c r="AI58" s="26"/>
      <c r="AJ58" s="54">
        <f t="shared" si="2"/>
        <v>1.7812625172391696E-4</v>
      </c>
      <c r="AQ58" s="38">
        <f t="shared" si="11"/>
        <v>5.2021878869571644E-2</v>
      </c>
      <c r="AR58" s="38">
        <f t="shared" si="6"/>
        <v>4.9449426779479791E-2</v>
      </c>
      <c r="AS58" s="54">
        <f t="shared" si="14"/>
        <v>2.7664144318039454E-5</v>
      </c>
      <c r="AT58" s="28"/>
      <c r="AU58" s="28"/>
    </row>
    <row r="59" spans="2:47" x14ac:dyDescent="0.25">
      <c r="X59">
        <f t="shared" si="12"/>
        <v>530</v>
      </c>
      <c r="Y59" s="55">
        <f t="shared" si="7"/>
        <v>601.39254589812742</v>
      </c>
      <c r="Z59" s="55">
        <f t="shared" si="8"/>
        <v>8.1109188798092013</v>
      </c>
      <c r="AA59" s="55">
        <f t="shared" si="9"/>
        <v>50.62226817324305</v>
      </c>
      <c r="AB59" s="55">
        <f t="shared" si="10"/>
        <v>63.164230821658762</v>
      </c>
      <c r="AC59" s="214">
        <f t="shared" si="15"/>
        <v>50.62226817324305</v>
      </c>
      <c r="AD59" s="214">
        <f t="shared" si="16"/>
        <v>63.164230821658762</v>
      </c>
      <c r="AG59" s="29">
        <f t="shared" si="13"/>
        <v>3.7521598295894138E+24</v>
      </c>
      <c r="AI59" s="26"/>
      <c r="AJ59" s="54">
        <f t="shared" si="2"/>
        <v>1.7722355538137466E-4</v>
      </c>
      <c r="AQ59" s="38">
        <f t="shared" si="11"/>
        <v>5.1956183560511182E-2</v>
      </c>
      <c r="AR59" s="38">
        <f t="shared" si="6"/>
        <v>4.9390064312999526E-2</v>
      </c>
      <c r="AS59" s="54">
        <f t="shared" si="14"/>
        <v>2.7865029741434686E-5</v>
      </c>
      <c r="AT59" s="28"/>
      <c r="AU59" s="28"/>
    </row>
    <row r="60" spans="2:47" x14ac:dyDescent="0.25">
      <c r="X60">
        <f t="shared" si="12"/>
        <v>540</v>
      </c>
      <c r="Y60" s="55">
        <f t="shared" si="7"/>
        <v>597.54827376142782</v>
      </c>
      <c r="Z60" s="55">
        <f t="shared" si="8"/>
        <v>8.0492908079960799</v>
      </c>
      <c r="AA60" s="55">
        <f t="shared" si="9"/>
        <v>50.298676242544431</v>
      </c>
      <c r="AB60" s="55">
        <f t="shared" si="10"/>
        <v>62.684298792898375</v>
      </c>
      <c r="AC60" s="214">
        <f t="shared" si="15"/>
        <v>50.298676242544431</v>
      </c>
      <c r="AD60" s="214">
        <f t="shared" si="16"/>
        <v>62.684298792898375</v>
      </c>
      <c r="AG60" s="29">
        <f t="shared" si="13"/>
        <v>3.7112975682971323E+24</v>
      </c>
      <c r="AI60" s="26"/>
      <c r="AJ60" s="54">
        <f t="shared" si="2"/>
        <v>1.7631928956292553E-4</v>
      </c>
      <c r="AQ60" s="38">
        <f t="shared" si="11"/>
        <v>5.1891535912295367E-2</v>
      </c>
      <c r="AR60" s="38">
        <f t="shared" si="6"/>
        <v>4.9331641277339813E-2</v>
      </c>
      <c r="AS60" s="54">
        <f t="shared" si="14"/>
        <v>2.8061279706529034E-5</v>
      </c>
      <c r="AT60" s="28"/>
      <c r="AU60" s="28"/>
    </row>
    <row r="61" spans="2:47" x14ac:dyDescent="0.25">
      <c r="X61">
        <f t="shared" si="12"/>
        <v>550</v>
      </c>
      <c r="Y61" s="55">
        <f t="shared" si="7"/>
        <v>593.81174148318792</v>
      </c>
      <c r="Z61" s="55">
        <f t="shared" si="8"/>
        <v>7.9886252139632772</v>
      </c>
      <c r="AA61" s="55">
        <f t="shared" si="9"/>
        <v>49.984153323500671</v>
      </c>
      <c r="AB61" s="55">
        <f t="shared" si="10"/>
        <v>62.211862113256579</v>
      </c>
      <c r="AC61" s="214">
        <f t="shared" si="15"/>
        <v>49.984153323500671</v>
      </c>
      <c r="AD61" s="214">
        <f t="shared" si="16"/>
        <v>62.211862113256579</v>
      </c>
      <c r="AG61" s="29">
        <f t="shared" si="13"/>
        <v>3.6714679108170274E+24</v>
      </c>
      <c r="AI61" s="26"/>
      <c r="AJ61" s="54">
        <f t="shared" si="2"/>
        <v>1.754143793677889E-4</v>
      </c>
      <c r="AQ61" s="38">
        <f t="shared" si="11"/>
        <v>5.1827908516933877E-2</v>
      </c>
      <c r="AR61" s="38">
        <f t="shared" si="6"/>
        <v>4.927413324676911E-2</v>
      </c>
      <c r="AS61" s="54">
        <f t="shared" si="14"/>
        <v>2.8253057162193522E-5</v>
      </c>
      <c r="AT61" s="28"/>
      <c r="AU61" s="28"/>
    </row>
    <row r="62" spans="2:47" x14ac:dyDescent="0.25">
      <c r="X62">
        <f t="shared" si="12"/>
        <v>560</v>
      </c>
      <c r="Y62" s="55">
        <f t="shared" si="7"/>
        <v>590.17832947851059</v>
      </c>
      <c r="Z62" s="55">
        <f t="shared" si="8"/>
        <v>7.92889719639237</v>
      </c>
      <c r="AA62" s="55">
        <f t="shared" si="9"/>
        <v>49.678310562164192</v>
      </c>
      <c r="AB62" s="55">
        <f t="shared" si="10"/>
        <v>61.746726862334476</v>
      </c>
      <c r="AC62" s="214">
        <f t="shared" si="15"/>
        <v>49.678310562164192</v>
      </c>
      <c r="AD62" s="214">
        <f t="shared" si="16"/>
        <v>61.746726862334476</v>
      </c>
      <c r="AG62" s="29">
        <f t="shared" si="13"/>
        <v>3.6326308080364363E+24</v>
      </c>
      <c r="AI62" s="26"/>
      <c r="AJ62" s="54">
        <f t="shared" si="2"/>
        <v>1.7450965976870532E-4</v>
      </c>
      <c r="AQ62" s="38">
        <f t="shared" si="11"/>
        <v>5.176527482383262E-2</v>
      </c>
      <c r="AR62" s="38">
        <f t="shared" si="6"/>
        <v>4.9217516553304294E-2</v>
      </c>
      <c r="AS62" s="54">
        <f t="shared" si="14"/>
        <v>2.8440517939975375E-5</v>
      </c>
      <c r="AT62" s="28"/>
      <c r="AU62" s="28"/>
    </row>
    <row r="63" spans="2:47" x14ac:dyDescent="0.25">
      <c r="X63">
        <f t="shared" si="12"/>
        <v>570</v>
      </c>
      <c r="Y63" s="55">
        <f t="shared" si="7"/>
        <v>586.64367552363615</v>
      </c>
      <c r="Z63" s="55">
        <f t="shared" si="8"/>
        <v>7.8700826510994437</v>
      </c>
      <c r="AA63" s="55">
        <f t="shared" si="9"/>
        <v>49.380780767982841</v>
      </c>
      <c r="AB63" s="55">
        <f t="shared" si="10"/>
        <v>61.288705327462374</v>
      </c>
      <c r="AC63" s="214">
        <f t="shared" si="15"/>
        <v>49.380780767982841</v>
      </c>
      <c r="AD63" s="214">
        <f t="shared" si="16"/>
        <v>61.288705327462374</v>
      </c>
      <c r="AG63" s="29">
        <f t="shared" si="13"/>
        <v>3.5947482035226258E+24</v>
      </c>
      <c r="AI63" s="26"/>
      <c r="AJ63" s="54">
        <f t="shared" si="2"/>
        <v>1.7360588385526544E-4</v>
      </c>
      <c r="AQ63" s="38">
        <f t="shared" si="11"/>
        <v>5.1703609123830416E-2</v>
      </c>
      <c r="AR63" s="38">
        <f t="shared" si="6"/>
        <v>4.9161768273196731E-2</v>
      </c>
      <c r="AS63" s="54">
        <f t="shared" si="14"/>
        <v>2.8623811073542086E-5</v>
      </c>
      <c r="AT63" s="28"/>
      <c r="AU63" s="28"/>
    </row>
    <row r="64" spans="2:47" x14ac:dyDescent="0.25">
      <c r="X64">
        <f t="shared" si="12"/>
        <v>580</v>
      </c>
      <c r="Y64" s="55">
        <f t="shared" si="7"/>
        <v>583.20365779455699</v>
      </c>
      <c r="Z64" s="55">
        <f t="shared" si="8"/>
        <v>7.8121582513942398</v>
      </c>
      <c r="AA64" s="55">
        <f t="shared" si="9"/>
        <v>49.091216986073825</v>
      </c>
      <c r="AB64" s="55">
        <f t="shared" si="10"/>
        <v>60.837615850745578</v>
      </c>
      <c r="AC64" s="214">
        <f t="shared" si="15"/>
        <v>49.091216986073825</v>
      </c>
      <c r="AD64" s="214">
        <f t="shared" si="16"/>
        <v>60.837615850745578</v>
      </c>
      <c r="AG64" s="29">
        <f t="shared" si="13"/>
        <v>3.5577839207762406E+24</v>
      </c>
      <c r="AI64" s="26"/>
      <c r="AJ64" s="54">
        <f t="shared" si="2"/>
        <v>1.7270373030275573E-4</v>
      </c>
      <c r="AQ64" s="38">
        <f t="shared" si="11"/>
        <v>5.1642886530761031E-2</v>
      </c>
      <c r="AR64" s="38">
        <f t="shared" si="6"/>
        <v>4.9106866211137974E-2</v>
      </c>
      <c r="AS64" s="54">
        <f t="shared" si="14"/>
        <v>2.8803079110217731E-5</v>
      </c>
      <c r="AT64" s="28"/>
      <c r="AU64" s="28"/>
    </row>
    <row r="65" spans="24:47" x14ac:dyDescent="0.25">
      <c r="X65">
        <f t="shared" si="12"/>
        <v>590</v>
      </c>
      <c r="Y65" s="55">
        <f t="shared" si="7"/>
        <v>579.8543791312203</v>
      </c>
      <c r="Z65" s="55">
        <f t="shared" si="8"/>
        <v>7.7551014271591789</v>
      </c>
      <c r="AA65" s="55">
        <f t="shared" si="9"/>
        <v>48.809291172661638</v>
      </c>
      <c r="AB65" s="55">
        <f t="shared" si="10"/>
        <v>60.393282666141111</v>
      </c>
      <c r="AC65" s="214">
        <f t="shared" si="15"/>
        <v>48.809291172661638</v>
      </c>
      <c r="AD65" s="214">
        <f t="shared" si="16"/>
        <v>60.393282666141111</v>
      </c>
      <c r="AG65" s="29">
        <f t="shared" si="13"/>
        <v>3.5217035567209081E+24</v>
      </c>
      <c r="AI65" s="26"/>
      <c r="AJ65" s="54">
        <f t="shared" si="2"/>
        <v>1.7180381014060873E-4</v>
      </c>
      <c r="AQ65" s="38">
        <f t="shared" si="11"/>
        <v>5.1583082961175135E-2</v>
      </c>
      <c r="AR65" s="38">
        <f t="shared" si="6"/>
        <v>4.9052788882758776E-2</v>
      </c>
      <c r="AS65" s="54">
        <f t="shared" si="14"/>
        <v>2.8978458413163213E-5</v>
      </c>
      <c r="AT65" s="28"/>
      <c r="AU65" s="28"/>
    </row>
    <row r="66" spans="24:47" x14ac:dyDescent="0.25">
      <c r="X66">
        <f t="shared" si="12"/>
        <v>600</v>
      </c>
      <c r="Y66" s="55">
        <f t="shared" si="7"/>
        <v>576.59215243941446</v>
      </c>
      <c r="Z66" s="55">
        <f t="shared" si="8"/>
        <v>7.6988903430582409</v>
      </c>
      <c r="AA66" s="55">
        <f t="shared" si="9"/>
        <v>48.53469296628068</v>
      </c>
      <c r="AB66" s="55">
        <f t="shared" si="10"/>
        <v>59.955535729758132</v>
      </c>
      <c r="AC66" s="214">
        <f t="shared" si="15"/>
        <v>48.53469296628068</v>
      </c>
      <c r="AD66" s="214">
        <f t="shared" si="16"/>
        <v>59.955535729758132</v>
      </c>
      <c r="AG66" s="29">
        <f t="shared" si="13"/>
        <v>3.4864743812375302E+24</v>
      </c>
      <c r="AI66" s="26"/>
      <c r="AJ66" s="54">
        <f t="shared" si="2"/>
        <v>1.7090667288772142E-4</v>
      </c>
      <c r="AQ66" s="38">
        <f t="shared" si="11"/>
        <v>5.1524175112740669E-2</v>
      </c>
      <c r="AR66" s="38">
        <f t="shared" si="6"/>
        <v>4.8999515495890933E-2</v>
      </c>
      <c r="AS66" s="54">
        <f t="shared" si="14"/>
        <v>2.9150079453195461E-5</v>
      </c>
      <c r="AT66" s="28"/>
      <c r="AU66" s="28"/>
    </row>
    <row r="67" spans="24:47" x14ac:dyDescent="0.25">
      <c r="X67">
        <f t="shared" si="12"/>
        <v>610</v>
      </c>
      <c r="Y67" s="55">
        <f t="shared" si="7"/>
        <v>573.41348714719982</v>
      </c>
      <c r="Z67" s="55">
        <f t="shared" si="8"/>
        <v>7.6435038762089418</v>
      </c>
      <c r="AA67" s="55">
        <f t="shared" si="9"/>
        <v>48.267128547744093</v>
      </c>
      <c r="AB67" s="55">
        <f t="shared" si="10"/>
        <v>59.524210545977276</v>
      </c>
      <c r="AC67" s="214">
        <f t="shared" si="15"/>
        <v>48.267128547744093</v>
      </c>
      <c r="AD67" s="214">
        <f t="shared" si="16"/>
        <v>59.524210545977276</v>
      </c>
      <c r="AG67" s="29">
        <f t="shared" si="13"/>
        <v>3.4520652425161081E+24</v>
      </c>
      <c r="AI67" s="26"/>
      <c r="AJ67" s="54">
        <f t="shared" si="2"/>
        <v>1.7001281211560077E-4</v>
      </c>
      <c r="AQ67" s="38">
        <f t="shared" si="11"/>
        <v>5.1466140441744739E-2</v>
      </c>
      <c r="AR67" s="38">
        <f t="shared" si="6"/>
        <v>4.8947025930975441E-2</v>
      </c>
      <c r="AS67" s="54">
        <f t="shared" si="14"/>
        <v>2.9318067089588364E-5</v>
      </c>
      <c r="AT67" s="28"/>
      <c r="AU67" s="28"/>
    </row>
    <row r="68" spans="24:47" x14ac:dyDescent="0.25">
      <c r="X68">
        <f t="shared" si="12"/>
        <v>620</v>
      </c>
      <c r="Y68" s="55">
        <f t="shared" si="7"/>
        <v>570.31507663770174</v>
      </c>
      <c r="Z68" s="55">
        <f t="shared" si="8"/>
        <v>7.588921593586746</v>
      </c>
      <c r="AA68" s="55">
        <f t="shared" si="9"/>
        <v>48.006319582298126</v>
      </c>
      <c r="AB68" s="55">
        <f t="shared" si="10"/>
        <v>59.099147991486227</v>
      </c>
      <c r="AC68" s="214">
        <f t="shared" si="15"/>
        <v>48.006319582298126</v>
      </c>
      <c r="AD68" s="214">
        <f t="shared" si="16"/>
        <v>59.099147991486227</v>
      </c>
      <c r="AG68" s="29">
        <f t="shared" si="13"/>
        <v>3.418446477974558E+24</v>
      </c>
      <c r="AI68" s="26"/>
      <c r="AJ68" s="54">
        <f t="shared" si="2"/>
        <v>1.6912267049448652E-4</v>
      </c>
      <c r="AQ68" s="38">
        <f t="shared" si="11"/>
        <v>5.1408957140041206E-2</v>
      </c>
      <c r="AR68" s="38">
        <f t="shared" si="6"/>
        <v>4.889530072092952E-2</v>
      </c>
      <c r="AS68" s="54">
        <f t="shared" si="14"/>
        <v>2.9482540839473287E-5</v>
      </c>
      <c r="AT68" s="28"/>
      <c r="AU68" s="28"/>
    </row>
    <row r="69" spans="24:47" x14ac:dyDescent="0.25">
      <c r="X69">
        <f t="shared" si="12"/>
        <v>630</v>
      </c>
      <c r="Y69" s="55">
        <f t="shared" si="7"/>
        <v>567.29378658513997</v>
      </c>
      <c r="Z69" s="55">
        <f t="shared" si="8"/>
        <v>7.5351237293792579</v>
      </c>
      <c r="AA69" s="55">
        <f t="shared" si="9"/>
        <v>47.752002237806394</v>
      </c>
      <c r="AB69" s="55">
        <f t="shared" si="10"/>
        <v>58.680194138924215</v>
      </c>
      <c r="AC69" s="214">
        <f t="shared" si="15"/>
        <v>47.752002237806394</v>
      </c>
      <c r="AD69" s="214">
        <f t="shared" si="16"/>
        <v>58.680194138924215</v>
      </c>
      <c r="AG69" s="29">
        <f t="shared" si="13"/>
        <v>3.3855898304801299E+24</v>
      </c>
      <c r="AI69" s="26"/>
      <c r="AJ69" s="54">
        <f t="shared" si="2"/>
        <v>1.6823664437227575E-4</v>
      </c>
      <c r="AQ69" s="38">
        <f t="shared" si="11"/>
        <v>5.1352604111722121E-2</v>
      </c>
      <c r="AR69" s="38">
        <f t="shared" si="6"/>
        <v>4.8844321030725418E-2</v>
      </c>
      <c r="AS69" s="54">
        <f t="shared" si="14"/>
        <v>2.9643615135673109E-5</v>
      </c>
      <c r="AT69" s="28"/>
      <c r="AU69" s="28"/>
    </row>
    <row r="70" spans="24:47" x14ac:dyDescent="0.25">
      <c r="X70">
        <f t="shared" si="12"/>
        <v>640</v>
      </c>
      <c r="Y70" s="55">
        <f t="shared" si="7"/>
        <v>564.34664412590064</v>
      </c>
      <c r="Z70" s="55">
        <f t="shared" si="8"/>
        <v>7.4820911624636501</v>
      </c>
      <c r="AA70" s="55">
        <f t="shared" si="9"/>
        <v>47.503926273223961</v>
      </c>
      <c r="AB70" s="55">
        <f t="shared" si="10"/>
        <v>58.267200081486266</v>
      </c>
      <c r="AC70" s="214">
        <f t="shared" ref="AC70:AC101" si="17">IF(OR($C$5&gt;35, $C$5&lt;0, $C$4&gt;80,$C$4&lt;10), 0, AA70)</f>
        <v>47.503926273223961</v>
      </c>
      <c r="AD70" s="214">
        <f t="shared" ref="AD70:AD101" si="18">IF(OR($C$5&gt;35, $C$5&lt;0, $C$4&gt;80,$C$4&lt;10), 0, AB70)</f>
        <v>58.267200081486266</v>
      </c>
      <c r="AG70" s="29">
        <f t="shared" si="13"/>
        <v>3.3534683696032995E+24</v>
      </c>
      <c r="AI70" s="26"/>
      <c r="AJ70" s="54">
        <f t="shared" ref="AJ70:AJ104" si="19">AG70*AR70*AS70*EXP(-AF$6/(0.008314*AK$6))</f>
        <v>1.6735508793123667E-4</v>
      </c>
      <c r="AQ70" s="38">
        <f t="shared" si="11"/>
        <v>5.1297060949737204E-2</v>
      </c>
      <c r="AR70" s="38">
        <f t="shared" ref="AR70:AR104" si="20">AQ70/(AQ70+1)</f>
        <v>4.8794068636885242E-2</v>
      </c>
      <c r="AS70" s="54">
        <f t="shared" si="14"/>
        <v>2.9801399572967966E-5</v>
      </c>
      <c r="AT70" s="28"/>
      <c r="AU70" s="28"/>
    </row>
    <row r="71" spans="24:47" x14ac:dyDescent="0.25">
      <c r="X71">
        <f t="shared" si="12"/>
        <v>650</v>
      </c>
      <c r="Y71" s="55">
        <f t="shared" ref="Y71:Y134" si="21">IF(U$6/(((U$6/AE$6)-1)*(1-EXP(-AJ71*X71))+1)&gt;Y70,Y70,(U$6/(((U$6/AE$6)-1)*(1-EXP(-AJ71*X71))+1)))</f>
        <v>561.47082780127914</v>
      </c>
      <c r="Z71" s="55">
        <f t="shared" ref="Z71:Z104" si="22">-4.8493*(T$6/Y71 - 1)+12.841</f>
        <v>7.429805394144938</v>
      </c>
      <c r="AA71" s="55">
        <f t="shared" ref="AA71:AA104" si="23">100*Y71/1188</f>
        <v>47.261854192026867</v>
      </c>
      <c r="AB71" s="55">
        <f t="shared" ref="AB71:AB104" si="24">100*Z71/12.841</f>
        <v>57.860021759558748</v>
      </c>
      <c r="AC71" s="214">
        <f t="shared" si="17"/>
        <v>47.261854192026867</v>
      </c>
      <c r="AD71" s="214">
        <f t="shared" si="18"/>
        <v>57.860021759558748</v>
      </c>
      <c r="AG71" s="29">
        <f t="shared" si="13"/>
        <v>3.3220564176330828E+24</v>
      </c>
      <c r="AI71" s="26"/>
      <c r="AJ71" s="54">
        <f t="shared" si="19"/>
        <v>1.6647831696308925E-4</v>
      </c>
      <c r="AQ71" s="38">
        <f t="shared" ref="AQ71:AQ104" si="25">AP$6*(((AQ$3-AQ$2*((T$6/Y70)-1))/AQ$3))</f>
        <v>5.1242307912640638E-2</v>
      </c>
      <c r="AR71" s="38">
        <f t="shared" si="20"/>
        <v>4.8744525907055601E-2</v>
      </c>
      <c r="AS71" s="54">
        <f t="shared" si="14"/>
        <v>2.9955999142920028E-5</v>
      </c>
      <c r="AT71" s="28"/>
      <c r="AU71" s="28"/>
    </row>
    <row r="72" spans="24:47" x14ac:dyDescent="0.25">
      <c r="X72">
        <f t="shared" ref="X72:X135" si="26">X71+10</f>
        <v>660</v>
      </c>
      <c r="Y72" s="55">
        <f t="shared" si="21"/>
        <v>558.66365821313548</v>
      </c>
      <c r="Z72" s="55">
        <f t="shared" si="22"/>
        <v>7.3782485262631203</v>
      </c>
      <c r="AA72" s="55">
        <f t="shared" si="23"/>
        <v>47.025560455651139</v>
      </c>
      <c r="AB72" s="55">
        <f t="shared" si="24"/>
        <v>57.458519790227555</v>
      </c>
      <c r="AC72" s="214">
        <f t="shared" si="17"/>
        <v>47.025560455651139</v>
      </c>
      <c r="AD72" s="214">
        <f t="shared" si="18"/>
        <v>57.458519790227555</v>
      </c>
      <c r="AG72" s="29">
        <f t="shared" ref="AG72:AG104" si="27">AH$6-AI$6*EXP((T$6-Y71)/T$6)</f>
        <v>3.2913294800863545E+24</v>
      </c>
      <c r="AI72" s="26"/>
      <c r="AJ72" s="54">
        <f t="shared" si="19"/>
        <v>1.6560661229904092E-4</v>
      </c>
      <c r="AQ72" s="38">
        <f t="shared" si="25"/>
        <v>5.118832590160706E-2</v>
      </c>
      <c r="AR72" s="38">
        <f t="shared" si="20"/>
        <v>4.8695675779792072E-2</v>
      </c>
      <c r="AS72" s="54">
        <f t="shared" ref="AS72:AS135" si="28">AS$1+AS$2*EXP(-$Y71/AS$3)</f>
        <v>3.0107514457480182E-5</v>
      </c>
      <c r="AT72" s="28"/>
      <c r="AU72" s="28"/>
    </row>
    <row r="73" spans="24:47" x14ac:dyDescent="0.25">
      <c r="X73">
        <f t="shared" si="26"/>
        <v>670</v>
      </c>
      <c r="Y73" s="55">
        <f t="shared" si="21"/>
        <v>555.92258933808455</v>
      </c>
      <c r="Z73" s="55">
        <f t="shared" si="22"/>
        <v>7.3274032397525666</v>
      </c>
      <c r="AA73" s="55">
        <f t="shared" si="23"/>
        <v>46.794830752364021</v>
      </c>
      <c r="AB73" s="55">
        <f t="shared" si="24"/>
        <v>57.062559300308124</v>
      </c>
      <c r="AC73" s="214">
        <f t="shared" si="17"/>
        <v>46.794830752364021</v>
      </c>
      <c r="AD73" s="214">
        <f t="shared" si="18"/>
        <v>57.062559300308124</v>
      </c>
      <c r="AG73" s="29">
        <f t="shared" si="27"/>
        <v>3.2612641804503022E+24</v>
      </c>
      <c r="AI73" s="26"/>
      <c r="AJ73" s="54">
        <f t="shared" si="19"/>
        <v>1.6474022292775953E-4</v>
      </c>
      <c r="AQ73" s="38">
        <f t="shared" si="25"/>
        <v>5.1135096437828528E-2</v>
      </c>
      <c r="AR73" s="38">
        <f t="shared" si="20"/>
        <v>4.8647501744656103E-2</v>
      </c>
      <c r="AS73" s="54">
        <f t="shared" si="28"/>
        <v>3.0256041961670595E-5</v>
      </c>
      <c r="AT73" s="28"/>
      <c r="AU73" s="28"/>
    </row>
    <row r="74" spans="24:47" x14ac:dyDescent="0.25">
      <c r="X74">
        <f t="shared" si="26"/>
        <v>680</v>
      </c>
      <c r="Y74" s="55">
        <f t="shared" si="21"/>
        <v>553.24520044996962</v>
      </c>
      <c r="Z74" s="55">
        <f t="shared" si="22"/>
        <v>7.2772527737168877</v>
      </c>
      <c r="AA74" s="55">
        <f t="shared" si="23"/>
        <v>46.569461317337513</v>
      </c>
      <c r="AB74" s="55">
        <f t="shared" si="24"/>
        <v>56.672009763389831</v>
      </c>
      <c r="AC74" s="214">
        <f t="shared" si="17"/>
        <v>46.569461317337513</v>
      </c>
      <c r="AD74" s="214">
        <f t="shared" si="18"/>
        <v>56.672009763389831</v>
      </c>
      <c r="AG74" s="29">
        <f t="shared" si="27"/>
        <v>3.231838198905765E+24</v>
      </c>
      <c r="AI74" s="26"/>
      <c r="AJ74" s="54">
        <f t="shared" si="19"/>
        <v>1.6387936883100992E-4</v>
      </c>
      <c r="AQ74" s="38">
        <f t="shared" si="25"/>
        <v>5.1082601640378346E-2</v>
      </c>
      <c r="AR74" s="38">
        <f t="shared" si="20"/>
        <v>4.859998782270393E-2</v>
      </c>
      <c r="AS74" s="54">
        <f t="shared" si="28"/>
        <v>3.040167413568886E-5</v>
      </c>
      <c r="AT74" s="28"/>
      <c r="AU74" s="28"/>
    </row>
    <row r="75" spans="24:47" x14ac:dyDescent="0.25">
      <c r="X75">
        <f t="shared" si="26"/>
        <v>690</v>
      </c>
      <c r="Y75" s="55">
        <f t="shared" si="21"/>
        <v>550.62918860426396</v>
      </c>
      <c r="Z75" s="55">
        <f t="shared" si="22"/>
        <v>7.2277809050662283</v>
      </c>
      <c r="AA75" s="55">
        <f t="shared" si="23"/>
        <v>46.349258300022221</v>
      </c>
      <c r="AB75" s="55">
        <f t="shared" si="24"/>
        <v>56.286744841260244</v>
      </c>
      <c r="AC75" s="214">
        <f t="shared" si="17"/>
        <v>46.349258300022221</v>
      </c>
      <c r="AD75" s="214">
        <f t="shared" si="18"/>
        <v>56.286744841260244</v>
      </c>
      <c r="AG75" s="29">
        <f t="shared" si="27"/>
        <v>3.2030302147891561E+24</v>
      </c>
      <c r="AI75" s="26"/>
      <c r="AJ75" s="54">
        <f t="shared" si="19"/>
        <v>1.630242435637357E-4</v>
      </c>
      <c r="AQ75" s="38">
        <f t="shared" si="25"/>
        <v>5.1030824204607014E-2</v>
      </c>
      <c r="AR75" s="38">
        <f t="shared" si="20"/>
        <v>4.855311854742779E-2</v>
      </c>
      <c r="AS75" s="54">
        <f t="shared" si="28"/>
        <v>3.0544499686814615E-5</v>
      </c>
      <c r="AT75" s="28"/>
      <c r="AU75" s="28"/>
    </row>
    <row r="76" spans="24:47" x14ac:dyDescent="0.25">
      <c r="X76">
        <f t="shared" si="26"/>
        <v>700</v>
      </c>
      <c r="Y76" s="55">
        <f t="shared" si="21"/>
        <v>548.07236164162134</v>
      </c>
      <c r="Z76" s="55">
        <f t="shared" si="22"/>
        <v>7.1789719287497356</v>
      </c>
      <c r="AA76" s="55">
        <f t="shared" si="23"/>
        <v>46.134037175220648</v>
      </c>
      <c r="AB76" s="55">
        <f t="shared" si="24"/>
        <v>55.906642229964461</v>
      </c>
      <c r="AC76" s="214">
        <f t="shared" si="17"/>
        <v>46.134037175220648</v>
      </c>
      <c r="AD76" s="214">
        <f t="shared" si="18"/>
        <v>55.906642229964461</v>
      </c>
      <c r="AG76" s="29">
        <f t="shared" si="27"/>
        <v>3.1748198525619745E+24</v>
      </c>
      <c r="AI76" s="26"/>
      <c r="AJ76" s="54">
        <f t="shared" si="19"/>
        <v>1.6217501660273993E-4</v>
      </c>
      <c r="AQ76" s="38">
        <f t="shared" si="25"/>
        <v>5.0979747381118969E-2</v>
      </c>
      <c r="AR76" s="38">
        <f t="shared" si="20"/>
        <v>4.850687894619541E-2</v>
      </c>
      <c r="AS76" s="54">
        <f t="shared" si="28"/>
        <v>3.0684603731521711E-5</v>
      </c>
      <c r="AT76" s="28"/>
      <c r="AU76" s="28"/>
    </row>
    <row r="77" spans="24:47" x14ac:dyDescent="0.25">
      <c r="X77">
        <f t="shared" si="26"/>
        <v>710</v>
      </c>
      <c r="Y77" s="55">
        <f t="shared" si="21"/>
        <v>545.57263167119993</v>
      </c>
      <c r="Z77" s="55">
        <f t="shared" si="22"/>
        <v>7.1308106386055652</v>
      </c>
      <c r="AA77" s="55">
        <f t="shared" si="23"/>
        <v>45.923622194545452</v>
      </c>
      <c r="AB77" s="55">
        <f t="shared" si="24"/>
        <v>55.53158351067335</v>
      </c>
      <c r="AC77" s="214">
        <f t="shared" si="17"/>
        <v>45.923622194545452</v>
      </c>
      <c r="AD77" s="214">
        <f t="shared" si="18"/>
        <v>55.53158351067335</v>
      </c>
      <c r="AG77" s="29">
        <f t="shared" si="27"/>
        <v>3.1471876310679436E+24</v>
      </c>
      <c r="AI77" s="26"/>
      <c r="AJ77" s="54">
        <f t="shared" si="19"/>
        <v>1.6133183548571896E-4</v>
      </c>
      <c r="AQ77" s="38">
        <f t="shared" si="25"/>
        <v>5.092935495536375E-2</v>
      </c>
      <c r="AR77" s="38">
        <f t="shared" si="20"/>
        <v>4.8461254522219409E-2</v>
      </c>
      <c r="AS77" s="54">
        <f t="shared" si="28"/>
        <v>3.0822067968213662E-5</v>
      </c>
      <c r="AT77" s="28"/>
      <c r="AU77" s="28"/>
    </row>
    <row r="78" spans="24:47" x14ac:dyDescent="0.25">
      <c r="X78">
        <f t="shared" si="26"/>
        <v>720</v>
      </c>
      <c r="Y78" s="55">
        <f t="shared" si="21"/>
        <v>543.12800899746549</v>
      </c>
      <c r="Z78" s="55">
        <f t="shared" si="22"/>
        <v>7.0832823088411478</v>
      </c>
      <c r="AA78" s="55">
        <f t="shared" si="23"/>
        <v>45.717845875207537</v>
      </c>
      <c r="AB78" s="55">
        <f t="shared" si="24"/>
        <v>55.161454005460229</v>
      </c>
      <c r="AC78" s="214">
        <f t="shared" si="17"/>
        <v>45.717845875207537</v>
      </c>
      <c r="AD78" s="214">
        <f t="shared" si="18"/>
        <v>55.161454005460229</v>
      </c>
      <c r="AG78" s="29">
        <f t="shared" si="27"/>
        <v>3.1201149158699897E+24</v>
      </c>
      <c r="AI78" s="26"/>
      <c r="AJ78" s="54">
        <f t="shared" si="19"/>
        <v>1.6049482776027966E-4</v>
      </c>
      <c r="AQ78" s="38">
        <f t="shared" si="25"/>
        <v>5.0879631227864784E-2</v>
      </c>
      <c r="AR78" s="38">
        <f t="shared" si="20"/>
        <v>4.8416231237079173E-2</v>
      </c>
      <c r="AS78" s="54">
        <f t="shared" si="28"/>
        <v>3.0956970841003116E-5</v>
      </c>
      <c r="AT78" s="28"/>
      <c r="AU78" s="28"/>
    </row>
    <row r="79" spans="24:47" x14ac:dyDescent="0.25">
      <c r="X79">
        <f t="shared" si="26"/>
        <v>730</v>
      </c>
      <c r="Y79" s="55">
        <f t="shared" si="21"/>
        <v>540.73659645708085</v>
      </c>
      <c r="Z79" s="55">
        <f t="shared" si="22"/>
        <v>7.0363726761495275</v>
      </c>
      <c r="AA79" s="55">
        <f t="shared" si="23"/>
        <v>45.516548523323308</v>
      </c>
      <c r="AB79" s="55">
        <f t="shared" si="24"/>
        <v>54.796142638030744</v>
      </c>
      <c r="AC79" s="214">
        <f t="shared" si="17"/>
        <v>45.516548523323308</v>
      </c>
      <c r="AD79" s="214">
        <f t="shared" si="18"/>
        <v>54.796142638030744</v>
      </c>
      <c r="AG79" s="29">
        <f t="shared" si="27"/>
        <v>3.0935838744705737E+24</v>
      </c>
      <c r="AI79" s="26"/>
      <c r="AJ79" s="54">
        <f t="shared" si="19"/>
        <v>1.5966410276063405E-4</v>
      </c>
      <c r="AQ79" s="38">
        <f t="shared" si="25"/>
        <v>5.0830560995098743E-2</v>
      </c>
      <c r="AR79" s="38">
        <f t="shared" si="20"/>
        <v>4.8371795493808281E-2</v>
      </c>
      <c r="AS79" s="54">
        <f t="shared" si="28"/>
        <v>3.1089387694957281E-5</v>
      </c>
      <c r="AT79" s="28"/>
      <c r="AU79" s="28"/>
    </row>
    <row r="80" spans="24:47" x14ac:dyDescent="0.25">
      <c r="X80">
        <f t="shared" si="26"/>
        <v>740</v>
      </c>
      <c r="Y80" s="55">
        <f t="shared" si="21"/>
        <v>538.39658413513848</v>
      </c>
      <c r="Z80" s="55">
        <f t="shared" si="22"/>
        <v>6.9900679224614333</v>
      </c>
      <c r="AA80" s="55">
        <f t="shared" si="23"/>
        <v>45.319577789153072</v>
      </c>
      <c r="AB80" s="55">
        <f t="shared" si="24"/>
        <v>54.43554179940373</v>
      </c>
      <c r="AC80" s="214">
        <f t="shared" si="17"/>
        <v>45.319577789153072</v>
      </c>
      <c r="AD80" s="214">
        <f t="shared" si="18"/>
        <v>54.43554179940373</v>
      </c>
      <c r="AG80" s="29">
        <f t="shared" si="27"/>
        <v>3.0675774342306085E+24</v>
      </c>
      <c r="AI80" s="26"/>
      <c r="AJ80" s="54">
        <f t="shared" si="19"/>
        <v>1.5883975322794147E-4</v>
      </c>
      <c r="AQ80" s="38">
        <f t="shared" si="25"/>
        <v>5.0782129531031804E-2</v>
      </c>
      <c r="AR80" s="38">
        <f t="shared" si="20"/>
        <v>4.8327934120554632E-2</v>
      </c>
      <c r="AS80" s="54">
        <f t="shared" si="28"/>
        <v>3.1219390923224605E-5</v>
      </c>
      <c r="AT80" s="28"/>
      <c r="AU80" s="28"/>
    </row>
    <row r="81" spans="24:47" x14ac:dyDescent="0.25">
      <c r="X81">
        <f t="shared" si="26"/>
        <v>750</v>
      </c>
      <c r="Y81" s="55">
        <f t="shared" si="21"/>
        <v>536.1062444324416</v>
      </c>
      <c r="Z81" s="55">
        <f t="shared" si="22"/>
        <v>6.9443546583281233</v>
      </c>
      <c r="AA81" s="55">
        <f t="shared" si="23"/>
        <v>45.126788251889025</v>
      </c>
      <c r="AB81" s="55">
        <f t="shared" si="24"/>
        <v>54.079547218504189</v>
      </c>
      <c r="AC81" s="214">
        <f t="shared" si="17"/>
        <v>45.126788251889025</v>
      </c>
      <c r="AD81" s="214">
        <f t="shared" si="18"/>
        <v>54.079547218504189</v>
      </c>
      <c r="AG81" s="29">
        <f t="shared" si="27"/>
        <v>3.0420792428132743E+24</v>
      </c>
      <c r="AI81" s="26"/>
      <c r="AJ81" s="54">
        <f t="shared" si="19"/>
        <v>1.5802185678871002E-4</v>
      </c>
      <c r="AQ81" s="38">
        <f t="shared" si="25"/>
        <v>5.0734322569312103E-2</v>
      </c>
      <c r="AR81" s="38">
        <f t="shared" si="20"/>
        <v>4.8284634354813692E-2</v>
      </c>
      <c r="AS81" s="54">
        <f t="shared" si="28"/>
        <v>3.1347050106449836E-5</v>
      </c>
      <c r="AT81" s="28"/>
      <c r="AU81" s="28"/>
    </row>
    <row r="82" spans="24:47" x14ac:dyDescent="0.25">
      <c r="X82">
        <f t="shared" si="26"/>
        <v>760</v>
      </c>
      <c r="Y82" s="55">
        <f t="shared" si="21"/>
        <v>533.86392745779949</v>
      </c>
      <c r="Z82" s="55">
        <f t="shared" si="22"/>
        <v>6.8992199069263025</v>
      </c>
      <c r="AA82" s="55">
        <f t="shared" si="23"/>
        <v>44.938041031801305</v>
      </c>
      <c r="AB82" s="55">
        <f t="shared" si="24"/>
        <v>53.72805783760068</v>
      </c>
      <c r="AC82" s="214">
        <f t="shared" si="17"/>
        <v>44.938041031801305</v>
      </c>
      <c r="AD82" s="214">
        <f t="shared" si="18"/>
        <v>53.72805783760068</v>
      </c>
      <c r="AG82" s="29">
        <f t="shared" si="27"/>
        <v>3.0170736309898186E+24</v>
      </c>
      <c r="AI82" s="26"/>
      <c r="AJ82" s="54">
        <f t="shared" si="19"/>
        <v>1.5721047730427187E-4</v>
      </c>
      <c r="AQ82" s="38">
        <f t="shared" si="25"/>
        <v>5.0687126286113514E-2</v>
      </c>
      <c r="AR82" s="38">
        <f t="shared" si="20"/>
        <v>4.8241883828231906E-2</v>
      </c>
      <c r="AS82" s="54">
        <f t="shared" si="28"/>
        <v>3.147243214487323E-5</v>
      </c>
      <c r="AT82" s="28"/>
      <c r="AU82" s="28"/>
    </row>
    <row r="83" spans="24:47" x14ac:dyDescent="0.25">
      <c r="X83">
        <f t="shared" si="26"/>
        <v>770</v>
      </c>
      <c r="Y83" s="55">
        <f t="shared" si="21"/>
        <v>531.66805672137366</v>
      </c>
      <c r="Z83" s="55">
        <f t="shared" si="22"/>
        <v>6.8546510886735517</v>
      </c>
      <c r="AA83" s="55">
        <f t="shared" si="23"/>
        <v>44.753203427725055</v>
      </c>
      <c r="AB83" s="55">
        <f t="shared" si="24"/>
        <v>53.380975692497096</v>
      </c>
      <c r="AC83" s="214">
        <f t="shared" si="17"/>
        <v>44.753203427725055</v>
      </c>
      <c r="AD83" s="214">
        <f t="shared" si="18"/>
        <v>53.380975692497096</v>
      </c>
      <c r="AG83" s="29">
        <f t="shared" si="27"/>
        <v>2.9925455776547412E+24</v>
      </c>
      <c r="AI83" s="26"/>
      <c r="AJ83" s="54">
        <f t="shared" si="19"/>
        <v>1.56405666103087E-4</v>
      </c>
      <c r="AQ83" s="38">
        <f t="shared" si="25"/>
        <v>5.0640527283621686E-2</v>
      </c>
      <c r="AR83" s="38">
        <f t="shared" si="20"/>
        <v>4.8199670551972926E-2</v>
      </c>
      <c r="AS83" s="54">
        <f t="shared" si="28"/>
        <v>3.1595601383496222E-5</v>
      </c>
      <c r="AT83" s="28"/>
      <c r="AU83" s="28"/>
    </row>
    <row r="84" spans="24:47" x14ac:dyDescent="0.25">
      <c r="X84">
        <f t="shared" si="26"/>
        <v>780</v>
      </c>
      <c r="Y84" s="55">
        <f t="shared" si="21"/>
        <v>529.51712510700952</v>
      </c>
      <c r="Z84" s="55">
        <f t="shared" si="22"/>
        <v>6.8106360064402578</v>
      </c>
      <c r="AA84" s="55">
        <f t="shared" si="23"/>
        <v>44.572148578031104</v>
      </c>
      <c r="AB84" s="55">
        <f t="shared" si="24"/>
        <v>53.038205797369812</v>
      </c>
      <c r="AC84" s="214">
        <f t="shared" si="17"/>
        <v>44.572148578031104</v>
      </c>
      <c r="AD84" s="214">
        <f t="shared" si="18"/>
        <v>53.038205797369812</v>
      </c>
      <c r="AG84" s="29">
        <f t="shared" si="27"/>
        <v>2.968480676907651E+24</v>
      </c>
      <c r="AI84" s="26"/>
      <c r="AJ84" s="54">
        <f t="shared" si="19"/>
        <v>1.5560746310650444E-4</v>
      </c>
      <c r="AQ84" s="38">
        <f t="shared" si="25"/>
        <v>5.0594512574150305E-2</v>
      </c>
      <c r="AR84" s="38">
        <f t="shared" si="20"/>
        <v>4.815798290263712E-2</v>
      </c>
      <c r="AS84" s="54">
        <f t="shared" si="28"/>
        <v>3.1716619730681601E-5</v>
      </c>
      <c r="AT84" s="28"/>
      <c r="AU84" s="28"/>
    </row>
    <row r="85" spans="24:47" x14ac:dyDescent="0.25">
      <c r="X85">
        <f t="shared" si="26"/>
        <v>790</v>
      </c>
      <c r="Y85" s="55">
        <f t="shared" si="21"/>
        <v>527.40969110324886</v>
      </c>
      <c r="Z85" s="55">
        <f t="shared" si="22"/>
        <v>6.7671628313426275</v>
      </c>
      <c r="AA85" s="55">
        <f t="shared" si="23"/>
        <v>44.394755143371114</v>
      </c>
      <c r="AB85" s="55">
        <f t="shared" si="24"/>
        <v>52.699656034129958</v>
      </c>
      <c r="AC85" s="214">
        <f t="shared" si="17"/>
        <v>44.394755143371114</v>
      </c>
      <c r="AD85" s="214">
        <f t="shared" si="18"/>
        <v>52.699656034129958</v>
      </c>
      <c r="AG85" s="29">
        <f t="shared" si="27"/>
        <v>2.9448651070683065E+24</v>
      </c>
      <c r="AI85" s="26"/>
      <c r="AJ85" s="54">
        <f t="shared" si="19"/>
        <v>1.5481589785758905E-4</v>
      </c>
      <c r="AQ85" s="38">
        <f t="shared" si="25"/>
        <v>5.0549069564873324E-2</v>
      </c>
      <c r="AR85" s="38">
        <f t="shared" si="20"/>
        <v>4.8116809608722257E-2</v>
      </c>
      <c r="AS85" s="54">
        <f t="shared" si="28"/>
        <v>3.1835546770541389E-5</v>
      </c>
      <c r="AT85" s="28"/>
      <c r="AU85" s="28"/>
    </row>
    <row r="86" spans="24:47" x14ac:dyDescent="0.25">
      <c r="X86">
        <f t="shared" si="26"/>
        <v>800</v>
      </c>
      <c r="Y86" s="55">
        <f t="shared" si="21"/>
        <v>525.3443752743101</v>
      </c>
      <c r="Z86" s="55">
        <f t="shared" si="22"/>
        <v>6.7242200890998509</v>
      </c>
      <c r="AA86" s="55">
        <f t="shared" si="23"/>
        <v>44.22090700962206</v>
      </c>
      <c r="AB86" s="55">
        <f t="shared" si="24"/>
        <v>52.36523704617904</v>
      </c>
      <c r="AC86" s="214">
        <f t="shared" si="17"/>
        <v>44.22090700962206</v>
      </c>
      <c r="AD86" s="214">
        <f t="shared" si="18"/>
        <v>52.36523704617904</v>
      </c>
      <c r="AG86" s="29">
        <f t="shared" si="27"/>
        <v>2.9216856015002287E+24</v>
      </c>
      <c r="AI86" s="26"/>
      <c r="AJ86" s="54">
        <f t="shared" si="19"/>
        <v>1.5403099046170803E-4</v>
      </c>
      <c r="AQ86" s="38">
        <f t="shared" si="25"/>
        <v>5.050418604315704E-2</v>
      </c>
      <c r="AR86" s="38">
        <f t="shared" si="20"/>
        <v>4.8076139737611878E-2</v>
      </c>
      <c r="AS86" s="54">
        <f t="shared" si="28"/>
        <v>3.1952439869449209E-5</v>
      </c>
      <c r="AT86" s="28"/>
      <c r="AU86" s="28"/>
    </row>
    <row r="87" spans="24:47" x14ac:dyDescent="0.25">
      <c r="X87">
        <f t="shared" si="26"/>
        <v>810</v>
      </c>
      <c r="Y87" s="55">
        <f t="shared" si="21"/>
        <v>523.31985695380558</v>
      </c>
      <c r="Z87" s="55">
        <f t="shared" si="22"/>
        <v>6.6817966469377978</v>
      </c>
      <c r="AA87" s="55">
        <f t="shared" si="23"/>
        <v>44.050493009579597</v>
      </c>
      <c r="AB87" s="55">
        <f t="shared" si="24"/>
        <v>52.034862136420827</v>
      </c>
      <c r="AC87" s="214">
        <f t="shared" si="17"/>
        <v>44.050493009579597</v>
      </c>
      <c r="AD87" s="214">
        <f t="shared" si="18"/>
        <v>52.034862136420827</v>
      </c>
      <c r="AG87" s="29">
        <f t="shared" si="27"/>
        <v>2.8989294211265228E+24</v>
      </c>
      <c r="AI87" s="26"/>
      <c r="AJ87" s="54">
        <f t="shared" si="19"/>
        <v>1.5325275244674932E-4</v>
      </c>
      <c r="AQ87" s="38">
        <f t="shared" si="25"/>
        <v>5.0459850162474722E-2</v>
      </c>
      <c r="AR87" s="38">
        <f t="shared" si="20"/>
        <v>4.8035962683076458E-2</v>
      </c>
      <c r="AS87" s="54">
        <f t="shared" si="28"/>
        <v>3.2067354276999057E-5</v>
      </c>
      <c r="AT87" s="28"/>
      <c r="AU87" s="28"/>
    </row>
    <row r="88" spans="24:47" x14ac:dyDescent="0.25">
      <c r="X88">
        <f t="shared" si="26"/>
        <v>820</v>
      </c>
      <c r="Y88" s="55">
        <f t="shared" si="21"/>
        <v>521.33487114531295</v>
      </c>
      <c r="Z88" s="55">
        <f t="shared" si="22"/>
        <v>6.6398817010210482</v>
      </c>
      <c r="AA88" s="55">
        <f t="shared" si="23"/>
        <v>43.883406662063379</v>
      </c>
      <c r="AB88" s="55">
        <f t="shared" si="24"/>
        <v>51.708447169387497</v>
      </c>
      <c r="AC88" s="214">
        <f t="shared" si="17"/>
        <v>43.883406662063379</v>
      </c>
      <c r="AD88" s="214">
        <f t="shared" si="18"/>
        <v>51.708447169387497</v>
      </c>
      <c r="AG88" s="29">
        <f t="shared" si="27"/>
        <v>2.8765843285293095E+24</v>
      </c>
      <c r="AI88" s="26"/>
      <c r="AJ88" s="54">
        <f t="shared" si="19"/>
        <v>1.5248118755009901E-4</v>
      </c>
      <c r="AQ88" s="38">
        <f t="shared" si="25"/>
        <v>5.0416050428885369E-2</v>
      </c>
      <c r="AR88" s="38">
        <f t="shared" si="20"/>
        <v>4.7996268153271716E-2</v>
      </c>
      <c r="AS88" s="54">
        <f t="shared" si="28"/>
        <v>3.2180343221715995E-5</v>
      </c>
      <c r="AT88" s="28"/>
      <c r="AU88" s="28"/>
    </row>
    <row r="89" spans="24:47" x14ac:dyDescent="0.25">
      <c r="X89">
        <f t="shared" si="26"/>
        <v>830</v>
      </c>
      <c r="Y89" s="55">
        <f t="shared" si="21"/>
        <v>519.38820561515502</v>
      </c>
      <c r="Z89" s="55">
        <f t="shared" si="22"/>
        <v>6.5984647643946728</v>
      </c>
      <c r="AA89" s="55">
        <f t="shared" si="23"/>
        <v>43.719545927201601</v>
      </c>
      <c r="AB89" s="55">
        <f t="shared" si="24"/>
        <v>51.385910477335671</v>
      </c>
      <c r="AC89" s="214">
        <f t="shared" si="17"/>
        <v>43.719545927201601</v>
      </c>
      <c r="AD89" s="214">
        <f t="shared" si="18"/>
        <v>51.385910477335671</v>
      </c>
      <c r="AG89" s="29">
        <f t="shared" si="27"/>
        <v>2.8546385635315496E+24</v>
      </c>
      <c r="AI89" s="26"/>
      <c r="AJ89" s="54">
        <f t="shared" si="19"/>
        <v>1.5171629243884125E-4</v>
      </c>
      <c r="AQ89" s="38">
        <f t="shared" si="25"/>
        <v>5.0372775688058043E-2</v>
      </c>
      <c r="AR89" s="38">
        <f t="shared" si="20"/>
        <v>4.7957046159217913E-2</v>
      </c>
      <c r="AS89" s="54">
        <f t="shared" si="28"/>
        <v>3.2291458001809011E-5</v>
      </c>
      <c r="AT89" s="28"/>
      <c r="AU89" s="28"/>
    </row>
    <row r="90" spans="24:47" x14ac:dyDescent="0.25">
      <c r="X90">
        <f t="shared" si="26"/>
        <v>840</v>
      </c>
      <c r="Y90" s="55">
        <f t="shared" si="21"/>
        <v>517.47869816388402</v>
      </c>
      <c r="Z90" s="55">
        <f t="shared" si="22"/>
        <v>6.5575356554172251</v>
      </c>
      <c r="AA90" s="55">
        <f t="shared" si="23"/>
        <v>43.558812976757913</v>
      </c>
      <c r="AB90" s="55">
        <f t="shared" si="24"/>
        <v>51.06717277016763</v>
      </c>
      <c r="AC90" s="214">
        <f t="shared" si="17"/>
        <v>43.558812976757913</v>
      </c>
      <c r="AD90" s="214">
        <f t="shared" si="18"/>
        <v>51.06717277016763</v>
      </c>
      <c r="AG90" s="29">
        <f t="shared" si="27"/>
        <v>2.8330808201667724E+24</v>
      </c>
      <c r="AI90" s="26"/>
      <c r="AJ90" s="54">
        <f t="shared" si="19"/>
        <v>1.509580573690391E-4</v>
      </c>
      <c r="AQ90" s="38">
        <f t="shared" si="25"/>
        <v>5.0330015112822472E-2</v>
      </c>
      <c r="AR90" s="38">
        <f t="shared" si="20"/>
        <v>4.7918287003743495E-2</v>
      </c>
      <c r="AS90" s="54">
        <f t="shared" si="28"/>
        <v>3.2400748071241374E-5</v>
      </c>
      <c r="AT90" s="28"/>
      <c r="AU90" s="28"/>
    </row>
    <row r="91" spans="24:47" x14ac:dyDescent="0.25">
      <c r="X91">
        <f t="shared" si="26"/>
        <v>850</v>
      </c>
      <c r="Y91" s="55">
        <f t="shared" si="21"/>
        <v>515.60523406399886</v>
      </c>
      <c r="Z91" s="55">
        <f t="shared" si="22"/>
        <v>6.5170844866661541</v>
      </c>
      <c r="AA91" s="55">
        <f t="shared" si="23"/>
        <v>43.401113978451086</v>
      </c>
      <c r="AB91" s="55">
        <f t="shared" si="24"/>
        <v>50.752157049031652</v>
      </c>
      <c r="AC91" s="214">
        <f t="shared" si="17"/>
        <v>43.401113978451086</v>
      </c>
      <c r="AD91" s="214">
        <f t="shared" si="18"/>
        <v>50.752157049031652</v>
      </c>
      <c r="AG91" s="29">
        <f t="shared" si="27"/>
        <v>2.8119002249487016E+24</v>
      </c>
      <c r="AI91" s="26"/>
      <c r="AJ91" s="54">
        <f t="shared" si="19"/>
        <v>1.5020646678941276E-4</v>
      </c>
      <c r="AQ91" s="38">
        <f t="shared" si="25"/>
        <v>5.0287758191226758E-2</v>
      </c>
      <c r="AR91" s="38">
        <f t="shared" si="20"/>
        <v>4.7879981270876462E-2</v>
      </c>
      <c r="AS91" s="54">
        <f t="shared" si="28"/>
        <v>3.2508261121378624E-5</v>
      </c>
      <c r="AT91" s="28"/>
      <c r="AU91" s="28"/>
    </row>
    <row r="92" spans="24:47" x14ac:dyDescent="0.25">
      <c r="X92">
        <f t="shared" si="26"/>
        <v>860</v>
      </c>
      <c r="Y92" s="55">
        <f t="shared" si="21"/>
        <v>513.76674365240376</v>
      </c>
      <c r="Z92" s="55">
        <f t="shared" si="22"/>
        <v>6.4771016542976829</v>
      </c>
      <c r="AA92" s="55">
        <f t="shared" si="23"/>
        <v>43.246358893299977</v>
      </c>
      <c r="AB92" s="55">
        <f t="shared" si="24"/>
        <v>50.440788523461435</v>
      </c>
      <c r="AC92" s="214">
        <f t="shared" si="17"/>
        <v>43.246358893299977</v>
      </c>
      <c r="AD92" s="214">
        <f t="shared" si="18"/>
        <v>50.440788523461435</v>
      </c>
      <c r="AG92" s="29">
        <f t="shared" si="27"/>
        <v>2.7910863163585664E+24</v>
      </c>
      <c r="AI92" s="26"/>
      <c r="AJ92" s="54">
        <f t="shared" si="19"/>
        <v>1.4946149989423935E-4</v>
      </c>
      <c r="AQ92" s="38">
        <f t="shared" si="25"/>
        <v>5.0245994715082912E-2</v>
      </c>
      <c r="AR92" s="38">
        <f t="shared" si="20"/>
        <v>4.7842119815666571E-2</v>
      </c>
      <c r="AS92" s="54">
        <f t="shared" si="28"/>
        <v>3.2614043158461088E-5</v>
      </c>
      <c r="AT92" s="28"/>
      <c r="AU92" s="28"/>
    </row>
    <row r="93" spans="24:47" x14ac:dyDescent="0.25">
      <c r="X93">
        <f t="shared" si="26"/>
        <v>870</v>
      </c>
      <c r="Y93" s="55">
        <f t="shared" si="21"/>
        <v>511.96220006696188</v>
      </c>
      <c r="Z93" s="55">
        <f t="shared" si="22"/>
        <v>6.4375778278425688</v>
      </c>
      <c r="AA93" s="55">
        <f t="shared" si="23"/>
        <v>43.0944612850978</v>
      </c>
      <c r="AB93" s="55">
        <f t="shared" si="24"/>
        <v>50.132994531910043</v>
      </c>
      <c r="AC93" s="214">
        <f t="shared" si="17"/>
        <v>43.0944612850978</v>
      </c>
      <c r="AD93" s="214">
        <f t="shared" si="18"/>
        <v>50.132994531910043</v>
      </c>
      <c r="AG93" s="29">
        <f t="shared" si="27"/>
        <v>2.770629025473736E+24</v>
      </c>
      <c r="AI93" s="26"/>
      <c r="AJ93" s="54">
        <f t="shared" si="19"/>
        <v>1.4872313112986358E-4</v>
      </c>
      <c r="AQ93" s="38">
        <f t="shared" si="25"/>
        <v>5.0204714768981466E-2</v>
      </c>
      <c r="AR93" s="38">
        <f t="shared" si="20"/>
        <v>4.7804693754422187E-2</v>
      </c>
      <c r="AS93" s="54">
        <f t="shared" si="28"/>
        <v>3.2718138577132626E-5</v>
      </c>
      <c r="AT93" s="28"/>
      <c r="AU93" s="28"/>
    </row>
    <row r="94" spans="24:47" x14ac:dyDescent="0.25">
      <c r="X94">
        <f t="shared" si="26"/>
        <v>880</v>
      </c>
      <c r="Y94" s="55">
        <f t="shared" si="21"/>
        <v>510.19061711733843</v>
      </c>
      <c r="Z94" s="55">
        <f t="shared" si="22"/>
        <v>6.3985039404204898</v>
      </c>
      <c r="AA94" s="55">
        <f t="shared" si="23"/>
        <v>42.945338141190099</v>
      </c>
      <c r="AB94" s="55">
        <f t="shared" si="24"/>
        <v>49.828704465543879</v>
      </c>
      <c r="AC94" s="214">
        <f t="shared" si="17"/>
        <v>42.945338141190099</v>
      </c>
      <c r="AD94" s="214">
        <f t="shared" si="18"/>
        <v>49.828704465543879</v>
      </c>
      <c r="AG94" s="29">
        <f t="shared" si="27"/>
        <v>2.750518657666089E+24</v>
      </c>
      <c r="AI94" s="26"/>
      <c r="AJ94" s="54">
        <f t="shared" si="19"/>
        <v>1.4799133065879764E-4</v>
      </c>
      <c r="AQ94" s="38">
        <f t="shared" si="25"/>
        <v>5.0163908719756296E-2</v>
      </c>
      <c r="AR94" s="38">
        <f t="shared" si="20"/>
        <v>4.7767694455345157E-2</v>
      </c>
      <c r="AS94" s="54">
        <f t="shared" si="28"/>
        <v>3.2820590230246332E-5</v>
      </c>
      <c r="AT94" s="28"/>
      <c r="AU94" s="28"/>
    </row>
    <row r="95" spans="24:47" x14ac:dyDescent="0.25">
      <c r="X95">
        <f t="shared" si="26"/>
        <v>890</v>
      </c>
      <c r="Y95" s="55">
        <f t="shared" si="21"/>
        <v>508.45104728104184</v>
      </c>
      <c r="Z95" s="55">
        <f t="shared" si="22"/>
        <v>6.3598711793554905</v>
      </c>
      <c r="AA95" s="55">
        <f t="shared" si="23"/>
        <v>42.798909703791402</v>
      </c>
      <c r="AB95" s="55">
        <f t="shared" si="24"/>
        <v>49.527849695159958</v>
      </c>
      <c r="AC95" s="214">
        <f t="shared" si="17"/>
        <v>42.798909703791402</v>
      </c>
      <c r="AD95" s="214">
        <f t="shared" si="18"/>
        <v>49.527849695159958</v>
      </c>
      <c r="AG95" s="29">
        <f t="shared" si="27"/>
        <v>2.7307458753037662E+24</v>
      </c>
      <c r="AI95" s="26"/>
      <c r="AJ95" s="54">
        <f t="shared" si="19"/>
        <v>1.4726606478504019E-4</v>
      </c>
      <c r="AQ95" s="38">
        <f t="shared" si="25"/>
        <v>5.0123567206381447E-2</v>
      </c>
      <c r="AR95" s="38">
        <f t="shared" si="20"/>
        <v>4.7731113529547731E-2</v>
      </c>
      <c r="AS95" s="54">
        <f t="shared" si="28"/>
        <v>3.292143949515356E-5</v>
      </c>
      <c r="AT95" s="28"/>
      <c r="AU95" s="28"/>
    </row>
    <row r="96" spans="24:47" x14ac:dyDescent="0.25">
      <c r="X96">
        <f t="shared" si="26"/>
        <v>900</v>
      </c>
      <c r="Y96" s="55">
        <f t="shared" si="21"/>
        <v>506.74257981626971</v>
      </c>
      <c r="Z96" s="55">
        <f t="shared" si="22"/>
        <v>6.3216709771759021</v>
      </c>
      <c r="AA96" s="55">
        <f t="shared" si="23"/>
        <v>42.655099311133817</v>
      </c>
      <c r="AB96" s="55">
        <f t="shared" si="24"/>
        <v>49.230363501097287</v>
      </c>
      <c r="AC96" s="214">
        <f t="shared" si="17"/>
        <v>42.655099311133817</v>
      </c>
      <c r="AD96" s="214">
        <f t="shared" si="18"/>
        <v>49.230363501097287</v>
      </c>
      <c r="AG96" s="29">
        <f t="shared" si="27"/>
        <v>2.7113016813940924E+24</v>
      </c>
      <c r="AI96" s="26"/>
      <c r="AJ96" s="54">
        <f t="shared" si="19"/>
        <v>1.4654729634390801E-4</v>
      </c>
      <c r="AQ96" s="38">
        <f t="shared" si="25"/>
        <v>5.00836811302822E-2</v>
      </c>
      <c r="AR96" s="38">
        <f t="shared" si="20"/>
        <v>4.7694942822436255E-2</v>
      </c>
      <c r="AS96" s="54">
        <f t="shared" si="28"/>
        <v>3.3020726336672115E-5</v>
      </c>
      <c r="AT96" s="28"/>
      <c r="AU96" s="28"/>
    </row>
    <row r="97" spans="24:47" x14ac:dyDescent="0.25">
      <c r="X97">
        <f t="shared" si="26"/>
        <v>910</v>
      </c>
      <c r="Y97" s="55">
        <f t="shared" si="21"/>
        <v>505.06433898377981</v>
      </c>
      <c r="Z97" s="55">
        <f t="shared" si="22"/>
        <v>6.2838950029823533</v>
      </c>
      <c r="AA97" s="55">
        <f t="shared" si="23"/>
        <v>42.513833247792917</v>
      </c>
      <c r="AB97" s="55">
        <f t="shared" si="24"/>
        <v>48.936181006014749</v>
      </c>
      <c r="AC97" s="214">
        <f t="shared" si="17"/>
        <v>42.513833247792917</v>
      </c>
      <c r="AD97" s="214">
        <f t="shared" si="18"/>
        <v>48.936181006014749</v>
      </c>
      <c r="AG97" s="29">
        <f t="shared" si="27"/>
        <v>2.6921774041098747E+24</v>
      </c>
      <c r="AI97" s="26"/>
      <c r="AJ97" s="54">
        <f t="shared" si="19"/>
        <v>1.4583498505938518E-4</v>
      </c>
      <c r="AQ97" s="38">
        <f t="shared" si="25"/>
        <v>5.0044241646042938E-2</v>
      </c>
      <c r="AR97" s="38">
        <f t="shared" si="20"/>
        <v>4.7659174405445898E-2</v>
      </c>
      <c r="AS97" s="54">
        <f t="shared" si="28"/>
        <v>3.3118489366917612E-5</v>
      </c>
      <c r="AT97" s="28"/>
      <c r="AU97" s="28"/>
    </row>
    <row r="98" spans="24:47" x14ac:dyDescent="0.25">
      <c r="X98">
        <f t="shared" si="26"/>
        <v>920</v>
      </c>
      <c r="Y98" s="55">
        <f t="shared" si="21"/>
        <v>503.41548237059277</v>
      </c>
      <c r="Z98" s="55">
        <f t="shared" si="22"/>
        <v>6.246535154168293</v>
      </c>
      <c r="AA98" s="55">
        <f t="shared" si="23"/>
        <v>42.375040603585255</v>
      </c>
      <c r="AB98" s="55">
        <f t="shared" si="24"/>
        <v>48.645239110414252</v>
      </c>
      <c r="AC98" s="214">
        <f t="shared" si="17"/>
        <v>42.375040603585255</v>
      </c>
      <c r="AD98" s="214">
        <f t="shared" si="18"/>
        <v>48.645239110414252</v>
      </c>
      <c r="AG98" s="29">
        <f t="shared" si="27"/>
        <v>2.6733646821449788E+24</v>
      </c>
      <c r="AI98" s="26"/>
      <c r="AJ98" s="54">
        <f t="shared" si="19"/>
        <v>1.4512908787172192E-4</v>
      </c>
      <c r="AQ98" s="38">
        <f t="shared" si="25"/>
        <v>5.0005240152495203E-2</v>
      </c>
      <c r="AR98" s="38">
        <f t="shared" si="20"/>
        <v>4.7623800568112211E-2</v>
      </c>
      <c r="AS98" s="54">
        <f t="shared" si="28"/>
        <v>3.3214765902171536E-5</v>
      </c>
      <c r="AT98" s="28"/>
      <c r="AU98" s="28"/>
    </row>
    <row r="99" spans="24:47" x14ac:dyDescent="0.25">
      <c r="X99">
        <f t="shared" si="26"/>
        <v>930</v>
      </c>
      <c r="Y99" s="55">
        <f t="shared" si="21"/>
        <v>501.79519930884504</v>
      </c>
      <c r="Z99" s="55">
        <f t="shared" si="22"/>
        <v>6.2095835484776361</v>
      </c>
      <c r="AA99" s="55">
        <f t="shared" si="23"/>
        <v>42.238653140475172</v>
      </c>
      <c r="AB99" s="55">
        <f t="shared" si="24"/>
        <v>48.357476430789163</v>
      </c>
      <c r="AC99" s="214">
        <f t="shared" si="17"/>
        <v>42.238653140475172</v>
      </c>
      <c r="AD99" s="214">
        <f t="shared" si="18"/>
        <v>48.357476430789163</v>
      </c>
      <c r="AG99" s="29">
        <f t="shared" si="27"/>
        <v>2.6548554508489016E+24</v>
      </c>
      <c r="AI99" s="26"/>
      <c r="AJ99" s="54">
        <f t="shared" si="19"/>
        <v>1.4442955923778117E-4</v>
      </c>
      <c r="AQ99" s="38">
        <f t="shared" si="25"/>
        <v>4.9966668284169576E-2</v>
      </c>
      <c r="AR99" s="38">
        <f t="shared" si="20"/>
        <v>4.7588813810464967E-2</v>
      </c>
      <c r="AS99" s="54">
        <f t="shared" si="28"/>
        <v>3.3309592016949233E-5</v>
      </c>
      <c r="AT99" s="28"/>
      <c r="AU99" s="28"/>
    </row>
    <row r="100" spans="24:47" x14ac:dyDescent="0.25">
      <c r="X100">
        <f t="shared" si="26"/>
        <v>940</v>
      </c>
      <c r="Y100" s="55">
        <f t="shared" si="21"/>
        <v>500.20270938362239</v>
      </c>
      <c r="Z100" s="55">
        <f t="shared" si="22"/>
        <v>6.1730325163852342</v>
      </c>
      <c r="AA100" s="55">
        <f t="shared" si="23"/>
        <v>42.104605166971588</v>
      </c>
      <c r="AB100" s="55">
        <f t="shared" si="24"/>
        <v>48.072833240286847</v>
      </c>
      <c r="AC100" s="214">
        <f t="shared" si="17"/>
        <v>42.104605166971588</v>
      </c>
      <c r="AD100" s="214">
        <f t="shared" si="18"/>
        <v>48.072833240286847</v>
      </c>
      <c r="AG100" s="29">
        <f t="shared" si="27"/>
        <v>2.6366419290931367E+24</v>
      </c>
      <c r="AI100" s="26"/>
      <c r="AJ100" s="54">
        <f t="shared" si="19"/>
        <v>1.4373635140640001E-4</v>
      </c>
      <c r="AQ100" s="38">
        <f t="shared" si="25"/>
        <v>4.9928517903095659E-2</v>
      </c>
      <c r="AR100" s="38">
        <f t="shared" si="20"/>
        <v>4.7554206835730375E-2</v>
      </c>
      <c r="AS100" s="54">
        <f t="shared" si="28"/>
        <v>3.3403002595422384E-5</v>
      </c>
      <c r="AT100" s="28"/>
      <c r="AU100" s="28"/>
    </row>
    <row r="101" spans="24:47" x14ac:dyDescent="0.25">
      <c r="X101">
        <f t="shared" si="26"/>
        <v>950</v>
      </c>
      <c r="Y101" s="55">
        <f t="shared" si="21"/>
        <v>498.63726102402308</v>
      </c>
      <c r="Z101" s="55">
        <f t="shared" si="22"/>
        <v>6.1368745937858193</v>
      </c>
      <c r="AA101" s="55">
        <f t="shared" si="23"/>
        <v>41.972833419530566</v>
      </c>
      <c r="AB101" s="55">
        <f t="shared" si="24"/>
        <v>47.791251411773381</v>
      </c>
      <c r="AC101" s="214">
        <f t="shared" si="17"/>
        <v>41.972833419530566</v>
      </c>
      <c r="AD101" s="214">
        <f t="shared" si="18"/>
        <v>47.791251411773381</v>
      </c>
      <c r="AG101" s="29">
        <f t="shared" si="27"/>
        <v>2.6187166068255833E+24</v>
      </c>
      <c r="AI101" s="26"/>
      <c r="AJ101" s="54">
        <f t="shared" si="19"/>
        <v>1.4304941467084691E-4</v>
      </c>
      <c r="AQ101" s="38">
        <f t="shared" si="25"/>
        <v>4.9890781090935345E-2</v>
      </c>
      <c r="AR101" s="38">
        <f t="shared" si="20"/>
        <v>4.7519972543328869E-2</v>
      </c>
      <c r="AS101" s="54">
        <f t="shared" si="28"/>
        <v>3.3495031380339886E-5</v>
      </c>
      <c r="AT101" s="28"/>
      <c r="AU101" s="28"/>
    </row>
    <row r="102" spans="24:47" x14ac:dyDescent="0.25">
      <c r="X102">
        <f t="shared" si="26"/>
        <v>960</v>
      </c>
      <c r="Y102" s="55">
        <f t="shared" si="21"/>
        <v>497.09813017214032</v>
      </c>
      <c r="Z102" s="55">
        <f t="shared" si="22"/>
        <v>6.1011025149782148</v>
      </c>
      <c r="AA102" s="55">
        <f t="shared" si="23"/>
        <v>41.843276950516859</v>
      </c>
      <c r="AB102" s="55">
        <f t="shared" si="24"/>
        <v>47.512674363197682</v>
      </c>
      <c r="AC102" s="214">
        <f t="shared" ref="AC102:AC133" si="29">IF(OR($C$5&gt;35, $C$5&lt;0, $C$4&gt;80,$C$4&lt;10), 0, AA102)</f>
        <v>41.843276950516859</v>
      </c>
      <c r="AD102" s="214">
        <f t="shared" ref="AD102:AD133" si="30">IF(OR($C$5&gt;35, $C$5&lt;0, $C$4&gt;80,$C$4&lt;10), 0, AB102)</f>
        <v>47.512674363197682</v>
      </c>
      <c r="AG102" s="29">
        <f t="shared" si="27"/>
        <v>2.6010722332717943E+24</v>
      </c>
      <c r="AI102" s="26"/>
      <c r="AJ102" s="54">
        <f t="shared" si="19"/>
        <v>1.4236869760026315E-4</v>
      </c>
      <c r="AQ102" s="38">
        <f t="shared" si="25"/>
        <v>4.9853450141434615E-2</v>
      </c>
      <c r="AR102" s="38">
        <f t="shared" si="20"/>
        <v>4.7486104022155119E-2</v>
      </c>
      <c r="AS102" s="54">
        <f t="shared" si="28"/>
        <v>3.3585711019584753E-5</v>
      </c>
      <c r="AT102" s="28"/>
      <c r="AU102" s="28"/>
    </row>
    <row r="103" spans="24:47" x14ac:dyDescent="0.25">
      <c r="X103">
        <f t="shared" si="26"/>
        <v>970</v>
      </c>
      <c r="Y103" s="55">
        <f t="shared" si="21"/>
        <v>495.58461902500829</v>
      </c>
      <c r="Z103" s="55">
        <f t="shared" si="22"/>
        <v>6.0657092059316122</v>
      </c>
      <c r="AA103" s="55">
        <f t="shared" si="23"/>
        <v>41.715877022307097</v>
      </c>
      <c r="AB103" s="55">
        <f t="shared" si="24"/>
        <v>47.237047005152341</v>
      </c>
      <c r="AC103" s="214">
        <f t="shared" si="29"/>
        <v>41.715877022307097</v>
      </c>
      <c r="AD103" s="214">
        <f t="shared" si="30"/>
        <v>47.237047005152341</v>
      </c>
      <c r="AG103" s="29">
        <f t="shared" si="27"/>
        <v>2.583701805744918E+24</v>
      </c>
      <c r="AI103" s="26"/>
      <c r="AJ103" s="54">
        <f t="shared" si="19"/>
        <v>1.4169414725182447E-4</v>
      </c>
      <c r="AQ103" s="38">
        <f t="shared" si="25"/>
        <v>4.981651755318009E-2</v>
      </c>
      <c r="AR103" s="38">
        <f t="shared" si="20"/>
        <v>4.7452594544128569E-2</v>
      </c>
      <c r="AS103" s="54">
        <f t="shared" si="28"/>
        <v>3.3675073110494416E-5</v>
      </c>
      <c r="AT103" s="28"/>
      <c r="AU103" s="28"/>
    </row>
    <row r="104" spans="24:47" x14ac:dyDescent="0.25">
      <c r="X104">
        <f t="shared" si="26"/>
        <v>980</v>
      </c>
      <c r="Y104" s="55">
        <f t="shared" si="21"/>
        <v>494.09605484493142</v>
      </c>
      <c r="Z104" s="55">
        <f t="shared" si="22"/>
        <v>6.0306877778217842</v>
      </c>
      <c r="AA104" s="55">
        <f t="shared" si="23"/>
        <v>41.590577007149108</v>
      </c>
      <c r="AB104" s="55">
        <f t="shared" si="24"/>
        <v>46.964315690536445</v>
      </c>
      <c r="AC104" s="214">
        <f t="shared" si="29"/>
        <v>41.590577007149108</v>
      </c>
      <c r="AD104" s="214">
        <f t="shared" si="30"/>
        <v>46.964315690536445</v>
      </c>
      <c r="AG104" s="29">
        <f t="shared" si="27"/>
        <v>2.5665985590283305E+24</v>
      </c>
      <c r="AI104" s="26"/>
      <c r="AJ104" s="54">
        <f t="shared" si="19"/>
        <v>1.4102570936519828E-4</v>
      </c>
      <c r="AQ104" s="38">
        <f t="shared" si="25"/>
        <v>4.9779976022646923E-2</v>
      </c>
      <c r="AR104" s="38">
        <f t="shared" si="20"/>
        <v>4.7419437558002174E-2</v>
      </c>
      <c r="AS104" s="54">
        <f t="shared" si="28"/>
        <v>3.3763148242066519E-5</v>
      </c>
      <c r="AT104" s="28"/>
      <c r="AU104" s="28"/>
    </row>
    <row r="105" spans="24:47" x14ac:dyDescent="0.25">
      <c r="X105">
        <f t="shared" si="26"/>
        <v>990</v>
      </c>
      <c r="Y105" s="55">
        <f t="shared" si="21"/>
        <v>492.63178883391811</v>
      </c>
      <c r="Z105" s="55">
        <f t="shared" ref="Z105:Z156" si="31">-4.8493*(T$6/Y105 - 1)+12.841</f>
        <v>5.9960315208251682</v>
      </c>
      <c r="AA105" s="55">
        <f t="shared" ref="AA105:AA156" si="32">100*Y105/1188</f>
        <v>41.46732229241735</v>
      </c>
      <c r="AB105" s="55">
        <f t="shared" ref="AB105:AB156" si="33">100*Z105/12.841</f>
        <v>46.694428166226679</v>
      </c>
      <c r="AC105" s="214">
        <f t="shared" si="29"/>
        <v>41.46732229241735</v>
      </c>
      <c r="AD105" s="214">
        <f t="shared" si="30"/>
        <v>46.694428166226679</v>
      </c>
      <c r="AG105" s="29">
        <f t="shared" ref="AG105:AG156" si="34">AH$6-AI$6*EXP((T$6-Y104)/T$6)</f>
        <v>2.5497559552976303E+24</v>
      </c>
      <c r="AI105" s="26"/>
      <c r="AJ105" s="54">
        <f t="shared" ref="AJ105:AJ156" si="35">AG105*AR105*AS105*EXP(-AF$6/(0.008314*AK$6))</f>
        <v>1.40363328540747E-4</v>
      </c>
      <c r="AQ105" s="38">
        <f t="shared" ref="AQ105:AQ156" si="36">AP$6*(((AQ$3-AQ$2*((T$6/Y104)-1))/AQ$3))</f>
        <v>4.974381843752524E-2</v>
      </c>
      <c r="AR105" s="38">
        <f t="shared" ref="AR105:AR156" si="37">AQ105/(AQ105+1)</f>
        <v>4.7386626683418483E-2</v>
      </c>
      <c r="AS105" s="54">
        <f t="shared" si="28"/>
        <v>3.3849966035163085E-5</v>
      </c>
    </row>
    <row r="106" spans="24:47" x14ac:dyDescent="0.25">
      <c r="X106">
        <f t="shared" si="26"/>
        <v>1000</v>
      </c>
      <c r="Y106" s="55">
        <f t="shared" si="21"/>
        <v>491.19119506824893</v>
      </c>
      <c r="Z106" s="55">
        <f t="shared" si="31"/>
        <v>5.9617338981594763</v>
      </c>
      <c r="AA106" s="55">
        <f t="shared" si="32"/>
        <v>41.346060190930046</v>
      </c>
      <c r="AB106" s="55">
        <f t="shared" si="33"/>
        <v>46.427333526668306</v>
      </c>
      <c r="AC106" s="214">
        <f t="shared" si="29"/>
        <v>41.346060190930046</v>
      </c>
      <c r="AD106" s="214">
        <f t="shared" si="30"/>
        <v>46.427333526668306</v>
      </c>
      <c r="AG106" s="29">
        <f t="shared" si="34"/>
        <v>2.5331676745505921E+24</v>
      </c>
      <c r="AI106" s="26"/>
      <c r="AJ106" s="54">
        <f t="shared" si="35"/>
        <v>1.3970694840279967E-4</v>
      </c>
      <c r="AQ106" s="38">
        <f t="shared" si="36"/>
        <v>4.9708037870312943E-2</v>
      </c>
      <c r="AR106" s="38">
        <f t="shared" si="37"/>
        <v>4.7354155705202065E-2</v>
      </c>
      <c r="AS106" s="54">
        <f t="shared" si="28"/>
        <v>3.3935555180821081E-5</v>
      </c>
    </row>
    <row r="107" spans="24:47" x14ac:dyDescent="0.25">
      <c r="X107">
        <f t="shared" si="26"/>
        <v>1010</v>
      </c>
      <c r="Y107" s="55">
        <f t="shared" si="21"/>
        <v>489.77366948949992</v>
      </c>
      <c r="Z107" s="55">
        <f t="shared" si="31"/>
        <v>5.9277885403603596</v>
      </c>
      <c r="AA107" s="55">
        <f t="shared" si="32"/>
        <v>41.226739856018511</v>
      </c>
      <c r="AB107" s="55">
        <f t="shared" si="33"/>
        <v>46.162982169304257</v>
      </c>
      <c r="AC107" s="214">
        <f t="shared" si="29"/>
        <v>41.226739856018511</v>
      </c>
      <c r="AD107" s="214">
        <f t="shared" si="30"/>
        <v>46.162982169304257</v>
      </c>
      <c r="AG107" s="29">
        <f t="shared" si="34"/>
        <v>2.5168276055157004E+24</v>
      </c>
      <c r="AI107" s="26"/>
      <c r="AJ107" s="54">
        <f t="shared" si="35"/>
        <v>1.3905651174919627E-4</v>
      </c>
      <c r="AQ107" s="38">
        <f t="shared" si="36"/>
        <v>4.9672627572162995E-2</v>
      </c>
      <c r="AR107" s="38">
        <f t="shared" si="37"/>
        <v>4.7322018567877815E-2</v>
      </c>
      <c r="AS107" s="54">
        <f t="shared" si="28"/>
        <v>3.4019943476770296E-5</v>
      </c>
    </row>
    <row r="108" spans="24:47" x14ac:dyDescent="0.25">
      <c r="X108">
        <f t="shared" si="26"/>
        <v>1020</v>
      </c>
      <c r="Y108" s="55">
        <f t="shared" si="21"/>
        <v>488.37862894854226</v>
      </c>
      <c r="Z108" s="55">
        <f t="shared" si="31"/>
        <v>5.8941892397828459</v>
      </c>
      <c r="AA108" s="55">
        <f t="shared" si="32"/>
        <v>41.109312201055744</v>
      </c>
      <c r="AB108" s="55">
        <f t="shared" si="33"/>
        <v>45.901325751754896</v>
      </c>
      <c r="AC108" s="214">
        <f t="shared" si="29"/>
        <v>41.109312201055744</v>
      </c>
      <c r="AD108" s="214">
        <f t="shared" si="30"/>
        <v>45.901325751754896</v>
      </c>
      <c r="AG108" s="29">
        <f t="shared" si="34"/>
        <v>2.5007298370121699E+24</v>
      </c>
      <c r="AI108" s="26"/>
      <c r="AJ108" s="54">
        <f t="shared" si="35"/>
        <v>1.3841196068823023E-4</v>
      </c>
      <c r="AQ108" s="38">
        <f t="shared" si="36"/>
        <v>4.9637580966974355E-2</v>
      </c>
      <c r="AR108" s="38">
        <f t="shared" si="37"/>
        <v>4.7290209370405671E-2</v>
      </c>
      <c r="AS108" s="54">
        <f t="shared" si="28"/>
        <v>3.4103157862252786E-5</v>
      </c>
    </row>
    <row r="109" spans="24:47" x14ac:dyDescent="0.25">
      <c r="X109">
        <f t="shared" si="26"/>
        <v>1030</v>
      </c>
      <c r="Y109" s="55">
        <f t="shared" si="21"/>
        <v>487.00551029937066</v>
      </c>
      <c r="Z109" s="55">
        <f t="shared" si="31"/>
        <v>5.8609299453190289</v>
      </c>
      <c r="AA109" s="55">
        <f t="shared" si="32"/>
        <v>40.993729823179351</v>
      </c>
      <c r="AB109" s="55">
        <f t="shared" si="33"/>
        <v>45.642317150681635</v>
      </c>
      <c r="AC109" s="214">
        <f t="shared" si="29"/>
        <v>40.993729823179351</v>
      </c>
      <c r="AD109" s="214">
        <f t="shared" si="30"/>
        <v>45.642317150681635</v>
      </c>
      <c r="AG109" s="29">
        <f t="shared" si="34"/>
        <v>2.4848686497351633E+24</v>
      </c>
      <c r="AI109" s="26"/>
      <c r="AJ109" s="54">
        <f t="shared" si="35"/>
        <v>1.3777323676397729E-4</v>
      </c>
      <c r="AQ109" s="38">
        <f t="shared" si="36"/>
        <v>4.9602891645715068E-2</v>
      </c>
      <c r="AR109" s="38">
        <f t="shared" si="37"/>
        <v>4.7258722361121434E-2</v>
      </c>
      <c r="AS109" s="54">
        <f t="shared" si="28"/>
        <v>3.41852244512357E-5</v>
      </c>
    </row>
    <row r="110" spans="24:47" x14ac:dyDescent="0.25">
      <c r="X110">
        <f t="shared" si="26"/>
        <v>1040</v>
      </c>
      <c r="Y110" s="55">
        <f t="shared" si="21"/>
        <v>485.65376953970525</v>
      </c>
      <c r="Z110" s="55">
        <f t="shared" si="31"/>
        <v>5.8280047573209348</v>
      </c>
      <c r="AA110" s="55">
        <f t="shared" si="32"/>
        <v>40.879946930951618</v>
      </c>
      <c r="AB110" s="55">
        <f t="shared" si="33"/>
        <v>45.385910422248536</v>
      </c>
      <c r="AC110" s="214">
        <f t="shared" si="29"/>
        <v>40.879946930951618</v>
      </c>
      <c r="AD110" s="214">
        <f t="shared" si="30"/>
        <v>45.385910422248536</v>
      </c>
      <c r="AG110" s="29">
        <f t="shared" si="34"/>
        <v>2.4692385084429885E+24</v>
      </c>
      <c r="AI110" s="26"/>
      <c r="AJ110" s="54">
        <f t="shared" si="35"/>
        <v>1.3714028107097807E-4</v>
      </c>
      <c r="AQ110" s="38">
        <f t="shared" si="36"/>
        <v>4.9568553360968617E-2</v>
      </c>
      <c r="AR110" s="38">
        <f t="shared" si="37"/>
        <v>4.7227551932875936E-2</v>
      </c>
      <c r="AS110" s="54">
        <f t="shared" si="28"/>
        <v>3.4266168564098647E-5</v>
      </c>
    </row>
    <row r="111" spans="24:47" x14ac:dyDescent="0.25">
      <c r="X111">
        <f t="shared" si="26"/>
        <v>1050</v>
      </c>
      <c r="Y111" s="55">
        <f t="shared" si="21"/>
        <v>484.32288099564869</v>
      </c>
      <c r="Z111" s="55">
        <f t="shared" si="31"/>
        <v>5.795407922721167</v>
      </c>
      <c r="AA111" s="55">
        <f t="shared" si="32"/>
        <v>40.767919275728005</v>
      </c>
      <c r="AB111" s="55">
        <f t="shared" si="33"/>
        <v>45.132060764124034</v>
      </c>
      <c r="AC111" s="214">
        <f t="shared" si="29"/>
        <v>40.767919275728005</v>
      </c>
      <c r="AD111" s="214">
        <f t="shared" si="30"/>
        <v>45.132060764124034</v>
      </c>
      <c r="AG111" s="29">
        <f t="shared" si="34"/>
        <v>2.4538340545228123E+24</v>
      </c>
      <c r="AI111" s="26"/>
      <c r="AJ111" s="54">
        <f t="shared" si="35"/>
        <v>1.36513034359089E-4</v>
      </c>
      <c r="AQ111" s="38">
        <f t="shared" si="36"/>
        <v>4.9534560021692021E-2</v>
      </c>
      <c r="AR111" s="38">
        <f t="shared" si="37"/>
        <v>4.7196692618362394E-2</v>
      </c>
      <c r="AS111" s="54">
        <f t="shared" si="28"/>
        <v>3.4346014757879095E-5</v>
      </c>
    </row>
    <row r="112" spans="24:47" x14ac:dyDescent="0.25">
      <c r="X112">
        <f t="shared" si="26"/>
        <v>1060</v>
      </c>
      <c r="Y112" s="55">
        <f t="shared" si="21"/>
        <v>483.01233654773387</v>
      </c>
      <c r="Z112" s="55">
        <f t="shared" si="31"/>
        <v>5.7631338303411619</v>
      </c>
      <c r="AA112" s="55">
        <f t="shared" si="32"/>
        <v>40.657604086509586</v>
      </c>
      <c r="AB112" s="55">
        <f t="shared" si="33"/>
        <v>44.880724478943712</v>
      </c>
      <c r="AC112" s="214">
        <f t="shared" si="29"/>
        <v>40.657604086509586</v>
      </c>
      <c r="AD112" s="214">
        <f t="shared" si="30"/>
        <v>44.880724478943712</v>
      </c>
      <c r="AG112" s="29">
        <f t="shared" si="34"/>
        <v>2.4386500989146874E+24</v>
      </c>
      <c r="AI112" s="26"/>
      <c r="AJ112" s="54">
        <f t="shared" si="35"/>
        <v>1.3589143712932323E-4</v>
      </c>
      <c r="AQ112" s="38">
        <f t="shared" si="36"/>
        <v>4.95009056881782E-2</v>
      </c>
      <c r="AR112" s="38">
        <f t="shared" si="37"/>
        <v>4.7166139085625176E-2</v>
      </c>
      <c r="AS112" s="54">
        <f t="shared" si="28"/>
        <v>3.442478685514687E-5</v>
      </c>
    </row>
    <row r="113" spans="24:45" x14ac:dyDescent="0.25">
      <c r="X113">
        <f t="shared" si="26"/>
        <v>1070</v>
      </c>
      <c r="Y113" s="55">
        <f t="shared" si="21"/>
        <v>481.72164489599595</v>
      </c>
      <c r="Z113" s="55">
        <f t="shared" si="31"/>
        <v>5.7311770063803182</v>
      </c>
      <c r="AA113" s="55">
        <f t="shared" si="32"/>
        <v>40.548960008080464</v>
      </c>
      <c r="AB113" s="55">
        <f t="shared" si="33"/>
        <v>44.631858939181669</v>
      </c>
      <c r="AC113" s="214">
        <f t="shared" si="29"/>
        <v>40.548960008080464</v>
      </c>
      <c r="AD113" s="214">
        <f t="shared" si="30"/>
        <v>44.631858939181669</v>
      </c>
      <c r="AG113" s="29">
        <f t="shared" si="34"/>
        <v>2.4236816153732488E+24</v>
      </c>
      <c r="AI113" s="26"/>
      <c r="AJ113" s="54">
        <f t="shared" si="35"/>
        <v>1.352754297213665E-4</v>
      </c>
      <c r="AQ113" s="38">
        <f t="shared" si="36"/>
        <v>4.946758456721205E-2</v>
      </c>
      <c r="AR113" s="38">
        <f t="shared" si="37"/>
        <v>4.7135886133740749E-2</v>
      </c>
      <c r="AS113" s="54">
        <f t="shared" si="28"/>
        <v>3.4502507971582247E-5</v>
      </c>
    </row>
    <row r="114" spans="24:45" x14ac:dyDescent="0.25">
      <c r="X114">
        <f t="shared" si="26"/>
        <v>1080</v>
      </c>
      <c r="Y114" s="55">
        <f t="shared" si="21"/>
        <v>480.45033086174419</v>
      </c>
      <c r="Z114" s="55">
        <f t="shared" si="31"/>
        <v>5.6995321100767562</v>
      </c>
      <c r="AA114" s="55">
        <f t="shared" si="32"/>
        <v>40.441947042234361</v>
      </c>
      <c r="AB114" s="55">
        <f t="shared" si="33"/>
        <v>44.385422553358431</v>
      </c>
      <c r="AC114" s="214">
        <f t="shared" si="29"/>
        <v>40.441947042234361</v>
      </c>
      <c r="AD114" s="214">
        <f t="shared" si="30"/>
        <v>44.385422553358431</v>
      </c>
      <c r="AG114" s="29">
        <f t="shared" si="34"/>
        <v>2.4089237340492138E+24</v>
      </c>
      <c r="AI114" s="26"/>
      <c r="AJ114" s="54">
        <f t="shared" si="35"/>
        <v>1.3466495239345731E-4</v>
      </c>
      <c r="AQ114" s="38">
        <f t="shared" si="36"/>
        <v>4.9434591007413188E-2</v>
      </c>
      <c r="AR114" s="38">
        <f t="shared" si="37"/>
        <v>4.7105928688664679E-2</v>
      </c>
      <c r="AS114" s="54">
        <f t="shared" si="28"/>
        <v>3.4579200542320769E-5</v>
      </c>
    </row>
    <row r="115" spans="24:45" x14ac:dyDescent="0.25">
      <c r="X115">
        <f t="shared" si="26"/>
        <v>1090</v>
      </c>
      <c r="Y115" s="55">
        <f t="shared" si="21"/>
        <v>479.1979347239693</v>
      </c>
      <c r="Z115" s="55">
        <f t="shared" si="31"/>
        <v>5.668193929533583</v>
      </c>
      <c r="AA115" s="55">
        <f t="shared" si="32"/>
        <v>40.336526491916608</v>
      </c>
      <c r="AB115" s="55">
        <f t="shared" si="33"/>
        <v>44.141374733537752</v>
      </c>
      <c r="AC115" s="214">
        <f t="shared" si="29"/>
        <v>40.336526491916608</v>
      </c>
      <c r="AD115" s="214">
        <f t="shared" si="30"/>
        <v>44.141374733537752</v>
      </c>
      <c r="AG115" s="29">
        <f t="shared" si="34"/>
        <v>2.394371735372644E+24</v>
      </c>
      <c r="AI115" s="26"/>
      <c r="AJ115" s="54">
        <f t="shared" si="35"/>
        <v>1.3405994539521379E-4</v>
      </c>
      <c r="AQ115" s="38">
        <f t="shared" si="36"/>
        <v>4.9401919494756009E-2</v>
      </c>
      <c r="AR115" s="38">
        <f t="shared" si="37"/>
        <v>4.7076261799236095E-2</v>
      </c>
      <c r="AS115" s="54">
        <f t="shared" si="28"/>
        <v>3.465488634713107E-5</v>
      </c>
    </row>
    <row r="116" spans="24:45" x14ac:dyDescent="0.25">
      <c r="X116">
        <f t="shared" si="26"/>
        <v>1100</v>
      </c>
      <c r="Y116" s="55">
        <f t="shared" si="21"/>
        <v>477.96401158835232</v>
      </c>
      <c r="Z116" s="55">
        <f t="shared" si="31"/>
        <v>5.6371573777022173</v>
      </c>
      <c r="AA116" s="55">
        <f t="shared" si="32"/>
        <v>40.232660908110461</v>
      </c>
      <c r="AB116" s="55">
        <f t="shared" si="33"/>
        <v>43.89967586404655</v>
      </c>
      <c r="AC116" s="214">
        <f t="shared" si="29"/>
        <v>40.232660908110461</v>
      </c>
      <c r="AD116" s="214">
        <f t="shared" si="30"/>
        <v>43.89967586404655</v>
      </c>
      <c r="AG116" s="29">
        <f t="shared" si="34"/>
        <v>2.3800210442221453E+24</v>
      </c>
      <c r="AI116" s="26"/>
      <c r="AJ116" s="54">
        <f t="shared" si="35"/>
        <v>1.3346034903398657E-4</v>
      </c>
      <c r="AQ116" s="38">
        <f t="shared" si="36"/>
        <v>4.9369564648260457E-2</v>
      </c>
      <c r="AR116" s="38">
        <f t="shared" si="37"/>
        <v>4.7046880633334079E-2</v>
      </c>
      <c r="AS116" s="54">
        <f t="shared" si="28"/>
        <v>3.4729586534481837E-5</v>
      </c>
    </row>
    <row r="117" spans="24:45" x14ac:dyDescent="0.25">
      <c r="X117">
        <f t="shared" si="26"/>
        <v>1110</v>
      </c>
      <c r="Y117" s="55">
        <f t="shared" si="21"/>
        <v>476.7481307870728</v>
      </c>
      <c r="Z117" s="55">
        <f t="shared" si="31"/>
        <v>5.6064174885172475</v>
      </c>
      <c r="AA117" s="55">
        <f t="shared" si="32"/>
        <v>40.130314039315891</v>
      </c>
      <c r="AB117" s="55">
        <f t="shared" si="33"/>
        <v>43.660287271374877</v>
      </c>
      <c r="AC117" s="214">
        <f t="shared" si="29"/>
        <v>40.130314039315891</v>
      </c>
      <c r="AD117" s="214">
        <f t="shared" si="30"/>
        <v>43.660287271374877</v>
      </c>
      <c r="AG117" s="29">
        <f t="shared" si="34"/>
        <v>2.365867224364079E+24</v>
      </c>
      <c r="AI117" s="26"/>
      <c r="AJ117" s="54">
        <f t="shared" si="35"/>
        <v>1.3286610373522867E-4</v>
      </c>
      <c r="AQ117" s="38">
        <f t="shared" si="36"/>
        <v>4.9337521215845108E-2</v>
      </c>
      <c r="AR117" s="38">
        <f t="shared" si="37"/>
        <v>4.7017780474178386E-2</v>
      </c>
      <c r="AS117" s="54">
        <f t="shared" si="28"/>
        <v>3.480332164455705E-5</v>
      </c>
    </row>
    <row r="118" spans="24:45" x14ac:dyDescent="0.25">
      <c r="X118">
        <f t="shared" si="26"/>
        <v>1120</v>
      </c>
      <c r="Y118" s="55">
        <f t="shared" si="21"/>
        <v>475.54987530763549</v>
      </c>
      <c r="Z118" s="55">
        <f t="shared" si="31"/>
        <v>5.5759694131752164</v>
      </c>
      <c r="AA118" s="55">
        <f t="shared" si="32"/>
        <v>40.029450783471006</v>
      </c>
      <c r="AB118" s="55">
        <f t="shared" si="33"/>
        <v>43.423171195196765</v>
      </c>
      <c r="AC118" s="214">
        <f t="shared" si="29"/>
        <v>40.029450783471006</v>
      </c>
      <c r="AD118" s="214">
        <f t="shared" si="30"/>
        <v>43.423171195196765</v>
      </c>
      <c r="AG118" s="29">
        <f t="shared" si="34"/>
        <v>2.3519059731478735E+24</v>
      </c>
      <c r="AI118" s="26"/>
      <c r="AJ118" s="54">
        <f t="shared" si="35"/>
        <v>1.3227715009737437E-4</v>
      </c>
      <c r="AQ118" s="38">
        <f t="shared" si="36"/>
        <v>4.9305784070336624E-2</v>
      </c>
      <c r="AR118" s="38">
        <f t="shared" si="37"/>
        <v>4.6988956716769212E-2</v>
      </c>
      <c r="AS118" s="54">
        <f t="shared" si="28"/>
        <v>3.4876111631269335E-5</v>
      </c>
    </row>
    <row r="119" spans="24:45" x14ac:dyDescent="0.25">
      <c r="X119">
        <f t="shared" si="26"/>
        <v>1130</v>
      </c>
      <c r="Y119" s="55">
        <f t="shared" si="21"/>
        <v>474.36884124912791</v>
      </c>
      <c r="Z119" s="55">
        <f t="shared" si="31"/>
        <v>5.5458084165520285</v>
      </c>
      <c r="AA119" s="55">
        <f t="shared" si="32"/>
        <v>39.930037142182485</v>
      </c>
      <c r="AB119" s="55">
        <f t="shared" si="33"/>
        <v>43.188290760470593</v>
      </c>
      <c r="AC119" s="214">
        <f t="shared" si="29"/>
        <v>39.930037142182485</v>
      </c>
      <c r="AD119" s="214">
        <f t="shared" si="30"/>
        <v>43.188290760470593</v>
      </c>
      <c r="AG119" s="29">
        <f t="shared" si="34"/>
        <v>2.338133116443411E+24</v>
      </c>
      <c r="AI119" s="26"/>
      <c r="AJ119" s="54">
        <f t="shared" si="35"/>
        <v>1.3169342894164422E-4</v>
      </c>
      <c r="AQ119" s="38">
        <f t="shared" si="36"/>
        <v>4.9274348205627781E-2</v>
      </c>
      <c r="AR119" s="38">
        <f t="shared" si="37"/>
        <v>4.6960404864459168E-2</v>
      </c>
      <c r="AS119" s="54">
        <f t="shared" si="28"/>
        <v>3.4947975883324036E-5</v>
      </c>
    </row>
    <row r="120" spans="24:45" x14ac:dyDescent="0.25">
      <c r="X120">
        <f t="shared" si="26"/>
        <v>1140</v>
      </c>
      <c r="Y120" s="55">
        <f t="shared" si="21"/>
        <v>473.20463730436137</v>
      </c>
      <c r="Z120" s="55">
        <f t="shared" si="31"/>
        <v>5.5159298737524995</v>
      </c>
      <c r="AA120" s="55">
        <f t="shared" si="32"/>
        <v>39.8320401771348</v>
      </c>
      <c r="AB120" s="55">
        <f t="shared" si="33"/>
        <v>42.955609950568494</v>
      </c>
      <c r="AC120" s="214">
        <f t="shared" si="29"/>
        <v>39.8320401771348</v>
      </c>
      <c r="AD120" s="214">
        <f t="shared" si="30"/>
        <v>42.955609950568494</v>
      </c>
      <c r="AG120" s="29">
        <f t="shared" si="34"/>
        <v>2.3245446038080086E+24</v>
      </c>
      <c r="AI120" s="26"/>
      <c r="AJ120" s="54">
        <f t="shared" si="35"/>
        <v>1.3111488135718634E-4</v>
      </c>
      <c r="AQ120" s="38">
        <f t="shared" si="36"/>
        <v>4.9243208732978702E-2</v>
      </c>
      <c r="AR120" s="38">
        <f t="shared" si="37"/>
        <v>4.6932120525652675E-2</v>
      </c>
      <c r="AS120" s="54">
        <f t="shared" si="28"/>
        <v>3.5018933244379103E-5</v>
      </c>
    </row>
    <row r="121" spans="24:45" x14ac:dyDescent="0.25">
      <c r="X121">
        <f t="shared" si="26"/>
        <v>1150</v>
      </c>
      <c r="Y121" s="55">
        <f t="shared" si="21"/>
        <v>472.05688426648504</v>
      </c>
      <c r="Z121" s="55">
        <f t="shared" si="31"/>
        <v>5.4863292667867869</v>
      </c>
      <c r="AA121" s="55">
        <f t="shared" si="32"/>
        <v>39.73542796855935</v>
      </c>
      <c r="AB121" s="55">
        <f t="shared" si="33"/>
        <v>42.725093581393871</v>
      </c>
      <c r="AC121" s="214">
        <f t="shared" si="29"/>
        <v>39.73542796855935</v>
      </c>
      <c r="AD121" s="214">
        <f t="shared" si="30"/>
        <v>42.725093581393871</v>
      </c>
      <c r="AG121" s="29">
        <f t="shared" si="34"/>
        <v>2.3111365038708115E+24</v>
      </c>
      <c r="AI121" s="26"/>
      <c r="AJ121" s="54">
        <f t="shared" si="35"/>
        <v>1.3054144874191469E-4</v>
      </c>
      <c r="AQ121" s="38">
        <f t="shared" si="36"/>
        <v>4.9212360877454432E-2</v>
      </c>
      <c r="AR121" s="38">
        <f t="shared" si="37"/>
        <v>4.6904099410626676E-2</v>
      </c>
      <c r="AS121" s="54">
        <f t="shared" si="28"/>
        <v>3.5089002032346685E-5</v>
      </c>
    </row>
    <row r="122" spans="24:45" x14ac:dyDescent="0.25">
      <c r="X122">
        <f t="shared" si="26"/>
        <v>1160</v>
      </c>
      <c r="Y122" s="55">
        <f t="shared" si="21"/>
        <v>470.92521455872514</v>
      </c>
      <c r="Z122" s="55">
        <f t="shared" si="31"/>
        <v>5.4570021813681242</v>
      </c>
      <c r="AA122" s="55">
        <f t="shared" si="32"/>
        <v>39.640169575650262</v>
      </c>
      <c r="AB122" s="55">
        <f t="shared" si="33"/>
        <v>42.496707276443615</v>
      </c>
      <c r="AC122" s="214">
        <f t="shared" si="29"/>
        <v>39.640169575650262</v>
      </c>
      <c r="AD122" s="214">
        <f t="shared" si="30"/>
        <v>42.496707276443615</v>
      </c>
      <c r="AG122" s="29">
        <f t="shared" si="34"/>
        <v>2.2979049999234109E+24</v>
      </c>
      <c r="AI122" s="26"/>
      <c r="AJ122" s="54">
        <f t="shared" si="35"/>
        <v>1.2997307283938822E-4</v>
      </c>
      <c r="AQ122" s="38">
        <f t="shared" si="36"/>
        <v>4.9181799974493533E-2</v>
      </c>
      <c r="AR122" s="38">
        <f t="shared" si="37"/>
        <v>4.6876337328467944E-2</v>
      </c>
      <c r="AS122" s="54">
        <f t="shared" si="28"/>
        <v>3.5158200057877692E-5</v>
      </c>
    </row>
    <row r="123" spans="24:45" x14ac:dyDescent="0.25">
      <c r="X123">
        <f t="shared" si="26"/>
        <v>1170</v>
      </c>
      <c r="Y123" s="55">
        <f t="shared" si="21"/>
        <v>469.80927178600439</v>
      </c>
      <c r="Z123" s="55">
        <f t="shared" si="31"/>
        <v>5.4279443038269983</v>
      </c>
      <c r="AA123" s="55">
        <f t="shared" si="32"/>
        <v>39.546234998821916</v>
      </c>
      <c r="AB123" s="55">
        <f t="shared" si="33"/>
        <v>42.270417442777031</v>
      </c>
      <c r="AC123" s="214">
        <f t="shared" si="29"/>
        <v>39.546234998821916</v>
      </c>
      <c r="AD123" s="214">
        <f t="shared" si="30"/>
        <v>42.270417442777031</v>
      </c>
      <c r="AG123" s="29">
        <f t="shared" si="34"/>
        <v>2.2848463857059092E+24</v>
      </c>
      <c r="AI123" s="26"/>
      <c r="AJ123" s="54">
        <f t="shared" si="35"/>
        <v>1.294096957720367E-4</v>
      </c>
      <c r="AQ123" s="38">
        <f t="shared" si="36"/>
        <v>4.9151521466601997E-2</v>
      </c>
      <c r="AR123" s="38">
        <f t="shared" si="37"/>
        <v>4.6848830184121934E-2</v>
      </c>
      <c r="AS123" s="54">
        <f t="shared" si="28"/>
        <v>3.5226544642069642E-5</v>
      </c>
    </row>
    <row r="124" spans="24:45" x14ac:dyDescent="0.25">
      <c r="X124">
        <f t="shared" si="26"/>
        <v>1180</v>
      </c>
      <c r="Y124" s="55">
        <f t="shared" si="21"/>
        <v>468.70871030724567</v>
      </c>
      <c r="Z124" s="55">
        <f t="shared" si="31"/>
        <v>5.3991514181364408</v>
      </c>
      <c r="AA124" s="55">
        <f t="shared" si="32"/>
        <v>39.453595143707545</v>
      </c>
      <c r="AB124" s="55">
        <f t="shared" si="33"/>
        <v>42.046191247850182</v>
      </c>
      <c r="AC124" s="214">
        <f t="shared" si="29"/>
        <v>39.453595143707545</v>
      </c>
      <c r="AD124" s="214">
        <f t="shared" si="30"/>
        <v>42.046191247850182</v>
      </c>
      <c r="AG124" s="29">
        <f t="shared" si="34"/>
        <v>2.2719570613785952E+24</v>
      </c>
      <c r="AI124" s="26"/>
      <c r="AJ124" s="54">
        <f t="shared" si="35"/>
        <v>1.2885126007102947E-4</v>
      </c>
      <c r="AQ124" s="38">
        <f t="shared" si="36"/>
        <v>4.9121520900167255E-2</v>
      </c>
      <c r="AR124" s="38">
        <f t="shared" si="37"/>
        <v>4.6821573975548619E-2</v>
      </c>
      <c r="AS124" s="54">
        <f t="shared" si="28"/>
        <v>3.5294052633434847E-5</v>
      </c>
    </row>
    <row r="125" spans="24:45" x14ac:dyDescent="0.25">
      <c r="X125">
        <f t="shared" si="26"/>
        <v>1190</v>
      </c>
      <c r="Y125" s="55">
        <f t="shared" si="21"/>
        <v>467.62319482728287</v>
      </c>
      <c r="Z125" s="55">
        <f t="shared" si="31"/>
        <v>5.3706194030445378</v>
      </c>
      <c r="AA125" s="55">
        <f t="shared" si="32"/>
        <v>39.36222178680832</v>
      </c>
      <c r="AB125" s="55">
        <f t="shared" si="33"/>
        <v>41.823996597185094</v>
      </c>
      <c r="AC125" s="214">
        <f t="shared" si="29"/>
        <v>39.36222178680832</v>
      </c>
      <c r="AD125" s="214">
        <f t="shared" si="30"/>
        <v>41.823996597185094</v>
      </c>
      <c r="AG125" s="29">
        <f t="shared" si="34"/>
        <v>2.2592335296695066E+24</v>
      </c>
      <c r="AI125" s="26"/>
      <c r="AJ125" s="54">
        <f t="shared" si="35"/>
        <v>1.2829770870303921E-4</v>
      </c>
      <c r="AQ125" s="38">
        <f t="shared" si="36"/>
        <v>4.9091793922386953E-2</v>
      </c>
      <c r="AR125" s="38">
        <f t="shared" si="37"/>
        <v>4.6794564790980361E-2</v>
      </c>
      <c r="AS125" s="54">
        <f t="shared" si="28"/>
        <v>3.5360740424165502E-5</v>
      </c>
    </row>
    <row r="126" spans="24:45" x14ac:dyDescent="0.25">
      <c r="X126">
        <f t="shared" si="26"/>
        <v>1200</v>
      </c>
      <c r="Y126" s="55">
        <f t="shared" si="21"/>
        <v>466.55240000729901</v>
      </c>
      <c r="Z126" s="55">
        <f t="shared" si="31"/>
        <v>5.342344229308706</v>
      </c>
      <c r="AA126" s="55">
        <f t="shared" si="32"/>
        <v>39.272087542701939</v>
      </c>
      <c r="AB126" s="55">
        <f t="shared" si="33"/>
        <v>41.603802112831602</v>
      </c>
      <c r="AC126" s="214">
        <f t="shared" si="29"/>
        <v>39.272087542701939</v>
      </c>
      <c r="AD126" s="214">
        <f t="shared" si="30"/>
        <v>41.603802112831602</v>
      </c>
      <c r="AG126" s="29">
        <f t="shared" si="34"/>
        <v>2.2466723921893441E+24</v>
      </c>
      <c r="AI126" s="26"/>
      <c r="AJ126" s="54">
        <f t="shared" si="35"/>
        <v>1.2774898509416229E-4</v>
      </c>
      <c r="AQ126" s="38">
        <f t="shared" si="36"/>
        <v>4.9062336278308499E-2</v>
      </c>
      <c r="AR126" s="38">
        <f t="shared" si="37"/>
        <v>4.6767798806278585E-2</v>
      </c>
      <c r="AS126" s="54">
        <f t="shared" si="28"/>
        <v>3.5426623965727715E-5</v>
      </c>
    </row>
    <row r="127" spans="24:45" x14ac:dyDescent="0.25">
      <c r="X127">
        <f t="shared" si="26"/>
        <v>1210</v>
      </c>
      <c r="Y127" s="55">
        <f t="shared" si="21"/>
        <v>465.49601009286528</v>
      </c>
      <c r="Z127" s="55">
        <f t="shared" si="31"/>
        <v>5.3143219570288007</v>
      </c>
      <c r="AA127" s="55">
        <f t="shared" si="32"/>
        <v>39.183165832732769</v>
      </c>
      <c r="AB127" s="55">
        <f t="shared" si="33"/>
        <v>41.385577112598718</v>
      </c>
      <c r="AC127" s="214">
        <f t="shared" si="29"/>
        <v>39.183165832732769</v>
      </c>
      <c r="AD127" s="214">
        <f t="shared" si="30"/>
        <v>41.385577112598718</v>
      </c>
      <c r="AG127" s="29">
        <f t="shared" si="34"/>
        <v>2.2342703459048686E+24</v>
      </c>
      <c r="AI127" s="26"/>
      <c r="AJ127" s="54">
        <f t="shared" si="35"/>
        <v>1.2720503315119904E-4</v>
      </c>
      <c r="AQ127" s="38">
        <f t="shared" si="36"/>
        <v>4.9033143807973543E-2</v>
      </c>
      <c r="AR127" s="38">
        <f t="shared" si="37"/>
        <v>4.674127228238377E-2</v>
      </c>
      <c r="AS127" s="54">
        <f t="shared" si="28"/>
        <v>3.5491718783818621E-5</v>
      </c>
    </row>
    <row r="128" spans="24:45" x14ac:dyDescent="0.25">
      <c r="X128">
        <f t="shared" si="26"/>
        <v>1220</v>
      </c>
      <c r="Y128" s="55">
        <f t="shared" si="21"/>
        <v>464.45371855859827</v>
      </c>
      <c r="Z128" s="55">
        <f t="shared" si="31"/>
        <v>5.2865487330733636</v>
      </c>
      <c r="AA128" s="55">
        <f t="shared" si="32"/>
        <v>39.095430855100865</v>
      </c>
      <c r="AB128" s="55">
        <f t="shared" si="33"/>
        <v>41.169291590011404</v>
      </c>
      <c r="AC128" s="214">
        <f t="shared" si="29"/>
        <v>39.095430855100865</v>
      </c>
      <c r="AD128" s="214">
        <f t="shared" si="30"/>
        <v>41.169291590011404</v>
      </c>
      <c r="AG128" s="29">
        <f t="shared" si="34"/>
        <v>2.2220241797634746E+24</v>
      </c>
      <c r="AI128" s="26"/>
      <c r="AJ128" s="54">
        <f t="shared" si="35"/>
        <v>1.2666579728053096E-4</v>
      </c>
      <c r="AQ128" s="38">
        <f t="shared" si="36"/>
        <v>4.9004212443664631E-2</v>
      </c>
      <c r="AR128" s="38">
        <f t="shared" si="37"/>
        <v>4.6714981562856528E-2</v>
      </c>
      <c r="AS128" s="54">
        <f t="shared" si="28"/>
        <v>3.5556039992713774E-5</v>
      </c>
    </row>
    <row r="129" spans="24:45" x14ac:dyDescent="0.25">
      <c r="X129">
        <f t="shared" si="26"/>
        <v>1230</v>
      </c>
      <c r="Y129" s="55">
        <f t="shared" si="21"/>
        <v>463.42522776865184</v>
      </c>
      <c r="Z129" s="55">
        <f t="shared" si="31"/>
        <v>5.2590207885973053</v>
      </c>
      <c r="AA129" s="55">
        <f t="shared" si="32"/>
        <v>39.008857556283822</v>
      </c>
      <c r="AB129" s="55">
        <f t="shared" si="33"/>
        <v>40.954916194979404</v>
      </c>
      <c r="AC129" s="214">
        <f t="shared" si="29"/>
        <v>39.008857556283822</v>
      </c>
      <c r="AD129" s="214">
        <f t="shared" si="30"/>
        <v>40.954916194979404</v>
      </c>
      <c r="AG129" s="29">
        <f t="shared" si="34"/>
        <v>2.2099307714606573E+24</v>
      </c>
      <c r="AI129" s="26"/>
      <c r="AJ129" s="54">
        <f t="shared" si="35"/>
        <v>1.2613122240474835E-4</v>
      </c>
      <c r="AQ129" s="38">
        <f t="shared" si="36"/>
        <v>4.8975538207247919E-2</v>
      </c>
      <c r="AR129" s="38">
        <f t="shared" si="37"/>
        <v>4.6688923071504206E-2</v>
      </c>
      <c r="AS129" s="54">
        <f t="shared" si="28"/>
        <v>3.5619602309037137E-5</v>
      </c>
    </row>
    <row r="130" spans="24:45" x14ac:dyDescent="0.25">
      <c r="X130">
        <f t="shared" si="26"/>
        <v>1240</v>
      </c>
      <c r="Y130" s="55">
        <f t="shared" si="21"/>
        <v>462.4102486521279</v>
      </c>
      <c r="Z130" s="55">
        <f t="shared" si="31"/>
        <v>5.2317344366446168</v>
      </c>
      <c r="AA130" s="55">
        <f t="shared" si="32"/>
        <v>38.923421603714473</v>
      </c>
      <c r="AB130" s="55">
        <f t="shared" si="33"/>
        <v>40.742422215128244</v>
      </c>
      <c r="AC130" s="214">
        <f t="shared" si="29"/>
        <v>38.923421603714473</v>
      </c>
      <c r="AD130" s="214">
        <f t="shared" si="30"/>
        <v>40.742422215128244</v>
      </c>
      <c r="AG130" s="29">
        <f t="shared" si="34"/>
        <v>2.1979870843443683E+24</v>
      </c>
      <c r="AI130" s="26"/>
      <c r="AJ130" s="54">
        <f t="shared" si="35"/>
        <v>1.25601253977255E-4</v>
      </c>
      <c r="AQ130" s="38">
        <f t="shared" si="36"/>
        <v>4.8947117207610302E-2</v>
      </c>
      <c r="AR130" s="38">
        <f t="shared" si="37"/>
        <v>4.6663093310091587E-2</v>
      </c>
      <c r="AS130" s="54">
        <f t="shared" si="28"/>
        <v>3.5682420064975969E-5</v>
      </c>
    </row>
    <row r="131" spans="24:45" x14ac:dyDescent="0.25">
      <c r="X131">
        <f t="shared" si="26"/>
        <v>1250</v>
      </c>
      <c r="Y131" s="55">
        <f t="shared" si="21"/>
        <v>461.40850039276506</v>
      </c>
      <c r="Z131" s="55">
        <f t="shared" si="31"/>
        <v>5.2046860698359749</v>
      </c>
      <c r="AA131" s="55">
        <f t="shared" si="32"/>
        <v>38.839099359660359</v>
      </c>
      <c r="AB131" s="55">
        <f t="shared" si="33"/>
        <v>40.531781557791255</v>
      </c>
      <c r="AC131" s="214">
        <f t="shared" si="29"/>
        <v>38.839099359660359</v>
      </c>
      <c r="AD131" s="214">
        <f t="shared" si="30"/>
        <v>40.531781557791255</v>
      </c>
      <c r="AG131" s="29">
        <f t="shared" si="34"/>
        <v>2.1861901644482644E+24</v>
      </c>
      <c r="AI131" s="26"/>
      <c r="AJ131" s="54">
        <f t="shared" si="35"/>
        <v>1.2507583799495223E-4</v>
      </c>
      <c r="AQ131" s="38">
        <f t="shared" si="36"/>
        <v>4.891894563818442E-2</v>
      </c>
      <c r="AR131" s="38">
        <f t="shared" si="37"/>
        <v>4.6637488856129963E-2</v>
      </c>
      <c r="AS131" s="54">
        <f t="shared" si="28"/>
        <v>3.5744507220972236E-5</v>
      </c>
    </row>
    <row r="132" spans="24:45" x14ac:dyDescent="0.25">
      <c r="X132">
        <f t="shared" si="26"/>
        <v>1260</v>
      </c>
      <c r="Y132" s="55">
        <f t="shared" si="21"/>
        <v>460.41971013203437</v>
      </c>
      <c r="Z132" s="55">
        <f t="shared" si="31"/>
        <v>5.1778721581338685</v>
      </c>
      <c r="AA132" s="55">
        <f t="shared" si="32"/>
        <v>38.755867856231852</v>
      </c>
      <c r="AB132" s="55">
        <f t="shared" si="33"/>
        <v>40.322966732605472</v>
      </c>
      <c r="AC132" s="214">
        <f t="shared" si="29"/>
        <v>38.755867856231852</v>
      </c>
      <c r="AD132" s="214">
        <f t="shared" si="30"/>
        <v>40.322966732605472</v>
      </c>
      <c r="AG132" s="29">
        <f t="shared" si="34"/>
        <v>2.1745371376491784E+24</v>
      </c>
      <c r="AI132" s="26"/>
      <c r="AJ132" s="54">
        <f t="shared" si="35"/>
        <v>1.2455492100922662E-4</v>
      </c>
      <c r="AQ132" s="38">
        <f t="shared" si="36"/>
        <v>4.8891019774561187E-2</v>
      </c>
      <c r="AR132" s="38">
        <f t="shared" si="37"/>
        <v>4.6612106360744102E-2</v>
      </c>
      <c r="AS132" s="54">
        <f t="shared" si="28"/>
        <v>3.5805877377907367E-5</v>
      </c>
    </row>
    <row r="133" spans="24:45" x14ac:dyDescent="0.25">
      <c r="X133">
        <f t="shared" si="26"/>
        <v>1270</v>
      </c>
      <c r="Y133" s="55">
        <f t="shared" si="21"/>
        <v>459.44361268513518</v>
      </c>
      <c r="Z133" s="55">
        <f t="shared" si="31"/>
        <v>5.1512892466867433</v>
      </c>
      <c r="AA133" s="55">
        <f t="shared" si="32"/>
        <v>38.673704771476025</v>
      </c>
      <c r="AB133" s="55">
        <f t="shared" si="33"/>
        <v>40.115950834722717</v>
      </c>
      <c r="AC133" s="214">
        <f t="shared" si="29"/>
        <v>38.673704771476025</v>
      </c>
      <c r="AD133" s="214">
        <f t="shared" si="30"/>
        <v>40.115950834722717</v>
      </c>
      <c r="AG133" s="29">
        <f t="shared" si="34"/>
        <v>2.1630252069409631E+24</v>
      </c>
      <c r="AI133" s="26"/>
      <c r="AJ133" s="54">
        <f t="shared" si="35"/>
        <v>1.2403845013529626E-4</v>
      </c>
      <c r="AQ133" s="38">
        <f t="shared" si="36"/>
        <v>4.8863335972182433E-2</v>
      </c>
      <c r="AR133" s="38">
        <f t="shared" si="37"/>
        <v>4.6586942546610638E-2</v>
      </c>
      <c r="AS133" s="54">
        <f t="shared" si="28"/>
        <v>3.5866543788812474E-5</v>
      </c>
    </row>
    <row r="134" spans="24:45" x14ac:dyDescent="0.25">
      <c r="X134">
        <f t="shared" si="26"/>
        <v>1280</v>
      </c>
      <c r="Y134" s="55">
        <f t="shared" si="21"/>
        <v>458.47995026904977</v>
      </c>
      <c r="Z134" s="55">
        <f t="shared" si="31"/>
        <v>5.1249339537436871</v>
      </c>
      <c r="AA134" s="55">
        <f t="shared" si="32"/>
        <v>38.592588406485667</v>
      </c>
      <c r="AB134" s="55">
        <f t="shared" si="33"/>
        <v>39.910707528570107</v>
      </c>
      <c r="AC134" s="214">
        <f t="shared" ref="AC134:AC156" si="38">IF(OR($C$5&gt;35, $C$5&lt;0, $C$4&gt;80,$C$4&lt;10), 0, AA134)</f>
        <v>38.592588406485667</v>
      </c>
      <c r="AD134" s="214">
        <f t="shared" ref="AD134:AD156" si="39">IF(OR($C$5&gt;35, $C$5&lt;0, $C$4&gt;80,$C$4&lt;10), 0, AB134)</f>
        <v>39.910707528570107</v>
      </c>
      <c r="AG134" s="29">
        <f t="shared" si="34"/>
        <v>2.1516516498212473E+24</v>
      </c>
      <c r="AI134" s="26"/>
      <c r="AJ134" s="54">
        <f t="shared" si="35"/>
        <v>1.2352637306014096E-4</v>
      </c>
      <c r="AQ134" s="38">
        <f t="shared" si="36"/>
        <v>4.8835890664115117E-2</v>
      </c>
      <c r="AR134" s="38">
        <f t="shared" si="37"/>
        <v>4.6561994205969244E-2</v>
      </c>
      <c r="AS134" s="54">
        <f t="shared" si="28"/>
        <v>3.5926519370115147E-5</v>
      </c>
    </row>
    <row r="135" spans="24:45" x14ac:dyDescent="0.25">
      <c r="X135">
        <f t="shared" si="26"/>
        <v>1290</v>
      </c>
      <c r="Y135" s="55">
        <f t="shared" ref="Y135:Y156" si="40">IF(U$6/(((U$6/AE$6)-1)*(1-EXP(-AJ135*X135))+1)&gt;Y134,Y134,(U$6/(((U$6/AE$6)-1)*(1-EXP(-AJ135*X135))+1)))</f>
        <v>457.5284722422806</v>
      </c>
      <c r="Z135" s="55">
        <f t="shared" si="31"/>
        <v>5.0988029686429552</v>
      </c>
      <c r="AA135" s="55">
        <f t="shared" si="32"/>
        <v>38.512497663491637</v>
      </c>
      <c r="AB135" s="55">
        <f t="shared" si="33"/>
        <v>39.707211032185619</v>
      </c>
      <c r="AC135" s="214">
        <f t="shared" si="38"/>
        <v>38.512497663491637</v>
      </c>
      <c r="AD135" s="214">
        <f t="shared" si="39"/>
        <v>39.707211032185619</v>
      </c>
      <c r="AG135" s="29">
        <f t="shared" si="34"/>
        <v>2.1404138157833413E+24</v>
      </c>
      <c r="AI135" s="26"/>
      <c r="AJ135" s="54">
        <f t="shared" si="35"/>
        <v>1.2301863804902618E-4</v>
      </c>
      <c r="AQ135" s="38">
        <f t="shared" si="36"/>
        <v>4.8808680358898349E-2</v>
      </c>
      <c r="AR135" s="38">
        <f t="shared" si="37"/>
        <v>4.6537258198698549E-2</v>
      </c>
      <c r="AS135" s="54">
        <f t="shared" si="28"/>
        <v>3.5985816712455954E-5</v>
      </c>
    </row>
    <row r="136" spans="24:45" x14ac:dyDescent="0.25">
      <c r="X136">
        <f t="shared" ref="X136:X156" si="41">X135+10</f>
        <v>1300</v>
      </c>
      <c r="Y136" s="55">
        <f t="shared" si="40"/>
        <v>456.58893485544297</v>
      </c>
      <c r="Z136" s="55">
        <f t="shared" si="31"/>
        <v>5.0728930498645672</v>
      </c>
      <c r="AA136" s="55">
        <f t="shared" si="32"/>
        <v>38.433412024868943</v>
      </c>
      <c r="AB136" s="55">
        <f t="shared" si="33"/>
        <v>39.505436102052549</v>
      </c>
      <c r="AC136" s="214">
        <f t="shared" si="38"/>
        <v>38.433412024868943</v>
      </c>
      <c r="AD136" s="214">
        <f t="shared" si="39"/>
        <v>39.505436102052549</v>
      </c>
      <c r="AG136" s="29">
        <f t="shared" si="34"/>
        <v>2.1293091239109812E+24</v>
      </c>
      <c r="AI136" s="26"/>
      <c r="AJ136" s="54">
        <f t="shared" si="35"/>
        <v>1.2251519395085295E-4</v>
      </c>
      <c r="AQ136" s="38">
        <f t="shared" si="36"/>
        <v>4.8781701638466672E-2</v>
      </c>
      <c r="AR136" s="38">
        <f t="shared" si="37"/>
        <v>4.6512731450460199E-2</v>
      </c>
      <c r="AS136" s="54">
        <f t="shared" ref="AS136:AS156" si="42">AS$1+AS$2*EXP(-$Y135/AS$3)</f>
        <v>3.6044448091080173E-5</v>
      </c>
    </row>
    <row r="137" spans="24:45" x14ac:dyDescent="0.25">
      <c r="X137">
        <f t="shared" si="41"/>
        <v>1310</v>
      </c>
      <c r="Y137" s="55">
        <f t="shared" si="40"/>
        <v>455.66110101245255</v>
      </c>
      <c r="Z137" s="55">
        <f t="shared" si="31"/>
        <v>5.0472010231519375</v>
      </c>
      <c r="AA137" s="55">
        <f t="shared" si="32"/>
        <v>38.35531153303473</v>
      </c>
      <c r="AB137" s="55">
        <f t="shared" si="33"/>
        <v>39.305358018471594</v>
      </c>
      <c r="AC137" s="214">
        <f t="shared" si="38"/>
        <v>38.35531153303473</v>
      </c>
      <c r="AD137" s="214">
        <f t="shared" si="39"/>
        <v>39.305358018471594</v>
      </c>
      <c r="AG137" s="29">
        <f t="shared" si="34"/>
        <v>2.1183350605681896E+24</v>
      </c>
      <c r="AI137" s="26"/>
      <c r="AJ137" s="54">
        <f t="shared" si="35"/>
        <v>1.2201599020230291E-4</v>
      </c>
      <c r="AQ137" s="38">
        <f t="shared" si="36"/>
        <v>4.8754951156139474E-2</v>
      </c>
      <c r="AR137" s="38">
        <f t="shared" si="37"/>
        <v>4.6488410950901726E-2</v>
      </c>
      <c r="AS137" s="54">
        <f t="shared" si="42"/>
        <v>3.6102425475839241E-5</v>
      </c>
    </row>
    <row r="138" spans="24:45" x14ac:dyDescent="0.25">
      <c r="X138">
        <f t="shared" si="41"/>
        <v>1320</v>
      </c>
      <c r="Y138" s="55">
        <f t="shared" si="40"/>
        <v>454.74474004150255</v>
      </c>
      <c r="Z138" s="55">
        <f t="shared" si="31"/>
        <v>5.0217237796918281</v>
      </c>
      <c r="AA138" s="55">
        <f t="shared" si="32"/>
        <v>38.278176771170244</v>
      </c>
      <c r="AB138" s="55">
        <f t="shared" si="33"/>
        <v>39.10695257138719</v>
      </c>
      <c r="AC138" s="214">
        <f t="shared" si="38"/>
        <v>38.278176771170244</v>
      </c>
      <c r="AD138" s="214">
        <f t="shared" si="39"/>
        <v>39.10695257138719</v>
      </c>
      <c r="AG138" s="29">
        <f t="shared" si="34"/>
        <v>2.1074891771828841E+24</v>
      </c>
      <c r="AI138" s="26"/>
      <c r="AJ138" s="54">
        <f t="shared" si="35"/>
        <v>1.2152097683101328E-4</v>
      </c>
      <c r="AQ138" s="38">
        <f t="shared" si="36"/>
        <v>4.8728425634681653E-2</v>
      </c>
      <c r="AR138" s="38">
        <f t="shared" si="37"/>
        <v>4.6464293751923069E-2</v>
      </c>
      <c r="AS138" s="54">
        <f t="shared" si="42"/>
        <v>3.6159760540802411E-5</v>
      </c>
    </row>
    <row r="139" spans="24:45" x14ac:dyDescent="0.25">
      <c r="X139">
        <f t="shared" si="41"/>
        <v>1330</v>
      </c>
      <c r="Y139" s="55">
        <f t="shared" si="40"/>
        <v>453.83962747566596</v>
      </c>
      <c r="Z139" s="55">
        <f t="shared" si="31"/>
        <v>4.9964582743589467</v>
      </c>
      <c r="AA139" s="55">
        <f t="shared" si="32"/>
        <v>38.201988844753032</v>
      </c>
      <c r="AB139" s="55">
        <f t="shared" si="33"/>
        <v>38.910196046717132</v>
      </c>
      <c r="AC139" s="214">
        <f t="shared" si="38"/>
        <v>38.201988844753032</v>
      </c>
      <c r="AD139" s="214">
        <f t="shared" si="39"/>
        <v>38.910196046717132</v>
      </c>
      <c r="AG139" s="29">
        <f t="shared" si="34"/>
        <v>2.0967690881166418E+24</v>
      </c>
      <c r="AI139" s="26"/>
      <c r="AJ139" s="54">
        <f t="shared" si="35"/>
        <v>1.210301044577199E-4</v>
      </c>
      <c r="AQ139" s="38">
        <f t="shared" si="36"/>
        <v>4.8702121864424602E-2</v>
      </c>
      <c r="AR139" s="38">
        <f t="shared" si="37"/>
        <v>4.6440376965996809E-2</v>
      </c>
      <c r="AS139" s="54">
        <f t="shared" si="42"/>
        <v>3.621646467351384E-5</v>
      </c>
    </row>
    <row r="140" spans="24:45" x14ac:dyDescent="0.25">
      <c r="X140">
        <f t="shared" si="41"/>
        <v>1340</v>
      </c>
      <c r="Y140" s="55">
        <f t="shared" si="40"/>
        <v>452.94554484232526</v>
      </c>
      <c r="Z140" s="55">
        <f t="shared" si="31"/>
        <v>4.9714015240133342</v>
      </c>
      <c r="AA140" s="55">
        <f t="shared" si="32"/>
        <v>38.126729363832091</v>
      </c>
      <c r="AB140" s="55">
        <f t="shared" si="33"/>
        <v>38.715065213093482</v>
      </c>
      <c r="AC140" s="214">
        <f t="shared" si="38"/>
        <v>38.126729363832091</v>
      </c>
      <c r="AD140" s="214">
        <f t="shared" si="39"/>
        <v>38.715065213093482</v>
      </c>
      <c r="AG140" s="29">
        <f t="shared" si="34"/>
        <v>2.0861724686201235E+24</v>
      </c>
      <c r="AI140" s="26"/>
      <c r="AJ140" s="54">
        <f t="shared" si="35"/>
        <v>1.2054332429760845E-4</v>
      </c>
      <c r="AQ140" s="38">
        <f t="shared" si="36"/>
        <v>4.8676036701453776E-2</v>
      </c>
      <c r="AR140" s="38">
        <f t="shared" si="37"/>
        <v>4.6416657764547828E-2</v>
      </c>
      <c r="AS140" s="54">
        <f t="shared" si="42"/>
        <v>3.6272548983891489E-5</v>
      </c>
    </row>
    <row r="141" spans="24:45" x14ac:dyDescent="0.25">
      <c r="X141">
        <f t="shared" si="41"/>
        <v>1350</v>
      </c>
      <c r="Y141" s="55">
        <f t="shared" si="40"/>
        <v>452.06227946137915</v>
      </c>
      <c r="Z141" s="55">
        <f t="shared" si="31"/>
        <v>4.9465506058588877</v>
      </c>
      <c r="AA141" s="55">
        <f t="shared" si="32"/>
        <v>38.052380426042014</v>
      </c>
      <c r="AB141" s="55">
        <f t="shared" si="33"/>
        <v>38.521537309079413</v>
      </c>
      <c r="AC141" s="214">
        <f t="shared" si="38"/>
        <v>38.052380426042014</v>
      </c>
      <c r="AD141" s="214">
        <f t="shared" si="39"/>
        <v>38.521537309079413</v>
      </c>
      <c r="AG141" s="29">
        <f t="shared" si="34"/>
        <v>2.0756970528664508E+24</v>
      </c>
      <c r="AI141" s="26"/>
      <c r="AJ141" s="54">
        <f t="shared" si="35"/>
        <v>1.2006058816077327E-4</v>
      </c>
      <c r="AQ141" s="38">
        <f t="shared" si="36"/>
        <v>4.8650167065850881E-2</v>
      </c>
      <c r="AR141" s="38">
        <f t="shared" si="37"/>
        <v>4.6393133376381616E-2</v>
      </c>
      <c r="AS141" s="54">
        <f t="shared" si="42"/>
        <v>3.6328024312804267E-5</v>
      </c>
    </row>
    <row r="142" spans="24:45" x14ac:dyDescent="0.25">
      <c r="X142">
        <f t="shared" si="41"/>
        <v>1360</v>
      </c>
      <c r="Y142" s="55">
        <f t="shared" si="40"/>
        <v>451.18962425139341</v>
      </c>
      <c r="Z142" s="55">
        <f t="shared" si="31"/>
        <v>4.9219026558489531</v>
      </c>
      <c r="AA142" s="55">
        <f t="shared" si="32"/>
        <v>37.978924600285637</v>
      </c>
      <c r="AB142" s="55">
        <f t="shared" si="33"/>
        <v>38.329590030752691</v>
      </c>
      <c r="AC142" s="214">
        <f t="shared" si="38"/>
        <v>37.978924600285637</v>
      </c>
      <c r="AD142" s="214">
        <f t="shared" si="39"/>
        <v>38.329590030752691</v>
      </c>
      <c r="AG142" s="29">
        <f t="shared" si="34"/>
        <v>2.0653406320632202E+24</v>
      </c>
      <c r="AI142" s="26"/>
      <c r="AJ142" s="54">
        <f t="shared" si="35"/>
        <v>1.1958184845204895E-4</v>
      </c>
      <c r="AQ142" s="38">
        <f t="shared" si="36"/>
        <v>4.8624509939999144E-2</v>
      </c>
      <c r="AR142" s="38">
        <f t="shared" si="37"/>
        <v>4.6369801086168942E-2</v>
      </c>
      <c r="AS142" s="54">
        <f t="shared" si="42"/>
        <v>3.6382901240318395E-5</v>
      </c>
    </row>
    <row r="143" spans="24:45" x14ac:dyDescent="0.25">
      <c r="X143">
        <f t="shared" si="41"/>
        <v>1370</v>
      </c>
      <c r="Y143" s="55">
        <f t="shared" si="40"/>
        <v>450.327377543799</v>
      </c>
      <c r="Z143" s="55">
        <f t="shared" si="31"/>
        <v>4.8974548671506497</v>
      </c>
      <c r="AA143" s="55">
        <f t="shared" si="32"/>
        <v>37.906344911094195</v>
      </c>
      <c r="AB143" s="55">
        <f t="shared" si="33"/>
        <v>38.139201519746514</v>
      </c>
      <c r="AC143" s="214">
        <f t="shared" si="38"/>
        <v>37.906344911094195</v>
      </c>
      <c r="AD143" s="214">
        <f t="shared" si="39"/>
        <v>38.139201519746514</v>
      </c>
      <c r="AG143" s="29">
        <f t="shared" si="34"/>
        <v>2.0551010526347721E+24</v>
      </c>
      <c r="AI143" s="26"/>
      <c r="AJ143" s="54">
        <f t="shared" si="35"/>
        <v>1.1910705817005297E-4</v>
      </c>
      <c r="AQ143" s="38">
        <f t="shared" si="36"/>
        <v>4.8599062366937174E-2</v>
      </c>
      <c r="AR143" s="38">
        <f t="shared" si="37"/>
        <v>4.6346658232973757E-2</v>
      </c>
      <c r="AS143" s="54">
        <f t="shared" si="42"/>
        <v>3.6437190093653231E-5</v>
      </c>
    </row>
    <row r="144" spans="24:45" x14ac:dyDescent="0.25">
      <c r="X144">
        <f t="shared" si="41"/>
        <v>1380</v>
      </c>
      <c r="Y144" s="55">
        <f t="shared" si="40"/>
        <v>449.47534290420919</v>
      </c>
      <c r="Z144" s="55">
        <f t="shared" si="31"/>
        <v>4.8732044886500923</v>
      </c>
      <c r="AA144" s="55">
        <f t="shared" si="32"/>
        <v>37.83462482358663</v>
      </c>
      <c r="AB144" s="55">
        <f t="shared" si="33"/>
        <v>37.950350351608847</v>
      </c>
      <c r="AC144" s="214">
        <f t="shared" si="38"/>
        <v>37.83462482358663</v>
      </c>
      <c r="AD144" s="214">
        <f t="shared" si="39"/>
        <v>37.950350351608847</v>
      </c>
      <c r="AG144" s="29">
        <f t="shared" si="34"/>
        <v>2.0449762144771432E+24</v>
      </c>
      <c r="AI144" s="26"/>
      <c r="AJ144" s="54">
        <f t="shared" si="35"/>
        <v>1.1863617090575974E-4</v>
      </c>
      <c r="AQ144" s="38">
        <f t="shared" si="36"/>
        <v>4.8573821448773487E-2</v>
      </c>
      <c r="AR144" s="38">
        <f t="shared" si="37"/>
        <v>4.6323702208835367E-2</v>
      </c>
      <c r="AS144" s="54">
        <f t="shared" si="42"/>
        <v>3.6490900954829206E-5</v>
      </c>
    </row>
    <row r="145" spans="24:45" x14ac:dyDescent="0.25">
      <c r="X145">
        <f t="shared" si="41"/>
        <v>1390</v>
      </c>
      <c r="Y145" s="55">
        <f t="shared" si="40"/>
        <v>448.63332896116884</v>
      </c>
      <c r="Z145" s="55">
        <f t="shared" si="31"/>
        <v>4.8491488235152103</v>
      </c>
      <c r="AA145" s="55">
        <f t="shared" si="32"/>
        <v>37.763748229054613</v>
      </c>
      <c r="AB145" s="55">
        <f t="shared" si="33"/>
        <v>37.763015524610317</v>
      </c>
      <c r="AC145" s="214">
        <f t="shared" si="38"/>
        <v>37.763748229054613</v>
      </c>
      <c r="AD145" s="214">
        <f t="shared" si="39"/>
        <v>37.763015524610317</v>
      </c>
      <c r="AG145" s="29">
        <f t="shared" si="34"/>
        <v>2.0349640692759836E+24</v>
      </c>
      <c r="AI145" s="26"/>
      <c r="AJ145" s="54">
        <f t="shared" si="35"/>
        <v>1.1816914084035561E-4</v>
      </c>
      <c r="AQ145" s="38">
        <f t="shared" si="36"/>
        <v>4.8548784345143182E-2</v>
      </c>
      <c r="AR145" s="38">
        <f t="shared" si="37"/>
        <v>4.6300930457387986E-2</v>
      </c>
      <c r="AS145" s="54">
        <f t="shared" si="42"/>
        <v>3.6544043668055582E-5</v>
      </c>
    </row>
    <row r="146" spans="24:45" x14ac:dyDescent="0.25">
      <c r="X146">
        <f t="shared" si="41"/>
        <v>1400</v>
      </c>
      <c r="Y146" s="55">
        <f t="shared" si="40"/>
        <v>447.80114924123785</v>
      </c>
      <c r="Z146" s="55">
        <f t="shared" si="31"/>
        <v>4.8252852277925431</v>
      </c>
      <c r="AA146" s="55">
        <f t="shared" si="32"/>
        <v>37.693699431080631</v>
      </c>
      <c r="AB146" s="55">
        <f t="shared" si="33"/>
        <v>37.57717644881663</v>
      </c>
      <c r="AC146" s="214">
        <f t="shared" si="38"/>
        <v>37.693699431080631</v>
      </c>
      <c r="AD146" s="214">
        <f t="shared" si="39"/>
        <v>37.57717644881663</v>
      </c>
      <c r="AG146" s="29">
        <f t="shared" si="34"/>
        <v>2.0250626188921922E+24</v>
      </c>
      <c r="AI146" s="26"/>
      <c r="AJ146" s="54">
        <f t="shared" si="35"/>
        <v>1.1770592274278196E-4</v>
      </c>
      <c r="AQ146" s="38">
        <f t="shared" si="36"/>
        <v>4.852394827172421E-2</v>
      </c>
      <c r="AR146" s="38">
        <f t="shared" si="37"/>
        <v>4.6278340472533742E-2</v>
      </c>
      <c r="AS146" s="54">
        <f t="shared" si="42"/>
        <v>3.6596627846828699E-5</v>
      </c>
    </row>
    <row r="147" spans="24:45" x14ac:dyDescent="0.25">
      <c r="X147">
        <f t="shared" si="41"/>
        <v>1410</v>
      </c>
      <c r="Y147" s="55">
        <f t="shared" si="40"/>
        <v>446.97862201101145</v>
      </c>
      <c r="Z147" s="55">
        <f t="shared" si="31"/>
        <v>4.8016111090622182</v>
      </c>
      <c r="AA147" s="55">
        <f t="shared" si="32"/>
        <v>37.624463132240024</v>
      </c>
      <c r="AB147" s="55">
        <f t="shared" si="33"/>
        <v>37.392812935614195</v>
      </c>
      <c r="AC147" s="214">
        <f t="shared" si="38"/>
        <v>37.624463132240024</v>
      </c>
      <c r="AD147" s="214">
        <f t="shared" si="39"/>
        <v>37.392812935614195</v>
      </c>
      <c r="AG147" s="29">
        <f t="shared" si="34"/>
        <v>2.0152699138034344E+24</v>
      </c>
      <c r="AI147" s="26"/>
      <c r="AJ147" s="54">
        <f t="shared" si="35"/>
        <v>1.1724647196659231E-4</v>
      </c>
      <c r="AQ147" s="38">
        <f t="shared" si="36"/>
        <v>4.8499310498788563E-2</v>
      </c>
      <c r="AR147" s="38">
        <f t="shared" si="37"/>
        <v>4.6255929797146586E-2</v>
      </c>
      <c r="AS147" s="54">
        <f t="shared" si="42"/>
        <v>3.6648662880800237E-5</v>
      </c>
    </row>
    <row r="148" spans="24:45" x14ac:dyDescent="0.25">
      <c r="X148">
        <f t="shared" si="41"/>
        <v>1420</v>
      </c>
      <c r="Y148" s="55">
        <f t="shared" si="40"/>
        <v>446.16557012469696</v>
      </c>
      <c r="Z148" s="55">
        <f t="shared" si="31"/>
        <v>4.7781239251184449</v>
      </c>
      <c r="AA148" s="55">
        <f t="shared" si="32"/>
        <v>37.556024421270791</v>
      </c>
      <c r="AB148" s="55">
        <f t="shared" si="33"/>
        <v>37.209905187434352</v>
      </c>
      <c r="AC148" s="214">
        <f t="shared" si="38"/>
        <v>37.556024421270791</v>
      </c>
      <c r="AD148" s="214">
        <f t="shared" si="39"/>
        <v>37.209905187434352</v>
      </c>
      <c r="AG148" s="29">
        <f t="shared" si="34"/>
        <v>2.005584051609577E+24</v>
      </c>
      <c r="AI148" s="26"/>
      <c r="AJ148" s="54">
        <f t="shared" si="35"/>
        <v>1.1679074444666603E-4</v>
      </c>
      <c r="AQ148" s="38">
        <f t="shared" si="36"/>
        <v>4.8474868349813703E-2</v>
      </c>
      <c r="AR148" s="38">
        <f t="shared" si="37"/>
        <v>4.6233696021830181E-2</v>
      </c>
      <c r="AS148" s="54">
        <f t="shared" si="42"/>
        <v>3.670015794236921E-5</v>
      </c>
    </row>
    <row r="149" spans="24:45" x14ac:dyDescent="0.25">
      <c r="X149">
        <f t="shared" si="41"/>
        <v>1430</v>
      </c>
      <c r="Y149" s="55">
        <f t="shared" si="40"/>
        <v>445.36182087827217</v>
      </c>
      <c r="Z149" s="55">
        <f t="shared" si="31"/>
        <v>4.7548211827113303</v>
      </c>
      <c r="AA149" s="55">
        <f t="shared" si="32"/>
        <v>37.488368760797321</v>
      </c>
      <c r="AB149" s="55">
        <f t="shared" si="33"/>
        <v>37.028433787955223</v>
      </c>
      <c r="AC149" s="214">
        <f t="shared" si="38"/>
        <v>37.488368760797321</v>
      </c>
      <c r="AD149" s="214">
        <f t="shared" si="39"/>
        <v>37.028433787955223</v>
      </c>
      <c r="AG149" s="29">
        <f t="shared" si="34"/>
        <v>1.9960031755867639E+24</v>
      </c>
      <c r="AI149" s="26"/>
      <c r="AJ149" s="54">
        <f t="shared" si="35"/>
        <v>1.1633869669522157E-4</v>
      </c>
      <c r="AQ149" s="38">
        <f t="shared" si="36"/>
        <v>4.8450619200120199E-2</v>
      </c>
      <c r="AR149" s="38">
        <f t="shared" si="37"/>
        <v>4.6211636783698933E-2</v>
      </c>
      <c r="AS149" s="54">
        <f t="shared" si="42"/>
        <v>3.675112199307592E-5</v>
      </c>
    </row>
    <row r="150" spans="24:45" x14ac:dyDescent="0.25">
      <c r="X150">
        <f t="shared" si="41"/>
        <v>1440</v>
      </c>
      <c r="Y150" s="55">
        <f t="shared" si="40"/>
        <v>444.56720586839339</v>
      </c>
      <c r="Z150" s="55">
        <f t="shared" si="31"/>
        <v>4.7317004363033508</v>
      </c>
      <c r="AA150" s="55">
        <f t="shared" si="32"/>
        <v>37.421481975453986</v>
      </c>
      <c r="AB150" s="55">
        <f t="shared" si="33"/>
        <v>36.848379692417659</v>
      </c>
      <c r="AC150" s="214">
        <f t="shared" si="38"/>
        <v>37.421481975453986</v>
      </c>
      <c r="AD150" s="214">
        <f t="shared" si="39"/>
        <v>36.848379692417659</v>
      </c>
      <c r="AG150" s="29">
        <f t="shared" si="34"/>
        <v>1.9865254733030022E+24</v>
      </c>
      <c r="AI150" s="26"/>
      <c r="AJ150" s="54">
        <f t="shared" si="35"/>
        <v>1.1589028579788222E-4</v>
      </c>
      <c r="AQ150" s="38">
        <f t="shared" si="36"/>
        <v>4.8426560475572714E-2</v>
      </c>
      <c r="AR150" s="38">
        <f t="shared" si="37"/>
        <v>4.6189749765215914E-2</v>
      </c>
      <c r="AS150" s="54">
        <f t="shared" si="42"/>
        <v>3.6801563789725939E-5</v>
      </c>
    </row>
    <row r="151" spans="24:45" x14ac:dyDescent="0.25">
      <c r="X151">
        <f t="shared" si="41"/>
        <v>1450</v>
      </c>
      <c r="Y151" s="55">
        <f t="shared" si="40"/>
        <v>443.78156085769928</v>
      </c>
      <c r="Z151" s="55">
        <f t="shared" si="31"/>
        <v>4.7087592868938888</v>
      </c>
      <c r="AA151" s="55">
        <f t="shared" si="32"/>
        <v>37.355350240547082</v>
      </c>
      <c r="AB151" s="55">
        <f t="shared" si="33"/>
        <v>36.669724218471217</v>
      </c>
      <c r="AC151" s="214">
        <f t="shared" si="38"/>
        <v>37.355350240547082</v>
      </c>
      <c r="AD151" s="214">
        <f t="shared" si="39"/>
        <v>36.669724218471217</v>
      </c>
      <c r="AG151" s="29">
        <f t="shared" si="34"/>
        <v>1.9771491752745888E+24</v>
      </c>
      <c r="AI151" s="26"/>
      <c r="AJ151" s="54">
        <f t="shared" si="35"/>
        <v>1.1544546940896403E-4</v>
      </c>
      <c r="AQ151" s="38">
        <f t="shared" si="36"/>
        <v>4.8402689651296175E-2</v>
      </c>
      <c r="AR151" s="38">
        <f t="shared" si="37"/>
        <v>4.6168032693043877E-2</v>
      </c>
      <c r="AS151" s="54">
        <f t="shared" si="42"/>
        <v>3.6851491890351771E-5</v>
      </c>
    </row>
    <row r="152" spans="24:45" x14ac:dyDescent="0.25">
      <c r="X152">
        <f t="shared" si="41"/>
        <v>1460</v>
      </c>
      <c r="Y152" s="55">
        <f t="shared" si="40"/>
        <v>443.0047256439646</v>
      </c>
      <c r="Z152" s="55">
        <f t="shared" si="31"/>
        <v>4.6859953808434245</v>
      </c>
      <c r="AA152" s="55">
        <f t="shared" si="32"/>
        <v>37.289960071040795</v>
      </c>
      <c r="AB152" s="55">
        <f t="shared" si="33"/>
        <v>36.492449037017558</v>
      </c>
      <c r="AC152" s="214">
        <f t="shared" si="38"/>
        <v>37.289960071040795</v>
      </c>
      <c r="AD152" s="214">
        <f t="shared" si="39"/>
        <v>36.492449037017558</v>
      </c>
      <c r="AG152" s="29">
        <f t="shared" si="34"/>
        <v>1.9678725536834767E+24</v>
      </c>
      <c r="AI152" s="26"/>
      <c r="AJ152" s="54">
        <f t="shared" si="35"/>
        <v>1.1500420574706767E-4</v>
      </c>
      <c r="AQ152" s="38">
        <f t="shared" si="36"/>
        <v>4.8379004250462126E-2</v>
      </c>
      <c r="AR152" s="38">
        <f t="shared" si="37"/>
        <v>4.6146483336959483E-2</v>
      </c>
      <c r="AS152" s="54">
        <f t="shared" si="42"/>
        <v>3.6900914659902006E-5</v>
      </c>
    </row>
    <row r="153" spans="24:45" x14ac:dyDescent="0.25">
      <c r="X153">
        <f t="shared" si="41"/>
        <v>1470</v>
      </c>
      <c r="Y153" s="55">
        <f t="shared" si="40"/>
        <v>442.236543935707</v>
      </c>
      <c r="Z153" s="55">
        <f t="shared" si="31"/>
        <v>4.6634064087785134</v>
      </c>
      <c r="AA153" s="55">
        <f t="shared" si="32"/>
        <v>37.225298311086448</v>
      </c>
      <c r="AB153" s="55">
        <f t="shared" si="33"/>
        <v>36.316536163682841</v>
      </c>
      <c r="AC153" s="214">
        <f t="shared" si="38"/>
        <v>37.225298311086448</v>
      </c>
      <c r="AD153" s="214">
        <f t="shared" si="39"/>
        <v>36.316536163682841</v>
      </c>
      <c r="AG153" s="29">
        <f t="shared" si="34"/>
        <v>1.9586939211263551E+24</v>
      </c>
      <c r="AI153" s="26"/>
      <c r="AJ153" s="54">
        <f t="shared" si="35"/>
        <v>1.1456645358971862E-4</v>
      </c>
      <c r="AQ153" s="38">
        <f t="shared" si="36"/>
        <v>4.8355501843074841E-2</v>
      </c>
      <c r="AR153" s="38">
        <f t="shared" si="37"/>
        <v>4.6125099508766663E-2</v>
      </c>
      <c r="AS153" s="54">
        <f t="shared" si="42"/>
        <v>3.6949840275811423E-5</v>
      </c>
    </row>
    <row r="154" spans="24:45" x14ac:dyDescent="0.25">
      <c r="X154">
        <f t="shared" si="41"/>
        <v>1480</v>
      </c>
      <c r="Y154" s="55">
        <f t="shared" si="40"/>
        <v>441.47686323054103</v>
      </c>
      <c r="Z154" s="55">
        <f t="shared" si="31"/>
        <v>4.6409901044741755</v>
      </c>
      <c r="AA154" s="55">
        <f t="shared" si="32"/>
        <v>37.161352123782919</v>
      </c>
      <c r="AB154" s="55">
        <f t="shared" si="33"/>
        <v>36.141967950114285</v>
      </c>
      <c r="AC154" s="214">
        <f t="shared" si="38"/>
        <v>37.161352123782919</v>
      </c>
      <c r="AD154" s="214">
        <f t="shared" si="39"/>
        <v>36.141967950114285</v>
      </c>
      <c r="AG154" s="29">
        <f t="shared" si="34"/>
        <v>1.9496116294268047E+24</v>
      </c>
      <c r="AI154" s="26"/>
      <c r="AJ154" s="54">
        <f t="shared" si="35"/>
        <v>1.1413217226866346E-4</v>
      </c>
      <c r="AQ154" s="38">
        <f t="shared" si="36"/>
        <v>4.8332180044840717E-2</v>
      </c>
      <c r="AR154" s="38">
        <f t="shared" si="37"/>
        <v>4.6103879061285123E-2</v>
      </c>
      <c r="AS154" s="54">
        <f t="shared" si="42"/>
        <v>3.6998276733282123E-5</v>
      </c>
    </row>
    <row r="155" spans="24:45" x14ac:dyDescent="0.25">
      <c r="X155">
        <f t="shared" si="41"/>
        <v>1490</v>
      </c>
      <c r="Y155" s="55">
        <f t="shared" si="40"/>
        <v>440.72553470042004</v>
      </c>
      <c r="Z155" s="55">
        <f t="shared" si="31"/>
        <v>4.6187442438399309</v>
      </c>
      <c r="AA155" s="55">
        <f t="shared" si="32"/>
        <v>37.098108981516837</v>
      </c>
      <c r="AB155" s="55">
        <f t="shared" si="33"/>
        <v>35.96872707608388</v>
      </c>
      <c r="AC155" s="214">
        <f t="shared" si="38"/>
        <v>37.098108981516837</v>
      </c>
      <c r="AD155" s="214">
        <f t="shared" si="39"/>
        <v>35.96872707608388</v>
      </c>
      <c r="AG155" s="29">
        <f t="shared" si="34"/>
        <v>1.9406240684674605E+24</v>
      </c>
      <c r="AI155" s="26"/>
      <c r="AJ155" s="54">
        <f t="shared" si="35"/>
        <v>1.1370132166388692E-4</v>
      </c>
      <c r="AQ155" s="38">
        <f t="shared" si="36"/>
        <v>4.8309036516014418E-2</v>
      </c>
      <c r="AR155" s="38">
        <f t="shared" si="37"/>
        <v>4.6082819887317106E-2</v>
      </c>
      <c r="AS155" s="54">
        <f t="shared" si="42"/>
        <v>3.7046231850503285E-5</v>
      </c>
    </row>
    <row r="156" spans="24:45" x14ac:dyDescent="0.25">
      <c r="X156">
        <f t="shared" si="41"/>
        <v>1500</v>
      </c>
      <c r="Y156" s="55">
        <f t="shared" si="40"/>
        <v>439.98241307812361</v>
      </c>
      <c r="Z156" s="55">
        <f t="shared" si="31"/>
        <v>4.5966666438479233</v>
      </c>
      <c r="AA156" s="55">
        <f t="shared" si="32"/>
        <v>37.035556656407714</v>
      </c>
      <c r="AB156" s="55">
        <f t="shared" si="33"/>
        <v>35.796796541141063</v>
      </c>
      <c r="AC156" s="214">
        <f t="shared" si="38"/>
        <v>37.035556656407714</v>
      </c>
      <c r="AD156" s="214">
        <f t="shared" si="39"/>
        <v>35.796796541141063</v>
      </c>
      <c r="AG156" s="29">
        <f t="shared" si="34"/>
        <v>1.9317296650917235E+24</v>
      </c>
      <c r="AI156" s="26"/>
      <c r="AJ156" s="54">
        <f t="shared" si="35"/>
        <v>1.1327386219882263E-4</v>
      </c>
      <c r="AQ156" s="38">
        <f t="shared" si="36"/>
        <v>4.8286068960352063E-2</v>
      </c>
      <c r="AR156" s="38">
        <f t="shared" si="37"/>
        <v>4.6061919918710968E-2</v>
      </c>
      <c r="AS156" s="54">
        <f t="shared" si="42"/>
        <v>3.7093713273542957E-5</v>
      </c>
    </row>
  </sheetData>
  <dataConsolidate/>
  <pageMargins left="0.70866141732283472" right="0.70866141732283472" top="0.74803149606299213" bottom="0.74803149606299213" header="0.31496062992125984" footer="0.31496062992125984"/>
  <pageSetup scale="5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19</vt:i4>
      </vt:variant>
      <vt:variant>
        <vt:lpstr>Plages nommées</vt:lpstr>
      </vt:variant>
      <vt:variant>
        <vt:i4>3</vt:i4>
      </vt:variant>
    </vt:vector>
  </HeadingPairs>
  <TitlesOfParts>
    <vt:vector size="22" baseType="lpstr">
      <vt:lpstr>Introduction</vt:lpstr>
      <vt:lpstr>Paper details</vt:lpstr>
      <vt:lpstr>Single climate</vt:lpstr>
      <vt:lpstr>Multiple climates</vt:lpstr>
      <vt:lpstr>Bibliography</vt:lpstr>
      <vt:lpstr>REST INVISIBLE</vt:lpstr>
      <vt:lpstr>Feb25</vt:lpstr>
      <vt:lpstr>TMP4.7</vt:lpstr>
      <vt:lpstr>BKP5.1</vt:lpstr>
      <vt:lpstr>BKP9.6</vt:lpstr>
      <vt:lpstr>TMP4.7sc1</vt:lpstr>
      <vt:lpstr>TMP4.7sc2</vt:lpstr>
      <vt:lpstr>TMP4.7sc3</vt:lpstr>
      <vt:lpstr>BKP5.1sc1</vt:lpstr>
      <vt:lpstr>BKP5.1sc2</vt:lpstr>
      <vt:lpstr>BKP5.1sc3</vt:lpstr>
      <vt:lpstr>BKP9.6sc1</vt:lpstr>
      <vt:lpstr>BKP9.6sc2</vt:lpstr>
      <vt:lpstr>BKP9.6sc3</vt:lpstr>
      <vt:lpstr>Introduction!_Hlk160696314</vt:lpstr>
      <vt:lpstr>'Single climate'!_Hlk164857720</vt:lpstr>
      <vt:lpstr>Bibliography!OLE_LINK1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dc:creator>
  <cp:lastModifiedBy>Mélissa Dufour</cp:lastModifiedBy>
  <cp:lastPrinted>2017-05-05T22:01:09Z</cp:lastPrinted>
  <dcterms:created xsi:type="dcterms:W3CDTF">2013-12-20T15:04:17Z</dcterms:created>
  <dcterms:modified xsi:type="dcterms:W3CDTF">2025-05-02T17:23:51Z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db4b7a6-9caa-4b32-95da-d5cfefd952da_Enabled">
    <vt:lpwstr>true</vt:lpwstr>
  </property>
  <property fmtid="{D5CDD505-2E9C-101B-9397-08002B2CF9AE}" pid="3" name="MSIP_Label_adb4b7a6-9caa-4b32-95da-d5cfefd952da_SetDate">
    <vt:lpwstr>2023-01-04T21:26:16Z</vt:lpwstr>
  </property>
  <property fmtid="{D5CDD505-2E9C-101B-9397-08002B2CF9AE}" pid="4" name="MSIP_Label_adb4b7a6-9caa-4b32-95da-d5cfefd952da_Method">
    <vt:lpwstr>Standard</vt:lpwstr>
  </property>
  <property fmtid="{D5CDD505-2E9C-101B-9397-08002B2CF9AE}" pid="5" name="MSIP_Label_adb4b7a6-9caa-4b32-95da-d5cfefd952da_Name">
    <vt:lpwstr>Unclassified</vt:lpwstr>
  </property>
  <property fmtid="{D5CDD505-2E9C-101B-9397-08002B2CF9AE}" pid="6" name="MSIP_Label_adb4b7a6-9caa-4b32-95da-d5cfefd952da_SiteId">
    <vt:lpwstr>7969f40a-ef10-4cad-a9c2-ea2ca603743a</vt:lpwstr>
  </property>
  <property fmtid="{D5CDD505-2E9C-101B-9397-08002B2CF9AE}" pid="7" name="MSIP_Label_adb4b7a6-9caa-4b32-95da-d5cfefd952da_ActionId">
    <vt:lpwstr>4d6f97b7-782a-4ce2-a2cb-5ada7679cfe1</vt:lpwstr>
  </property>
  <property fmtid="{D5CDD505-2E9C-101B-9397-08002B2CF9AE}" pid="8" name="MSIP_Label_adb4b7a6-9caa-4b32-95da-d5cfefd952da_ContentBits">
    <vt:lpwstr>0</vt:lpwstr>
  </property>
</Properties>
</file>