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defaultThemeVersion="124226"/>
  <mc:AlternateContent xmlns:mc="http://schemas.openxmlformats.org/markup-compatibility/2006">
    <mc:Choice Requires="x15">
      <x15ac:absPath xmlns:x15ac="http://schemas.microsoft.com/office/spreadsheetml/2010/11/ac" url="U:\NPRI Implementation\Toolbox_v2\_Tools_Guides\Electric Arc Welding Cutting and Spraying\"/>
    </mc:Choice>
  </mc:AlternateContent>
  <xr:revisionPtr revIDLastSave="0" documentId="13_ncr:1_{8D6E9FD0-A238-4B17-A3A9-05AE26184E98}" xr6:coauthVersionLast="47" xr6:coauthVersionMax="47" xr10:uidLastSave="{00000000-0000-0000-0000-000000000000}"/>
  <workbookProtection workbookAlgorithmName="SHA-512" workbookHashValue="JUVyqSBhbe2o3w3t8uJVmCDT6KerSWv5ndvW1qfVv/Y7D/Vrr4EomZdZrSchW3h97wmPFdP0JlRBlK6PXOA/6A==" workbookSaltValue="MxCbjWpGpleV/nyr8dJ6EQ==" workbookSpinCount="100000" lockStructure="1"/>
  <bookViews>
    <workbookView xWindow="28680" yWindow="-120" windowWidth="29040" windowHeight="15840" tabRatio="905" firstSheet="1" activeTab="1" xr2:uid="{00000000-000D-0000-FFFF-FFFF00000000}"/>
  </bookViews>
  <sheets>
    <sheet name="Changelog" sheetId="7" state="hidden" r:id="rId1"/>
    <sheet name="Instructions" sheetId="13" r:id="rId2"/>
    <sheet name="Information de soudage à l'arc" sheetId="2" r:id="rId3"/>
    <sheet name="Info de soudage arc (Methode 2)" sheetId="12" r:id="rId4"/>
    <sheet name="Information de coupage" sheetId="8" r:id="rId5"/>
    <sheet name="Information de projection" sheetId="10" r:id="rId6"/>
    <sheet name="Rejets - partie 1" sheetId="3" r:id="rId7"/>
    <sheet name="Rejets - parties 2 et 3" sheetId="4" r:id="rId8"/>
    <sheet name="Rejets - partie 4" sheetId="5" r:id="rId9"/>
    <sheet name="Rejets - partie 5" sheetId="6" r:id="rId10"/>
  </sheets>
  <definedNames>
    <definedName name="_xlnm.Print_Area" localSheetId="6">'Rejets - partie 1'!$A$18:$F$383</definedName>
    <definedName name="Z_90FE1CE8_4AF5_4CF9_9EB8_EE62130E4690_.wvu.Rows" localSheetId="1" hidden="1">Instructions!$14:$14</definedName>
  </definedNames>
  <calcPr calcId="191029"/>
  <customWorkbookViews>
    <customWorkbookView name="carteram - Affichage personnalisé" guid="{90FE1CE8-4AF5-4CF9-9EB8-EE62130E4690}" mergeInterval="0" personalView="1" maximized="1" windowWidth="1020" windowHeight="565" tabRatio="780"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7" i="5" l="1"/>
  <c r="O36" i="5"/>
  <c r="O35" i="5"/>
  <c r="O34" i="5"/>
  <c r="O33" i="5"/>
  <c r="O32" i="5"/>
  <c r="O31" i="5"/>
  <c r="O30" i="5"/>
  <c r="O12" i="5"/>
  <c r="A7" i="2" l="1"/>
  <c r="A6" i="2"/>
  <c r="D70" i="5" l="1"/>
  <c r="D68" i="5"/>
  <c r="D64" i="5"/>
  <c r="D60" i="5"/>
  <c r="D55" i="5"/>
  <c r="D46" i="5"/>
  <c r="D33" i="5"/>
  <c r="E69" i="2"/>
  <c r="D69" i="2"/>
  <c r="B69" i="2"/>
  <c r="A69" i="2"/>
  <c r="E67" i="2"/>
  <c r="D67" i="2"/>
  <c r="E63" i="2"/>
  <c r="D63" i="2"/>
  <c r="E59" i="2"/>
  <c r="D59" i="2"/>
  <c r="B59" i="2"/>
  <c r="E54" i="2"/>
  <c r="D54" i="2"/>
  <c r="B54" i="2"/>
  <c r="E45" i="2"/>
  <c r="D45" i="2"/>
  <c r="B45" i="2"/>
  <c r="B32" i="2" l="1"/>
  <c r="E32" i="2"/>
  <c r="D32" i="2"/>
  <c r="Z14" i="12" a="1"/>
  <c r="Z14" i="12" s="1"/>
  <c r="D488" i="3" s="1"/>
  <c r="Y14" i="12" a="1"/>
  <c r="Y14" i="12" s="1"/>
  <c r="D473" i="3" s="1"/>
  <c r="X14" i="12" a="1"/>
  <c r="X14" i="12" s="1"/>
  <c r="D458" i="3" s="1"/>
  <c r="W14" i="12" a="1"/>
  <c r="W14" i="12" s="1"/>
  <c r="D443" i="3" s="1"/>
  <c r="V14" i="12" a="1"/>
  <c r="V14" i="12" s="1"/>
  <c r="D382" i="3" s="1"/>
  <c r="U14" i="12" a="1"/>
  <c r="U14" i="12" s="1"/>
  <c r="D260" i="3" s="1"/>
  <c r="T14" i="12" a="1"/>
  <c r="T14" i="12" s="1"/>
  <c r="D199" i="3" s="1"/>
  <c r="S14" i="12"/>
  <c r="D138" i="3" s="1"/>
  <c r="R14" i="12"/>
  <c r="Z13" i="12" a="1"/>
  <c r="Z13" i="12" s="1"/>
  <c r="D486" i="3" s="1"/>
  <c r="Y13" i="12" a="1"/>
  <c r="Y13" i="12" s="1"/>
  <c r="D471" i="3" s="1"/>
  <c r="X13" i="12" a="1"/>
  <c r="X13" i="12" s="1"/>
  <c r="D456" i="3" s="1"/>
  <c r="W13" i="12" a="1"/>
  <c r="W13" i="12" s="1"/>
  <c r="D441" i="3" s="1"/>
  <c r="V13" i="12" a="1"/>
  <c r="V13" i="12" s="1"/>
  <c r="D380" i="3" s="1"/>
  <c r="U13" i="12" a="1"/>
  <c r="U13" i="12" s="1"/>
  <c r="D258" i="3" s="1"/>
  <c r="T13" i="12" a="1"/>
  <c r="T13" i="12" s="1"/>
  <c r="D197" i="3" s="1"/>
  <c r="S13" i="12"/>
  <c r="D136" i="3" s="1"/>
  <c r="R13" i="12"/>
  <c r="Z12" i="12" a="1"/>
  <c r="Z12" i="12" s="1"/>
  <c r="D484" i="3" s="1"/>
  <c r="Y12" i="12" a="1"/>
  <c r="Y12" i="12" s="1"/>
  <c r="D469" i="3" s="1"/>
  <c r="X12" i="12" a="1"/>
  <c r="X12" i="12" s="1"/>
  <c r="D454" i="3" s="1"/>
  <c r="W12" i="12" a="1"/>
  <c r="W12" i="12" s="1"/>
  <c r="D437" i="3" s="1"/>
  <c r="V12" i="12" a="1"/>
  <c r="V12" i="12" s="1"/>
  <c r="D376" i="3" s="1"/>
  <c r="U12" i="12" a="1"/>
  <c r="U12" i="12" s="1"/>
  <c r="D254" i="3" s="1"/>
  <c r="T12" i="12" a="1"/>
  <c r="T12" i="12" s="1"/>
  <c r="D193" i="3" s="1"/>
  <c r="S12" i="12"/>
  <c r="D132" i="3" s="1"/>
  <c r="R12" i="12"/>
  <c r="Z11" i="12" a="1"/>
  <c r="Z11" i="12" s="1"/>
  <c r="D482" i="3" s="1"/>
  <c r="Y11" i="12" a="1"/>
  <c r="Y11" i="12" s="1"/>
  <c r="D467" i="3" s="1"/>
  <c r="X11" i="12" a="1"/>
  <c r="X11" i="12" s="1"/>
  <c r="D452" i="3" s="1"/>
  <c r="W11" i="12" a="1"/>
  <c r="W11" i="12" s="1"/>
  <c r="D433" i="3" s="1"/>
  <c r="V11" i="12" a="1"/>
  <c r="V11" i="12" s="1"/>
  <c r="D372" i="3" s="1"/>
  <c r="U11" i="12" a="1"/>
  <c r="U11" i="12" s="1"/>
  <c r="D250" i="3" s="1"/>
  <c r="T11" i="12" a="1"/>
  <c r="T11" i="12" s="1"/>
  <c r="S11" i="12"/>
  <c r="D128" i="3" s="1"/>
  <c r="R11" i="12"/>
  <c r="Z10" i="12" a="1"/>
  <c r="Z10" i="12" s="1"/>
  <c r="D480" i="3" s="1"/>
  <c r="Y10" i="12" a="1"/>
  <c r="Y10" i="12" s="1"/>
  <c r="D465" i="3" s="1"/>
  <c r="X10" i="12" a="1"/>
  <c r="X10" i="12" s="1"/>
  <c r="D450" i="3" s="1"/>
  <c r="W10" i="12" a="1"/>
  <c r="W10" i="12" s="1"/>
  <c r="D428" i="3" s="1"/>
  <c r="V10" i="12"/>
  <c r="D367" i="3" s="1"/>
  <c r="U10" i="12"/>
  <c r="D245" i="3" s="1"/>
  <c r="Q10" i="12"/>
  <c r="T10" i="12"/>
  <c r="D184" i="3" s="1"/>
  <c r="S10" i="12"/>
  <c r="D123" i="3" s="1"/>
  <c r="R10" i="12"/>
  <c r="Z9" i="12"/>
  <c r="D478" i="3" s="1"/>
  <c r="Y9" i="12"/>
  <c r="D463" i="3" s="1"/>
  <c r="X9" i="12"/>
  <c r="D448" i="3" s="1"/>
  <c r="W9" i="12"/>
  <c r="D419" i="3" s="1"/>
  <c r="V9" i="12"/>
  <c r="D358" i="3" s="1"/>
  <c r="U9" i="12"/>
  <c r="D236" i="3" s="1"/>
  <c r="T9" i="12"/>
  <c r="D175" i="3" s="1"/>
  <c r="S9" i="12"/>
  <c r="D114" i="3" s="1"/>
  <c r="R9" i="12"/>
  <c r="Z8" i="12"/>
  <c r="D476" i="3" s="1"/>
  <c r="Y8" i="12"/>
  <c r="D461" i="3" s="1"/>
  <c r="X8" i="12"/>
  <c r="D446" i="3" s="1"/>
  <c r="W8" i="12"/>
  <c r="D406" i="3" s="1"/>
  <c r="V8" i="12"/>
  <c r="D345" i="3" s="1"/>
  <c r="U8" i="12"/>
  <c r="D223" i="3" s="1"/>
  <c r="T8" i="12"/>
  <c r="D162" i="3" s="1"/>
  <c r="S8" i="12"/>
  <c r="D101" i="3" s="1"/>
  <c r="Q14" i="12"/>
  <c r="Q13" i="12"/>
  <c r="Q12" i="12"/>
  <c r="F71" i="3" s="1"/>
  <c r="Q11" i="12"/>
  <c r="Q9" i="12"/>
  <c r="F64" i="5" l="1"/>
  <c r="G64" i="5" s="1"/>
  <c r="F75" i="3"/>
  <c r="F68" i="5"/>
  <c r="G68" i="5" s="1"/>
  <c r="D321" i="3"/>
  <c r="D77" i="3"/>
  <c r="D306" i="3"/>
  <c r="D62" i="3"/>
  <c r="D75" i="3"/>
  <c r="D319" i="3"/>
  <c r="F46" i="5"/>
  <c r="G46" i="5" s="1"/>
  <c r="F53" i="3"/>
  <c r="F70" i="5"/>
  <c r="G70" i="5" s="1"/>
  <c r="F77" i="3"/>
  <c r="D311" i="3"/>
  <c r="D67" i="3"/>
  <c r="F67" i="3"/>
  <c r="F60" i="5"/>
  <c r="G60" i="5" s="1"/>
  <c r="D53" i="3"/>
  <c r="D297" i="3"/>
  <c r="F62" i="3"/>
  <c r="F55" i="5"/>
  <c r="G55" i="5" s="1"/>
  <c r="D71" i="3"/>
  <c r="G71" i="3" s="1"/>
  <c r="D315" i="3"/>
  <c r="Q8" i="12"/>
  <c r="R8" i="12"/>
  <c r="D284" i="3" s="1"/>
  <c r="G67" i="3" l="1"/>
  <c r="G75" i="3"/>
  <c r="G62" i="3"/>
  <c r="G77" i="3"/>
  <c r="G53" i="3"/>
  <c r="D40" i="3"/>
  <c r="A5" i="2" l="1"/>
  <c r="F40" i="3" l="1"/>
  <c r="G40" i="3" s="1"/>
  <c r="D189" i="3" l="1"/>
  <c r="F33" i="5" l="1"/>
  <c r="G33" i="5" s="1"/>
  <c r="F256" i="3" l="1"/>
  <c r="F317" i="3"/>
  <c r="F378" i="3"/>
  <c r="F439" i="3"/>
  <c r="F131" i="5"/>
  <c r="F129" i="5"/>
  <c r="F125" i="5"/>
  <c r="F121" i="5"/>
  <c r="F116" i="5"/>
  <c r="F107" i="5"/>
  <c r="F94" i="5"/>
  <c r="F260" i="3" l="1"/>
  <c r="F473" i="3"/>
  <c r="F488" i="3"/>
  <c r="F458" i="3"/>
  <c r="F311" i="3"/>
  <c r="F467" i="3"/>
  <c r="F452" i="3"/>
  <c r="G452" i="3" s="1"/>
  <c r="F482" i="3"/>
  <c r="F306" i="3"/>
  <c r="F465" i="3"/>
  <c r="F450" i="3"/>
  <c r="G450" i="3" s="1"/>
  <c r="F480" i="3"/>
  <c r="F476" i="3"/>
  <c r="F162" i="3"/>
  <c r="F406" i="3"/>
  <c r="F101" i="3"/>
  <c r="G101" i="3" s="1"/>
  <c r="F461" i="3"/>
  <c r="F223" i="3"/>
  <c r="F446" i="3"/>
  <c r="G446" i="3" s="1"/>
  <c r="F284" i="3"/>
  <c r="F345" i="3"/>
  <c r="F315" i="3"/>
  <c r="F484" i="3"/>
  <c r="F469" i="3"/>
  <c r="F454" i="3"/>
  <c r="G454" i="3" s="1"/>
  <c r="F478" i="3"/>
  <c r="F463" i="3"/>
  <c r="G463" i="3" s="1"/>
  <c r="F448" i="3"/>
  <c r="G448" i="3" s="1"/>
  <c r="I75" i="3"/>
  <c r="F456" i="3"/>
  <c r="G456" i="3" s="1"/>
  <c r="F471" i="3"/>
  <c r="F486" i="3"/>
  <c r="F236" i="3"/>
  <c r="F114" i="3"/>
  <c r="F197" i="3"/>
  <c r="F428" i="3"/>
  <c r="F319" i="3"/>
  <c r="F297" i="3"/>
  <c r="F175" i="3"/>
  <c r="F441" i="3"/>
  <c r="F193" i="3"/>
  <c r="F358" i="3"/>
  <c r="F376" i="3"/>
  <c r="F419" i="3"/>
  <c r="F321" i="3"/>
  <c r="F380" i="3"/>
  <c r="F258" i="3"/>
  <c r="F367" i="3"/>
  <c r="F382" i="3"/>
  <c r="F128" i="3"/>
  <c r="G128" i="3" s="1"/>
  <c r="F372" i="3"/>
  <c r="F132" i="3"/>
  <c r="F433" i="3"/>
  <c r="F437" i="3"/>
  <c r="F136" i="3"/>
  <c r="F184" i="3"/>
  <c r="F245" i="3"/>
  <c r="F250" i="3"/>
  <c r="F254" i="3"/>
  <c r="G254" i="3" s="1"/>
  <c r="I254" i="3" s="1"/>
  <c r="F199" i="3"/>
  <c r="F443" i="3"/>
  <c r="I77" i="3"/>
  <c r="F138" i="3"/>
  <c r="F189" i="3"/>
  <c r="I71" i="3"/>
  <c r="I67" i="3"/>
  <c r="I62" i="3"/>
  <c r="I53" i="3"/>
  <c r="F123" i="3"/>
  <c r="G184" i="3" l="1"/>
  <c r="I184" i="3" s="1"/>
  <c r="G419" i="3"/>
  <c r="I419" i="3" s="1"/>
  <c r="G469" i="3"/>
  <c r="I469" i="3" s="1"/>
  <c r="G284" i="3"/>
  <c r="I284" i="3" s="1"/>
  <c r="G482" i="3"/>
  <c r="I482" i="3" s="1"/>
  <c r="G406" i="3"/>
  <c r="I406" i="3" s="1"/>
  <c r="G488" i="3"/>
  <c r="I488" i="3" s="1"/>
  <c r="G189" i="3"/>
  <c r="I189" i="3" s="1"/>
  <c r="G132" i="3"/>
  <c r="I132" i="3" s="1"/>
  <c r="G486" i="3"/>
  <c r="I486" i="3" s="1"/>
  <c r="G380" i="3"/>
  <c r="I380" i="3" s="1"/>
  <c r="G358" i="3"/>
  <c r="I358" i="3" s="1"/>
  <c r="G297" i="3"/>
  <c r="I297" i="3" s="1"/>
  <c r="G114" i="3"/>
  <c r="I114" i="3" s="1"/>
  <c r="G478" i="3"/>
  <c r="I478" i="3" s="1"/>
  <c r="G315" i="3"/>
  <c r="I315" i="3" s="1"/>
  <c r="G223" i="3"/>
  <c r="I223" i="3" s="1"/>
  <c r="G162" i="3"/>
  <c r="I162" i="3" s="1"/>
  <c r="G465" i="3"/>
  <c r="I465" i="3" s="1"/>
  <c r="G467" i="3"/>
  <c r="I467" i="3" s="1"/>
  <c r="G473" i="3"/>
  <c r="I473" i="3" s="1"/>
  <c r="G199" i="3"/>
  <c r="I199" i="3" s="1"/>
  <c r="G367" i="3"/>
  <c r="I367" i="3" s="1"/>
  <c r="G441" i="3"/>
  <c r="I441" i="3" s="1"/>
  <c r="G428" i="3"/>
  <c r="I428" i="3" s="1"/>
  <c r="G480" i="3"/>
  <c r="I480" i="3" s="1"/>
  <c r="G458" i="3"/>
  <c r="I458" i="3" s="1"/>
  <c r="G136" i="3"/>
  <c r="I136" i="3" s="1"/>
  <c r="G372" i="3"/>
  <c r="I372" i="3" s="1"/>
  <c r="G258" i="3"/>
  <c r="I258" i="3" s="1"/>
  <c r="G376" i="3"/>
  <c r="I376" i="3" s="1"/>
  <c r="G175" i="3"/>
  <c r="I175" i="3" s="1"/>
  <c r="G197" i="3"/>
  <c r="I197" i="3" s="1"/>
  <c r="G471" i="3"/>
  <c r="I471" i="3" s="1"/>
  <c r="G484" i="3"/>
  <c r="I484" i="3" s="1"/>
  <c r="G250" i="3"/>
  <c r="I250" i="3" s="1"/>
  <c r="G437" i="3"/>
  <c r="I437" i="3" s="1"/>
  <c r="G123" i="3"/>
  <c r="I123" i="3" s="1"/>
  <c r="G443" i="3"/>
  <c r="I443" i="3" s="1"/>
  <c r="G245" i="3"/>
  <c r="I245" i="3" s="1"/>
  <c r="G433" i="3"/>
  <c r="I433" i="3" s="1"/>
  <c r="G382" i="3"/>
  <c r="I382" i="3" s="1"/>
  <c r="G321" i="3"/>
  <c r="I321" i="3" s="1"/>
  <c r="G193" i="3"/>
  <c r="I193" i="3" s="1"/>
  <c r="G319" i="3"/>
  <c r="I319" i="3" s="1"/>
  <c r="G236" i="3"/>
  <c r="I236" i="3" s="1"/>
  <c r="G345" i="3"/>
  <c r="I345" i="3" s="1"/>
  <c r="G306" i="3"/>
  <c r="I306" i="3" s="1"/>
  <c r="G311" i="3"/>
  <c r="I311" i="3" s="1"/>
  <c r="G260" i="3"/>
  <c r="I260" i="3" s="1"/>
  <c r="G138" i="3"/>
  <c r="I138" i="3" s="1"/>
  <c r="G461" i="3"/>
  <c r="I461" i="3" s="1"/>
  <c r="G476" i="3"/>
  <c r="I128" i="3"/>
  <c r="I101" i="3"/>
  <c r="I40" i="3"/>
  <c r="G190" i="5"/>
  <c r="D129" i="5"/>
  <c r="G129" i="5" s="1"/>
  <c r="D125" i="5"/>
  <c r="G125" i="5" s="1"/>
  <c r="G489" i="3" l="1"/>
  <c r="I476" i="3"/>
  <c r="I489" i="3" s="1"/>
  <c r="I463" i="3"/>
  <c r="I474" i="3" s="1"/>
  <c r="G474" i="3"/>
  <c r="G186" i="5"/>
  <c r="D131" i="5" l="1"/>
  <c r="G131" i="5" s="1"/>
  <c r="G192" i="5"/>
  <c r="D116" i="5"/>
  <c r="G116" i="5" s="1"/>
  <c r="G177" i="5"/>
  <c r="D121" i="5"/>
  <c r="G121" i="5" s="1"/>
  <c r="G182" i="5"/>
  <c r="D107" i="5"/>
  <c r="G107" i="5" s="1"/>
  <c r="G168" i="5"/>
  <c r="D94" i="5"/>
  <c r="G94" i="5" s="1"/>
  <c r="X27" i="5" l="1"/>
  <c r="X28" i="5"/>
  <c r="X29" i="5"/>
  <c r="X30" i="5"/>
  <c r="X31" i="5"/>
  <c r="X26" i="5"/>
  <c r="X20" i="5"/>
  <c r="X21" i="5"/>
  <c r="X22" i="5"/>
  <c r="X23" i="5"/>
  <c r="X24" i="5"/>
  <c r="X19" i="5"/>
  <c r="X13" i="5"/>
  <c r="X14" i="5"/>
  <c r="X15" i="5"/>
  <c r="X16" i="5"/>
  <c r="X17" i="5"/>
  <c r="X12" i="5"/>
  <c r="AC83" i="3" l="1"/>
  <c r="AC84" i="3"/>
  <c r="AC85" i="3"/>
  <c r="AC86" i="3"/>
  <c r="AC87" i="3"/>
  <c r="AC82" i="3"/>
  <c r="AC76" i="3"/>
  <c r="AC77" i="3"/>
  <c r="AC78" i="3"/>
  <c r="AC79" i="3"/>
  <c r="AC80" i="3"/>
  <c r="AC75" i="3"/>
  <c r="AC69" i="3"/>
  <c r="AC70" i="3"/>
  <c r="AC71" i="3"/>
  <c r="AC72" i="3"/>
  <c r="AC73" i="3"/>
  <c r="AC68" i="3"/>
  <c r="AC62" i="3"/>
  <c r="AC63" i="3"/>
  <c r="AC64" i="3"/>
  <c r="AC65" i="3"/>
  <c r="AC66" i="3"/>
  <c r="AC61" i="3"/>
  <c r="AC55" i="3"/>
  <c r="AC56" i="3"/>
  <c r="AC57" i="3"/>
  <c r="AC58" i="3"/>
  <c r="AC59" i="3"/>
  <c r="AC54" i="3"/>
  <c r="AC48" i="3"/>
  <c r="AC49" i="3"/>
  <c r="AC50" i="3"/>
  <c r="AC51" i="3"/>
  <c r="AC52" i="3"/>
  <c r="AC47" i="3"/>
  <c r="AC41" i="3"/>
  <c r="AC42" i="3"/>
  <c r="AC43" i="3"/>
  <c r="AC44" i="3"/>
  <c r="AC45" i="3"/>
  <c r="AC40" i="3"/>
  <c r="AC34" i="3"/>
  <c r="AC35" i="3"/>
  <c r="AC36" i="3"/>
  <c r="AC37" i="3"/>
  <c r="AC38" i="3"/>
  <c r="AC33" i="3"/>
  <c r="AC27" i="3"/>
  <c r="AC28" i="3"/>
  <c r="AC29" i="3"/>
  <c r="AC30" i="3"/>
  <c r="AG30" i="3" s="1"/>
  <c r="AC31" i="3"/>
  <c r="AC26" i="3"/>
  <c r="AD83" i="3"/>
  <c r="AD84" i="3"/>
  <c r="AD85" i="3"/>
  <c r="AD86" i="3"/>
  <c r="AD87" i="3"/>
  <c r="AD76" i="3"/>
  <c r="AD77" i="3"/>
  <c r="AD78" i="3"/>
  <c r="AD79" i="3"/>
  <c r="AG79" i="3" s="1"/>
  <c r="AD80" i="3"/>
  <c r="AD69" i="3"/>
  <c r="AD70" i="3"/>
  <c r="AD71" i="3"/>
  <c r="AD72" i="3"/>
  <c r="AD73" i="3"/>
  <c r="AE73" i="3" s="1"/>
  <c r="AD62" i="3"/>
  <c r="AD63" i="3"/>
  <c r="AD64" i="3"/>
  <c r="AD65" i="3"/>
  <c r="AD66" i="3"/>
  <c r="AD55" i="3"/>
  <c r="AD56" i="3"/>
  <c r="AG56" i="3" s="1"/>
  <c r="AD57" i="3"/>
  <c r="AD58" i="3"/>
  <c r="AD59" i="3"/>
  <c r="AD48" i="3"/>
  <c r="AD49" i="3"/>
  <c r="AD50" i="3"/>
  <c r="AD51" i="3"/>
  <c r="AG51" i="3" s="1"/>
  <c r="AD52" i="3"/>
  <c r="AD41" i="3"/>
  <c r="AD42" i="3"/>
  <c r="AD43" i="3"/>
  <c r="AD44" i="3"/>
  <c r="AD45" i="3"/>
  <c r="AE45" i="3" s="1"/>
  <c r="AD34" i="3"/>
  <c r="AD35" i="3"/>
  <c r="AD36" i="3"/>
  <c r="AD37" i="3"/>
  <c r="AD38" i="3"/>
  <c r="AD27" i="3"/>
  <c r="AD28" i="3"/>
  <c r="AD29" i="3"/>
  <c r="AD30" i="3"/>
  <c r="AD31" i="3"/>
  <c r="AD82" i="3"/>
  <c r="AD75" i="3"/>
  <c r="AD68" i="3"/>
  <c r="AE68" i="3" s="1"/>
  <c r="AD61" i="3"/>
  <c r="AD54" i="3"/>
  <c r="AD47" i="3"/>
  <c r="AD40" i="3"/>
  <c r="AG40" i="3" s="1"/>
  <c r="AD33" i="3"/>
  <c r="AD26" i="3"/>
  <c r="AC20" i="3"/>
  <c r="AD20" i="3"/>
  <c r="AC21" i="3"/>
  <c r="AD21" i="3"/>
  <c r="AC22" i="3"/>
  <c r="AD22" i="3"/>
  <c r="AC23" i="3"/>
  <c r="AD23" i="3"/>
  <c r="AC24" i="3"/>
  <c r="AD24" i="3"/>
  <c r="AD19" i="3"/>
  <c r="AC19" i="3"/>
  <c r="Q101" i="3"/>
  <c r="Q102" i="3"/>
  <c r="Q103" i="3"/>
  <c r="Q104" i="3"/>
  <c r="Q105" i="3"/>
  <c r="Q106" i="3"/>
  <c r="Q107" i="3"/>
  <c r="Q100" i="3"/>
  <c r="Q92" i="3"/>
  <c r="Q93" i="3"/>
  <c r="Q94" i="3"/>
  <c r="Q95" i="3"/>
  <c r="Q96" i="3"/>
  <c r="Q97" i="3"/>
  <c r="Q98" i="3"/>
  <c r="Q91" i="3"/>
  <c r="Q83" i="3"/>
  <c r="Q84" i="3"/>
  <c r="Q85" i="3"/>
  <c r="Q86" i="3"/>
  <c r="Q87" i="3"/>
  <c r="Q88" i="3"/>
  <c r="Q89" i="3"/>
  <c r="Q82" i="3"/>
  <c r="Q74" i="3"/>
  <c r="Q75" i="3"/>
  <c r="Q76" i="3"/>
  <c r="Q77" i="3"/>
  <c r="Q78" i="3"/>
  <c r="Q79" i="3"/>
  <c r="Q80" i="3"/>
  <c r="Q73" i="3"/>
  <c r="Q65" i="3"/>
  <c r="Q66" i="3"/>
  <c r="Q67" i="3"/>
  <c r="Q68" i="3"/>
  <c r="Q69" i="3"/>
  <c r="Q70" i="3"/>
  <c r="Q71" i="3"/>
  <c r="Q64" i="3"/>
  <c r="Q47" i="3"/>
  <c r="Q48" i="3"/>
  <c r="Q49" i="3"/>
  <c r="Q50" i="3"/>
  <c r="Q51" i="3"/>
  <c r="Q52" i="3"/>
  <c r="Q53" i="3"/>
  <c r="Q46" i="3"/>
  <c r="Q38" i="3"/>
  <c r="Q39" i="3"/>
  <c r="Q40" i="3"/>
  <c r="Q41" i="3"/>
  <c r="Q42" i="3"/>
  <c r="Q43" i="3"/>
  <c r="Q44" i="3"/>
  <c r="Q37" i="3"/>
  <c r="Q29" i="3"/>
  <c r="Q30" i="3"/>
  <c r="Q31" i="3"/>
  <c r="Q32" i="3"/>
  <c r="Q33" i="3"/>
  <c r="Q34" i="3"/>
  <c r="Q35" i="3"/>
  <c r="Q28" i="3"/>
  <c r="Q20" i="3"/>
  <c r="Q21" i="3"/>
  <c r="Q22" i="3"/>
  <c r="Q23" i="3"/>
  <c r="Q24" i="3"/>
  <c r="Q25" i="3"/>
  <c r="Q26" i="3"/>
  <c r="Q19" i="3"/>
  <c r="O22" i="5"/>
  <c r="P22" i="5" s="1"/>
  <c r="R65" i="3" s="1"/>
  <c r="O23" i="5"/>
  <c r="P23" i="5" s="1"/>
  <c r="O24" i="5"/>
  <c r="P24" i="5" s="1"/>
  <c r="O25" i="5"/>
  <c r="P25" i="5" s="1"/>
  <c r="O26" i="5"/>
  <c r="P26" i="5" s="1"/>
  <c r="R87" i="3" s="1"/>
  <c r="O27" i="5"/>
  <c r="P27" i="5" s="1"/>
  <c r="R43" i="3" s="1"/>
  <c r="U43" i="3" s="1"/>
  <c r="O28" i="5"/>
  <c r="P28" i="5" s="1"/>
  <c r="R89" i="3" s="1"/>
  <c r="O21" i="5"/>
  <c r="P21" i="5" s="1"/>
  <c r="O13" i="5"/>
  <c r="P13" i="5" s="1"/>
  <c r="P31" i="5" s="1"/>
  <c r="O14" i="5"/>
  <c r="P14" i="5" s="1"/>
  <c r="P32" i="5" s="1"/>
  <c r="O15" i="5"/>
  <c r="P15" i="5" s="1"/>
  <c r="P33" i="5" s="1"/>
  <c r="O16" i="5"/>
  <c r="P16" i="5" s="1"/>
  <c r="P34" i="5" s="1"/>
  <c r="O17" i="5"/>
  <c r="P17" i="5" s="1"/>
  <c r="P35" i="5" s="1"/>
  <c r="O18" i="5"/>
  <c r="P18" i="5" s="1"/>
  <c r="P36" i="5" s="1"/>
  <c r="O19" i="5"/>
  <c r="P19" i="5" s="1"/>
  <c r="P37" i="5" s="1"/>
  <c r="P12" i="5"/>
  <c r="P30" i="5" s="1"/>
  <c r="AE35" i="3" l="1"/>
  <c r="AE40" i="3"/>
  <c r="AG70" i="3"/>
  <c r="AG47" i="3"/>
  <c r="AG75" i="3"/>
  <c r="AE27" i="3"/>
  <c r="AE50" i="3"/>
  <c r="AE55" i="3"/>
  <c r="AE78" i="3"/>
  <c r="AE83" i="3"/>
  <c r="AG36" i="3"/>
  <c r="AE64" i="3"/>
  <c r="AG44" i="3"/>
  <c r="AE58" i="3"/>
  <c r="AE63" i="3"/>
  <c r="AE86" i="3"/>
  <c r="AG58" i="3"/>
  <c r="AG28" i="3"/>
  <c r="AG42" i="3"/>
  <c r="AG65" i="3"/>
  <c r="AE41" i="3"/>
  <c r="AE72" i="3"/>
  <c r="AE77" i="3"/>
  <c r="AG33" i="3"/>
  <c r="AG61" i="3"/>
  <c r="AE31" i="3"/>
  <c r="AG35" i="3"/>
  <c r="AE59" i="3"/>
  <c r="AG63" i="3"/>
  <c r="AE29" i="3"/>
  <c r="AG34" i="3"/>
  <c r="AE43" i="3"/>
  <c r="AE48" i="3"/>
  <c r="AE57" i="3"/>
  <c r="AE62" i="3"/>
  <c r="AE71" i="3"/>
  <c r="AE76" i="3"/>
  <c r="AE85" i="3"/>
  <c r="AG86" i="3"/>
  <c r="AE69" i="3"/>
  <c r="AE44" i="3"/>
  <c r="AE49" i="3"/>
  <c r="AG77" i="3"/>
  <c r="AE30" i="3"/>
  <c r="AE26" i="3"/>
  <c r="AE28" i="3"/>
  <c r="AE37" i="3"/>
  <c r="AE42" i="3"/>
  <c r="AE51" i="3"/>
  <c r="AE54" i="3"/>
  <c r="AE56" i="3"/>
  <c r="AE65" i="3"/>
  <c r="AG68" i="3"/>
  <c r="AE70" i="3"/>
  <c r="AE79" i="3"/>
  <c r="AE84" i="3"/>
  <c r="AE36" i="3"/>
  <c r="AG49" i="3"/>
  <c r="AG72" i="3"/>
  <c r="AG84" i="3"/>
  <c r="R76" i="3"/>
  <c r="S76" i="3" s="1"/>
  <c r="R58" i="3"/>
  <c r="U58" i="3" s="1"/>
  <c r="R22" i="3"/>
  <c r="S22" i="3" s="1"/>
  <c r="R94" i="3"/>
  <c r="S94" i="3" s="1"/>
  <c r="R57" i="3"/>
  <c r="U57" i="3" s="1"/>
  <c r="R21" i="3"/>
  <c r="S21" i="3" s="1"/>
  <c r="S65" i="3"/>
  <c r="R95" i="3"/>
  <c r="S95" i="3" s="1"/>
  <c r="R77" i="3"/>
  <c r="S77" i="3" s="1"/>
  <c r="R59" i="3"/>
  <c r="R41" i="3"/>
  <c r="S41" i="3" s="1"/>
  <c r="R23" i="3"/>
  <c r="S23" i="3" s="1"/>
  <c r="R104" i="3"/>
  <c r="U104" i="3" s="1"/>
  <c r="R86" i="3"/>
  <c r="S86" i="3" s="1"/>
  <c r="R50" i="3"/>
  <c r="U50" i="3" s="1"/>
  <c r="R105" i="3"/>
  <c r="U105" i="3" s="1"/>
  <c r="R92" i="3"/>
  <c r="S92" i="3" s="1"/>
  <c r="R74" i="3"/>
  <c r="S74" i="3" s="1"/>
  <c r="R56" i="3"/>
  <c r="R38" i="3"/>
  <c r="U38" i="3" s="1"/>
  <c r="R20" i="3"/>
  <c r="U20" i="3" s="1"/>
  <c r="R29" i="3"/>
  <c r="S29" i="3" s="1"/>
  <c r="U65" i="3"/>
  <c r="R51" i="3"/>
  <c r="S51" i="3" s="1"/>
  <c r="R103" i="3"/>
  <c r="S103" i="3" s="1"/>
  <c r="R85" i="3"/>
  <c r="S85" i="3" s="1"/>
  <c r="R67" i="3"/>
  <c r="S67" i="3" s="1"/>
  <c r="R49" i="3"/>
  <c r="S49" i="3" s="1"/>
  <c r="R31" i="3"/>
  <c r="S31" i="3" s="1"/>
  <c r="R33" i="3"/>
  <c r="S33" i="3" s="1"/>
  <c r="R40" i="3"/>
  <c r="S40" i="3" s="1"/>
  <c r="R47" i="3"/>
  <c r="U47" i="3" s="1"/>
  <c r="R69" i="3"/>
  <c r="U69" i="3" s="1"/>
  <c r="R101" i="3"/>
  <c r="U101" i="3" s="1"/>
  <c r="S58" i="3"/>
  <c r="R96" i="3"/>
  <c r="S96" i="3" s="1"/>
  <c r="R78" i="3"/>
  <c r="S78" i="3" s="1"/>
  <c r="R60" i="3"/>
  <c r="R42" i="3"/>
  <c r="S42" i="3" s="1"/>
  <c r="R24" i="3"/>
  <c r="S24" i="3" s="1"/>
  <c r="U87" i="3"/>
  <c r="S87" i="3"/>
  <c r="R106" i="3"/>
  <c r="U106" i="3" s="1"/>
  <c r="R88" i="3"/>
  <c r="U88" i="3" s="1"/>
  <c r="R70" i="3"/>
  <c r="U70" i="3" s="1"/>
  <c r="R52" i="3"/>
  <c r="U52" i="3" s="1"/>
  <c r="R34" i="3"/>
  <c r="U34" i="3" s="1"/>
  <c r="R97" i="3"/>
  <c r="U97" i="3" s="1"/>
  <c r="R79" i="3"/>
  <c r="U79" i="3" s="1"/>
  <c r="R102" i="3"/>
  <c r="U102" i="3" s="1"/>
  <c r="R84" i="3"/>
  <c r="U84" i="3" s="1"/>
  <c r="R66" i="3"/>
  <c r="U66" i="3" s="1"/>
  <c r="R48" i="3"/>
  <c r="U48" i="3" s="1"/>
  <c r="R30" i="3"/>
  <c r="U30" i="3" s="1"/>
  <c r="R93" i="3"/>
  <c r="U93" i="3" s="1"/>
  <c r="R75" i="3"/>
  <c r="U75" i="3" s="1"/>
  <c r="R25" i="3"/>
  <c r="S25" i="3" s="1"/>
  <c r="R32" i="3"/>
  <c r="U32" i="3" s="1"/>
  <c r="S43" i="3"/>
  <c r="R39" i="3"/>
  <c r="U39" i="3" s="1"/>
  <c r="R61" i="3"/>
  <c r="R68" i="3"/>
  <c r="S68" i="3" s="1"/>
  <c r="R83" i="3"/>
  <c r="U83" i="3" s="1"/>
  <c r="AG37" i="3"/>
  <c r="AE24" i="3"/>
  <c r="AG24" i="3"/>
  <c r="AE22" i="3"/>
  <c r="AG22" i="3"/>
  <c r="AE20" i="3"/>
  <c r="AG20" i="3"/>
  <c r="AG29" i="3"/>
  <c r="AG27" i="3"/>
  <c r="AG43" i="3"/>
  <c r="AG41" i="3"/>
  <c r="AG50" i="3"/>
  <c r="AG48" i="3"/>
  <c r="AG57" i="3"/>
  <c r="AG55" i="3"/>
  <c r="AG64" i="3"/>
  <c r="AG62" i="3"/>
  <c r="AG71" i="3"/>
  <c r="AG69" i="3"/>
  <c r="AG78" i="3"/>
  <c r="AG76" i="3"/>
  <c r="AG85" i="3"/>
  <c r="AG83" i="3"/>
  <c r="AE23" i="3"/>
  <c r="AG23" i="3"/>
  <c r="AE21" i="3"/>
  <c r="AG21" i="3"/>
  <c r="AE33" i="3"/>
  <c r="AE34" i="3"/>
  <c r="AE66" i="3"/>
  <c r="AG26" i="3"/>
  <c r="AG54" i="3"/>
  <c r="AE82" i="3"/>
  <c r="AE80" i="3"/>
  <c r="AE87" i="3"/>
  <c r="AE38" i="3"/>
  <c r="AG19" i="3"/>
  <c r="AE52" i="3"/>
  <c r="AG52" i="3"/>
  <c r="AG66" i="3"/>
  <c r="AG80" i="3"/>
  <c r="AG38" i="3"/>
  <c r="AG31" i="3"/>
  <c r="AG45" i="3"/>
  <c r="AG59" i="3"/>
  <c r="AG73" i="3"/>
  <c r="AG87" i="3"/>
  <c r="AG82" i="3"/>
  <c r="AE19" i="3"/>
  <c r="AE75" i="3"/>
  <c r="AE47" i="3"/>
  <c r="AE61" i="3"/>
  <c r="S89" i="3"/>
  <c r="U89" i="3"/>
  <c r="R44" i="3"/>
  <c r="R71" i="3"/>
  <c r="R26" i="3"/>
  <c r="R62" i="3"/>
  <c r="R98" i="3"/>
  <c r="R80" i="3"/>
  <c r="R35" i="3"/>
  <c r="R107" i="3"/>
  <c r="R53" i="3"/>
  <c r="R100" i="3"/>
  <c r="R64" i="3"/>
  <c r="R73" i="3"/>
  <c r="R28" i="3"/>
  <c r="R91" i="3"/>
  <c r="R55" i="3"/>
  <c r="R82" i="3"/>
  <c r="R37" i="3"/>
  <c r="R46" i="3"/>
  <c r="R19" i="3"/>
  <c r="U94" i="3" l="1"/>
  <c r="U22" i="3"/>
  <c r="AE60" i="3"/>
  <c r="AG39" i="3"/>
  <c r="AE46" i="3"/>
  <c r="AG25" i="3"/>
  <c r="AG67" i="3"/>
  <c r="U51" i="3"/>
  <c r="S79" i="3"/>
  <c r="U85" i="3"/>
  <c r="S38" i="3"/>
  <c r="U23" i="3"/>
  <c r="S101" i="3"/>
  <c r="U92" i="3"/>
  <c r="U76" i="3"/>
  <c r="S104" i="3"/>
  <c r="U67" i="3"/>
  <c r="S57" i="3"/>
  <c r="U77" i="3"/>
  <c r="S69" i="3"/>
  <c r="S30" i="3"/>
  <c r="S48" i="3"/>
  <c r="S47" i="3"/>
  <c r="S106" i="3"/>
  <c r="S52" i="3"/>
  <c r="U21" i="3"/>
  <c r="U96" i="3"/>
  <c r="U42" i="3"/>
  <c r="U74" i="3"/>
  <c r="U95" i="3"/>
  <c r="AE81" i="3"/>
  <c r="AG74" i="3"/>
  <c r="S34" i="3"/>
  <c r="AG60" i="3"/>
  <c r="S75" i="3"/>
  <c r="U86" i="3"/>
  <c r="AE53" i="3"/>
  <c r="AE32" i="3"/>
  <c r="AE74" i="3"/>
  <c r="AE88" i="3"/>
  <c r="AE39" i="3"/>
  <c r="AG88" i="3"/>
  <c r="AG81" i="3"/>
  <c r="AG53" i="3"/>
  <c r="AE25" i="3"/>
  <c r="AE67" i="3"/>
  <c r="AG46" i="3"/>
  <c r="AG32" i="3"/>
  <c r="S93" i="3"/>
  <c r="S66" i="3"/>
  <c r="U33" i="3"/>
  <c r="U31" i="3"/>
  <c r="U29" i="3"/>
  <c r="S84" i="3"/>
  <c r="S70" i="3"/>
  <c r="S20" i="3"/>
  <c r="U61" i="3"/>
  <c r="S61" i="3"/>
  <c r="S56" i="3"/>
  <c r="U56" i="3"/>
  <c r="S50" i="3"/>
  <c r="S32" i="3"/>
  <c r="U24" i="3"/>
  <c r="S105" i="3"/>
  <c r="U103" i="3"/>
  <c r="U68" i="3"/>
  <c r="U41" i="3"/>
  <c r="S59" i="3"/>
  <c r="U59" i="3"/>
  <c r="S97" i="3"/>
  <c r="S102" i="3"/>
  <c r="S39" i="3"/>
  <c r="U78" i="3"/>
  <c r="S60" i="3"/>
  <c r="U60" i="3"/>
  <c r="S83" i="3"/>
  <c r="U49" i="3"/>
  <c r="S88" i="3"/>
  <c r="U25" i="3"/>
  <c r="U40" i="3"/>
  <c r="Y21" i="5"/>
  <c r="Y14" i="5"/>
  <c r="Y20" i="5"/>
  <c r="Y13" i="5"/>
  <c r="Y24" i="5"/>
  <c r="Y17" i="5"/>
  <c r="Y12" i="5"/>
  <c r="Y19" i="5"/>
  <c r="Y23" i="5"/>
  <c r="Y16" i="5"/>
  <c r="Y15" i="5"/>
  <c r="Y22" i="5"/>
  <c r="U26" i="3"/>
  <c r="S26" i="3"/>
  <c r="U80" i="3"/>
  <c r="S80" i="3"/>
  <c r="U44" i="3"/>
  <c r="S44" i="3"/>
  <c r="S35" i="3"/>
  <c r="U35" i="3"/>
  <c r="U71" i="3"/>
  <c r="S71" i="3"/>
  <c r="S53" i="3"/>
  <c r="U53" i="3"/>
  <c r="U98" i="3"/>
  <c r="S98" i="3"/>
  <c r="S107" i="3"/>
  <c r="U107" i="3"/>
  <c r="U62" i="3"/>
  <c r="S62" i="3"/>
  <c r="U37" i="3"/>
  <c r="S37" i="3"/>
  <c r="U28" i="3"/>
  <c r="S28" i="3"/>
  <c r="U82" i="3"/>
  <c r="S82" i="3"/>
  <c r="S73" i="3"/>
  <c r="U73" i="3"/>
  <c r="U19" i="3"/>
  <c r="S19" i="3"/>
  <c r="U55" i="3"/>
  <c r="S55" i="3"/>
  <c r="S64" i="3"/>
  <c r="U64" i="3"/>
  <c r="S46" i="3"/>
  <c r="U46" i="3"/>
  <c r="S91" i="3"/>
  <c r="U91" i="3"/>
  <c r="S100" i="3"/>
  <c r="U100" i="3"/>
  <c r="U90" i="3" l="1"/>
  <c r="S108" i="3"/>
  <c r="B15" i="3" s="1"/>
  <c r="S81" i="3"/>
  <c r="S90" i="3"/>
  <c r="S72" i="3"/>
  <c r="S54" i="3"/>
  <c r="S99" i="3"/>
  <c r="B14" i="3" s="1"/>
  <c r="S27" i="3"/>
  <c r="S45" i="3"/>
  <c r="U72" i="3"/>
  <c r="U99" i="3"/>
  <c r="D14" i="3" s="1"/>
  <c r="U27" i="3"/>
  <c r="U81" i="3"/>
  <c r="U45" i="3"/>
  <c r="S36" i="3"/>
  <c r="U108" i="3"/>
  <c r="D15" i="3" s="1"/>
  <c r="U54" i="3"/>
  <c r="S63" i="3"/>
  <c r="U63" i="3"/>
  <c r="U36" i="3"/>
  <c r="Y31" i="5"/>
  <c r="Y30" i="5"/>
  <c r="Y29" i="5"/>
  <c r="Y28" i="5"/>
  <c r="Y27" i="5"/>
  <c r="Y26" i="5"/>
  <c r="P38" i="5"/>
  <c r="Y32" i="5" l="1"/>
  <c r="Y18" i="5"/>
  <c r="P20" i="5"/>
  <c r="Y25" i="5"/>
  <c r="P29" i="5"/>
  <c r="F357" i="3"/>
  <c r="F131" i="3"/>
  <c r="I454" i="3" s="1"/>
  <c r="F74" i="3"/>
  <c r="G74" i="3" s="1"/>
  <c r="I74" i="3" s="1"/>
  <c r="F128" i="5"/>
  <c r="G128" i="5" s="1"/>
  <c r="F127" i="5"/>
  <c r="G127" i="5" s="1"/>
  <c r="F124" i="5"/>
  <c r="G124" i="5" s="1"/>
  <c r="F123" i="5"/>
  <c r="G123" i="5" s="1"/>
  <c r="F119" i="5"/>
  <c r="G119" i="5" s="1"/>
  <c r="F120" i="5"/>
  <c r="G120" i="5" s="1"/>
  <c r="F118" i="5"/>
  <c r="G118" i="5" s="1"/>
  <c r="F110" i="5"/>
  <c r="G110" i="5" s="1"/>
  <c r="F111" i="5"/>
  <c r="G111" i="5" s="1"/>
  <c r="F112" i="5"/>
  <c r="G112" i="5" s="1"/>
  <c r="F113" i="5"/>
  <c r="G113" i="5" s="1"/>
  <c r="F114" i="5"/>
  <c r="G114" i="5" s="1"/>
  <c r="F115" i="5"/>
  <c r="G115" i="5" s="1"/>
  <c r="F109" i="5"/>
  <c r="G109" i="5" s="1"/>
  <c r="F97" i="5"/>
  <c r="G97" i="5" s="1"/>
  <c r="F98" i="5"/>
  <c r="G98" i="5" s="1"/>
  <c r="F99" i="5"/>
  <c r="G99" i="5" s="1"/>
  <c r="F100" i="5"/>
  <c r="G100" i="5" s="1"/>
  <c r="F101" i="5"/>
  <c r="G101" i="5" s="1"/>
  <c r="F102" i="5"/>
  <c r="G102" i="5" s="1"/>
  <c r="F103" i="5"/>
  <c r="G103" i="5" s="1"/>
  <c r="F104" i="5"/>
  <c r="G104" i="5" s="1"/>
  <c r="F105" i="5"/>
  <c r="G105" i="5" s="1"/>
  <c r="F106" i="5"/>
  <c r="G106" i="5" s="1"/>
  <c r="F96" i="5"/>
  <c r="G96" i="5" s="1"/>
  <c r="F74" i="5"/>
  <c r="G74" i="5" s="1"/>
  <c r="F75" i="5"/>
  <c r="G75" i="5" s="1"/>
  <c r="F76" i="5"/>
  <c r="G76" i="5" s="1"/>
  <c r="F77" i="5"/>
  <c r="G77" i="5" s="1"/>
  <c r="F78" i="5"/>
  <c r="G78" i="5" s="1"/>
  <c r="F79" i="5"/>
  <c r="G79" i="5" s="1"/>
  <c r="F80" i="5"/>
  <c r="G80" i="5" s="1"/>
  <c r="F81" i="5"/>
  <c r="G81" i="5" s="1"/>
  <c r="F82" i="5"/>
  <c r="G82" i="5" s="1"/>
  <c r="F83" i="5"/>
  <c r="G83" i="5" s="1"/>
  <c r="F84" i="5"/>
  <c r="G84" i="5" s="1"/>
  <c r="F85" i="5"/>
  <c r="G85" i="5" s="1"/>
  <c r="F86" i="5"/>
  <c r="G86" i="5" s="1"/>
  <c r="F87" i="5"/>
  <c r="G87" i="5" s="1"/>
  <c r="F88" i="5"/>
  <c r="G88" i="5" s="1"/>
  <c r="F89" i="5"/>
  <c r="G89" i="5" s="1"/>
  <c r="F90" i="5"/>
  <c r="G90" i="5" s="1"/>
  <c r="F91" i="5"/>
  <c r="G91" i="5" s="1"/>
  <c r="F92" i="5"/>
  <c r="G92" i="5" s="1"/>
  <c r="F93" i="5"/>
  <c r="G93" i="5" s="1"/>
  <c r="F73" i="5"/>
  <c r="G73" i="5" s="1"/>
  <c r="G155" i="5"/>
  <c r="G357" i="3" l="1"/>
  <c r="I357" i="3" s="1"/>
  <c r="G131" i="3"/>
  <c r="I131" i="3" s="1"/>
  <c r="G132" i="5"/>
  <c r="B6" i="5" s="1"/>
  <c r="F440" i="3" l="1"/>
  <c r="F379" i="3"/>
  <c r="G378" i="3"/>
  <c r="I378" i="3" s="1"/>
  <c r="F318" i="3"/>
  <c r="G317" i="3"/>
  <c r="I317" i="3" s="1"/>
  <c r="F257" i="3"/>
  <c r="G256" i="3"/>
  <c r="I256" i="3" s="1"/>
  <c r="F196" i="3"/>
  <c r="F195" i="3"/>
  <c r="G195" i="3" s="1"/>
  <c r="I195" i="3" s="1"/>
  <c r="F135" i="3"/>
  <c r="I456" i="3" s="1"/>
  <c r="F134" i="3"/>
  <c r="G134" i="3" s="1"/>
  <c r="I134" i="3" s="1"/>
  <c r="F73" i="3"/>
  <c r="G73" i="3" s="1"/>
  <c r="I73" i="3" s="1"/>
  <c r="F67" i="5"/>
  <c r="G67" i="5" s="1"/>
  <c r="G189" i="5" s="1"/>
  <c r="F66" i="5"/>
  <c r="G66" i="5" s="1"/>
  <c r="G188" i="5" s="1"/>
  <c r="G440" i="3" l="1"/>
  <c r="I440" i="3" s="1"/>
  <c r="G439" i="3"/>
  <c r="I439" i="3" s="1"/>
  <c r="G379" i="3"/>
  <c r="I379" i="3" s="1"/>
  <c r="G318" i="3"/>
  <c r="I318" i="3" s="1"/>
  <c r="G257" i="3"/>
  <c r="I257" i="3" s="1"/>
  <c r="G196" i="3"/>
  <c r="I196" i="3" s="1"/>
  <c r="G135" i="3"/>
  <c r="I135" i="3" s="1"/>
  <c r="F436" i="3" l="1"/>
  <c r="F435" i="3"/>
  <c r="G435" i="3" s="1"/>
  <c r="I435" i="3" s="1"/>
  <c r="F375" i="3"/>
  <c r="F374" i="3"/>
  <c r="G374" i="3" s="1"/>
  <c r="I374" i="3" s="1"/>
  <c r="F314" i="3"/>
  <c r="F313" i="3"/>
  <c r="G313" i="3" s="1"/>
  <c r="I313" i="3" s="1"/>
  <c r="F253" i="3"/>
  <c r="F252" i="3"/>
  <c r="G252" i="3" s="1"/>
  <c r="I252" i="3" s="1"/>
  <c r="F192" i="3"/>
  <c r="F191" i="3"/>
  <c r="G191" i="3" s="1"/>
  <c r="I191" i="3" s="1"/>
  <c r="F130" i="3"/>
  <c r="G130" i="3" s="1"/>
  <c r="I130" i="3" s="1"/>
  <c r="F70" i="3"/>
  <c r="F69" i="3"/>
  <c r="G69" i="3" s="1"/>
  <c r="I69" i="3" s="1"/>
  <c r="F63" i="5"/>
  <c r="G63" i="5" s="1"/>
  <c r="G185" i="5" s="1"/>
  <c r="F62" i="5"/>
  <c r="G62" i="5" s="1"/>
  <c r="G184" i="5" s="1"/>
  <c r="G436" i="3" l="1"/>
  <c r="I436" i="3" s="1"/>
  <c r="G375" i="3"/>
  <c r="I375" i="3" s="1"/>
  <c r="G314" i="3"/>
  <c r="I314" i="3" s="1"/>
  <c r="G253" i="3"/>
  <c r="I253" i="3" s="1"/>
  <c r="G192" i="3"/>
  <c r="I192" i="3" s="1"/>
  <c r="G70" i="3"/>
  <c r="I70" i="3" s="1"/>
  <c r="F431" i="3" l="1"/>
  <c r="F432" i="3"/>
  <c r="G432" i="3" s="1"/>
  <c r="I432" i="3" s="1"/>
  <c r="F370" i="3"/>
  <c r="G370" i="3" s="1"/>
  <c r="I370" i="3" s="1"/>
  <c r="F371" i="3"/>
  <c r="G371" i="3" s="1"/>
  <c r="I371" i="3" s="1"/>
  <c r="F248" i="3"/>
  <c r="F249" i="3"/>
  <c r="G249" i="3" s="1"/>
  <c r="I249" i="3" s="1"/>
  <c r="F187" i="3"/>
  <c r="F188" i="3"/>
  <c r="G188" i="3" s="1"/>
  <c r="I188" i="3" s="1"/>
  <c r="F126" i="3"/>
  <c r="G126" i="3" s="1"/>
  <c r="I126" i="3" s="1"/>
  <c r="F127" i="3"/>
  <c r="F309" i="3"/>
  <c r="F310" i="3"/>
  <c r="G310" i="3" s="1"/>
  <c r="I310" i="3" s="1"/>
  <c r="F65" i="3"/>
  <c r="F66" i="3"/>
  <c r="G66" i="3" s="1"/>
  <c r="I66" i="3" s="1"/>
  <c r="F58" i="5"/>
  <c r="G58" i="5" s="1"/>
  <c r="F59" i="5"/>
  <c r="G59" i="5" s="1"/>
  <c r="F424" i="3"/>
  <c r="G424" i="3" s="1"/>
  <c r="I424" i="3" s="1"/>
  <c r="F363" i="3"/>
  <c r="G363" i="3" s="1"/>
  <c r="I363" i="3" s="1"/>
  <c r="F241" i="3"/>
  <c r="G241" i="3" s="1"/>
  <c r="I241" i="3" s="1"/>
  <c r="F180" i="3"/>
  <c r="G180" i="3" s="1"/>
  <c r="I180" i="3" s="1"/>
  <c r="F119" i="3"/>
  <c r="G119" i="3" s="1"/>
  <c r="I119" i="3" s="1"/>
  <c r="F302" i="3"/>
  <c r="G302" i="3" s="1"/>
  <c r="I302" i="3" s="1"/>
  <c r="F426" i="3"/>
  <c r="G426" i="3" s="1"/>
  <c r="I426" i="3" s="1"/>
  <c r="F362" i="3"/>
  <c r="G362" i="3" s="1"/>
  <c r="I362" i="3" s="1"/>
  <c r="F301" i="3"/>
  <c r="G301" i="3" s="1"/>
  <c r="I301" i="3" s="1"/>
  <c r="F240" i="3"/>
  <c r="G240" i="3" s="1"/>
  <c r="I240" i="3" s="1"/>
  <c r="F179" i="3"/>
  <c r="G179" i="3" s="1"/>
  <c r="I179" i="3" s="1"/>
  <c r="F181" i="3"/>
  <c r="G181" i="3" s="1"/>
  <c r="I181" i="3" s="1"/>
  <c r="F118" i="3"/>
  <c r="G118" i="3" s="1"/>
  <c r="I118" i="3" s="1"/>
  <c r="F58" i="3"/>
  <c r="F51" i="5"/>
  <c r="G51" i="5" s="1"/>
  <c r="F57" i="3"/>
  <c r="G57" i="3" s="1"/>
  <c r="I57" i="3" s="1"/>
  <c r="G127" i="3" l="1"/>
  <c r="I127" i="3" s="1"/>
  <c r="I452" i="3"/>
  <c r="G58" i="3"/>
  <c r="I58" i="3" s="1"/>
  <c r="G431" i="3"/>
  <c r="I431" i="3" s="1"/>
  <c r="G180" i="5"/>
  <c r="G181" i="5"/>
  <c r="G248" i="3"/>
  <c r="I248" i="3" s="1"/>
  <c r="G187" i="3"/>
  <c r="I187" i="3" s="1"/>
  <c r="G309" i="3"/>
  <c r="I309" i="3" s="1"/>
  <c r="G65" i="3"/>
  <c r="I65" i="3" s="1"/>
  <c r="F50" i="5" l="1"/>
  <c r="G50" i="5" s="1"/>
  <c r="G172" i="5" l="1"/>
  <c r="F414" i="3" l="1"/>
  <c r="G414" i="3" s="1"/>
  <c r="I414" i="3" s="1"/>
  <c r="F415" i="3"/>
  <c r="G415" i="3" s="1"/>
  <c r="I415" i="3" s="1"/>
  <c r="F416" i="3"/>
  <c r="F409" i="3"/>
  <c r="G409" i="3" s="1"/>
  <c r="I409" i="3" s="1"/>
  <c r="F292" i="3"/>
  <c r="G292" i="3" s="1"/>
  <c r="I292" i="3" s="1"/>
  <c r="F293" i="3"/>
  <c r="G293" i="3" s="1"/>
  <c r="I293" i="3" s="1"/>
  <c r="F294" i="3"/>
  <c r="F287" i="3"/>
  <c r="F353" i="3"/>
  <c r="G353" i="3" s="1"/>
  <c r="I353" i="3" s="1"/>
  <c r="F354" i="3"/>
  <c r="G354" i="3" s="1"/>
  <c r="I354" i="3" s="1"/>
  <c r="F355" i="3"/>
  <c r="F348" i="3"/>
  <c r="F231" i="3"/>
  <c r="G231" i="3" s="1"/>
  <c r="I231" i="3" s="1"/>
  <c r="F232" i="3"/>
  <c r="G232" i="3" s="1"/>
  <c r="I232" i="3" s="1"/>
  <c r="F233" i="3"/>
  <c r="F226" i="3"/>
  <c r="G226" i="3" s="1"/>
  <c r="I226" i="3" s="1"/>
  <c r="F170" i="3"/>
  <c r="G170" i="3" s="1"/>
  <c r="I170" i="3" s="1"/>
  <c r="F171" i="3"/>
  <c r="G171" i="3" s="1"/>
  <c r="I171" i="3" s="1"/>
  <c r="F172" i="3"/>
  <c r="F165" i="3"/>
  <c r="G165" i="3" s="1"/>
  <c r="I165" i="3" s="1"/>
  <c r="F109" i="3"/>
  <c r="G109" i="3" s="1"/>
  <c r="I109" i="3" s="1"/>
  <c r="F110" i="3"/>
  <c r="G110" i="3" s="1"/>
  <c r="I110" i="3" s="1"/>
  <c r="F111" i="3"/>
  <c r="F104" i="3"/>
  <c r="G104" i="3" s="1"/>
  <c r="I104" i="3" s="1"/>
  <c r="F48" i="3"/>
  <c r="G48" i="3" s="1"/>
  <c r="I48" i="3" s="1"/>
  <c r="F49" i="3"/>
  <c r="G49" i="3" s="1"/>
  <c r="I49" i="3" s="1"/>
  <c r="F50" i="3"/>
  <c r="F43" i="3"/>
  <c r="G43" i="3" s="1"/>
  <c r="I43" i="3" s="1"/>
  <c r="F41" i="5"/>
  <c r="G41" i="5" s="1"/>
  <c r="F42" i="5"/>
  <c r="G42" i="5" s="1"/>
  <c r="F43" i="5"/>
  <c r="G43" i="5" s="1"/>
  <c r="F36" i="5"/>
  <c r="G36" i="5" s="1"/>
  <c r="G163" i="5" l="1"/>
  <c r="G158" i="5"/>
  <c r="G165" i="5"/>
  <c r="G164" i="5"/>
  <c r="G416" i="3"/>
  <c r="I416" i="3" s="1"/>
  <c r="G287" i="3"/>
  <c r="I287" i="3" s="1"/>
  <c r="G294" i="3"/>
  <c r="I294" i="3" s="1"/>
  <c r="G348" i="3"/>
  <c r="I348" i="3" s="1"/>
  <c r="G355" i="3"/>
  <c r="I355" i="3" s="1"/>
  <c r="G233" i="3"/>
  <c r="I233" i="3" s="1"/>
  <c r="G111" i="3"/>
  <c r="I111" i="3" s="1"/>
  <c r="G172" i="3"/>
  <c r="I172" i="3" s="1"/>
  <c r="G50" i="3"/>
  <c r="I50" i="3" s="1"/>
  <c r="F430" i="3"/>
  <c r="G430" i="3" s="1"/>
  <c r="I430" i="3" s="1"/>
  <c r="F422" i="3"/>
  <c r="F423" i="3"/>
  <c r="G423" i="3" s="1"/>
  <c r="I423" i="3" s="1"/>
  <c r="F425" i="3"/>
  <c r="F427" i="3"/>
  <c r="F421" i="3"/>
  <c r="G421" i="3" s="1"/>
  <c r="I421" i="3" s="1"/>
  <c r="F410" i="3"/>
  <c r="F411" i="3"/>
  <c r="G411" i="3" s="1"/>
  <c r="I411" i="3" s="1"/>
  <c r="F412" i="3"/>
  <c r="F413" i="3"/>
  <c r="F417" i="3"/>
  <c r="G417" i="3" s="1"/>
  <c r="I417" i="3" s="1"/>
  <c r="F418" i="3"/>
  <c r="G418" i="3" s="1"/>
  <c r="I418" i="3" s="1"/>
  <c r="F408" i="3"/>
  <c r="F386" i="3"/>
  <c r="F387" i="3"/>
  <c r="G387" i="3" s="1"/>
  <c r="I387" i="3" s="1"/>
  <c r="F388" i="3"/>
  <c r="G388" i="3" s="1"/>
  <c r="I388" i="3" s="1"/>
  <c r="F389" i="3"/>
  <c r="F390" i="3"/>
  <c r="F391" i="3"/>
  <c r="F392" i="3"/>
  <c r="F393" i="3"/>
  <c r="F394" i="3"/>
  <c r="F395" i="3"/>
  <c r="G395" i="3" s="1"/>
  <c r="I395" i="3" s="1"/>
  <c r="F396" i="3"/>
  <c r="G396" i="3" s="1"/>
  <c r="I396" i="3" s="1"/>
  <c r="F397" i="3"/>
  <c r="F398" i="3"/>
  <c r="F399" i="3"/>
  <c r="G399" i="3" s="1"/>
  <c r="I399" i="3" s="1"/>
  <c r="F400" i="3"/>
  <c r="F401" i="3"/>
  <c r="G401" i="3" s="1"/>
  <c r="I401" i="3" s="1"/>
  <c r="F402" i="3"/>
  <c r="F403" i="3"/>
  <c r="G403" i="3" s="1"/>
  <c r="I403" i="3" s="1"/>
  <c r="F404" i="3"/>
  <c r="F405" i="3"/>
  <c r="F385" i="3"/>
  <c r="G385" i="3" s="1"/>
  <c r="I385" i="3" s="1"/>
  <c r="G404" i="3" l="1"/>
  <c r="I404" i="3" s="1"/>
  <c r="G397" i="3"/>
  <c r="I397" i="3" s="1"/>
  <c r="G412" i="3"/>
  <c r="I412" i="3" s="1"/>
  <c r="G392" i="3"/>
  <c r="I392" i="3" s="1"/>
  <c r="G400" i="3"/>
  <c r="I400" i="3" s="1"/>
  <c r="G391" i="3"/>
  <c r="I391" i="3" s="1"/>
  <c r="G425" i="3"/>
  <c r="I425" i="3" s="1"/>
  <c r="G410" i="3"/>
  <c r="I410" i="3" s="1"/>
  <c r="G393" i="3"/>
  <c r="I393" i="3" s="1"/>
  <c r="G389" i="3"/>
  <c r="I389" i="3" s="1"/>
  <c r="G405" i="3"/>
  <c r="I405" i="3" s="1"/>
  <c r="G386" i="3"/>
  <c r="I386" i="3" s="1"/>
  <c r="G390" i="3"/>
  <c r="I390" i="3" s="1"/>
  <c r="G394" i="3"/>
  <c r="I394" i="3" s="1"/>
  <c r="G398" i="3"/>
  <c r="I398" i="3" s="1"/>
  <c r="G402" i="3"/>
  <c r="I402" i="3" s="1"/>
  <c r="G408" i="3"/>
  <c r="I408" i="3" s="1"/>
  <c r="G413" i="3"/>
  <c r="I413" i="3" s="1"/>
  <c r="G422" i="3"/>
  <c r="I422" i="3" s="1"/>
  <c r="G427" i="3"/>
  <c r="I427" i="3" s="1"/>
  <c r="G444" i="3" l="1"/>
  <c r="B12" i="3" s="1"/>
  <c r="I444" i="3"/>
  <c r="D12" i="3" s="1"/>
  <c r="F327" i="3"/>
  <c r="G327" i="3" s="1"/>
  <c r="I327" i="3" s="1"/>
  <c r="F15" i="5"/>
  <c r="G15" i="5" s="1"/>
  <c r="F266" i="3"/>
  <c r="G266" i="3" s="1"/>
  <c r="I266" i="3" s="1"/>
  <c r="F83" i="3"/>
  <c r="G83" i="3" s="1"/>
  <c r="I83" i="3" s="1"/>
  <c r="F144" i="3"/>
  <c r="G144" i="3" s="1"/>
  <c r="I144" i="3" s="1"/>
  <c r="F205" i="3"/>
  <c r="F22" i="3"/>
  <c r="D105" i="3"/>
  <c r="D103" i="3"/>
  <c r="D91" i="3"/>
  <c r="D90" i="3"/>
  <c r="D52" i="3"/>
  <c r="F12" i="5"/>
  <c r="G12" i="5" s="1"/>
  <c r="F13" i="5"/>
  <c r="G13" i="5" s="1"/>
  <c r="F14" i="5"/>
  <c r="G14" i="5" s="1"/>
  <c r="G136" i="5" s="1"/>
  <c r="F16" i="5"/>
  <c r="G16" i="5" s="1"/>
  <c r="F17" i="5"/>
  <c r="G17" i="5" s="1"/>
  <c r="F18" i="5"/>
  <c r="G18" i="5" s="1"/>
  <c r="G140" i="5" s="1"/>
  <c r="F19" i="5"/>
  <c r="G19" i="5" s="1"/>
  <c r="F20" i="5"/>
  <c r="G20" i="5" s="1"/>
  <c r="F21" i="5"/>
  <c r="G21" i="5" s="1"/>
  <c r="F22" i="5"/>
  <c r="G22" i="5" s="1"/>
  <c r="F23" i="5"/>
  <c r="G23" i="5" s="1"/>
  <c r="F24" i="5"/>
  <c r="G24" i="5" s="1"/>
  <c r="F25" i="5"/>
  <c r="G25" i="5" s="1"/>
  <c r="F26" i="5"/>
  <c r="G26" i="5" s="1"/>
  <c r="G148" i="5" s="1"/>
  <c r="F27" i="5"/>
  <c r="G27" i="5" s="1"/>
  <c r="G149" i="5" s="1"/>
  <c r="F28" i="5"/>
  <c r="G28" i="5" s="1"/>
  <c r="F29" i="5"/>
  <c r="G29" i="5" s="1"/>
  <c r="G151" i="5" s="1"/>
  <c r="F30" i="5"/>
  <c r="G30" i="5" s="1"/>
  <c r="F31" i="5"/>
  <c r="G31" i="5" s="1"/>
  <c r="G153" i="5" s="1"/>
  <c r="F32" i="5"/>
  <c r="G32" i="5" s="1"/>
  <c r="F35" i="5"/>
  <c r="G35" i="5" s="1"/>
  <c r="F37" i="5"/>
  <c r="G37" i="5" s="1"/>
  <c r="G159" i="5" s="1"/>
  <c r="F38" i="5"/>
  <c r="G38" i="5" s="1"/>
  <c r="F39" i="5"/>
  <c r="G39" i="5" s="1"/>
  <c r="F40" i="5"/>
  <c r="G40" i="5" s="1"/>
  <c r="F44" i="5"/>
  <c r="G44" i="5" s="1"/>
  <c r="F45" i="5"/>
  <c r="G45" i="5" s="1"/>
  <c r="F48" i="5"/>
  <c r="G48" i="5" s="1"/>
  <c r="F49" i="5"/>
  <c r="G49" i="5" s="1"/>
  <c r="F52" i="5"/>
  <c r="G52" i="5" s="1"/>
  <c r="F53" i="5"/>
  <c r="G53" i="5" s="1"/>
  <c r="G175" i="5" s="1"/>
  <c r="F54" i="5"/>
  <c r="G54" i="5" s="1"/>
  <c r="G176" i="5" s="1"/>
  <c r="F57" i="5"/>
  <c r="G57" i="5" s="1"/>
  <c r="G179" i="5" s="1"/>
  <c r="F52" i="3"/>
  <c r="F19" i="3"/>
  <c r="G19" i="3" s="1"/>
  <c r="I19" i="3" s="1"/>
  <c r="F20" i="3"/>
  <c r="G20" i="3" s="1"/>
  <c r="I20" i="3" s="1"/>
  <c r="F21" i="3"/>
  <c r="F23" i="3"/>
  <c r="G23" i="3" s="1"/>
  <c r="I23" i="3" s="1"/>
  <c r="F24" i="3"/>
  <c r="G24" i="3" s="1"/>
  <c r="I24" i="3" s="1"/>
  <c r="F25" i="3"/>
  <c r="F26" i="3"/>
  <c r="F27" i="3"/>
  <c r="G27" i="3" s="1"/>
  <c r="I27" i="3" s="1"/>
  <c r="F28" i="3"/>
  <c r="F29" i="3"/>
  <c r="G29" i="3" s="1"/>
  <c r="I29" i="3" s="1"/>
  <c r="F30" i="3"/>
  <c r="G30" i="3" s="1"/>
  <c r="I30" i="3" s="1"/>
  <c r="F31" i="3"/>
  <c r="F32" i="3"/>
  <c r="G32" i="3" s="1"/>
  <c r="I32" i="3" s="1"/>
  <c r="F33" i="3"/>
  <c r="G33" i="3" s="1"/>
  <c r="I33" i="3" s="1"/>
  <c r="F34" i="3"/>
  <c r="G34" i="3" s="1"/>
  <c r="I34" i="3" s="1"/>
  <c r="F35" i="3"/>
  <c r="G35" i="3" s="1"/>
  <c r="I35" i="3" s="1"/>
  <c r="F36" i="3"/>
  <c r="F37" i="3"/>
  <c r="G37" i="3" s="1"/>
  <c r="I37" i="3" s="1"/>
  <c r="F38" i="3"/>
  <c r="G38" i="3" s="1"/>
  <c r="I38" i="3" s="1"/>
  <c r="F39" i="3"/>
  <c r="F42" i="3"/>
  <c r="G42" i="3" s="1"/>
  <c r="I42" i="3" s="1"/>
  <c r="F44" i="3"/>
  <c r="G44" i="3" s="1"/>
  <c r="I44" i="3" s="1"/>
  <c r="F45" i="3"/>
  <c r="F46" i="3"/>
  <c r="G46" i="3" s="1"/>
  <c r="I46" i="3" s="1"/>
  <c r="F47" i="3"/>
  <c r="F51" i="3"/>
  <c r="G51" i="3" s="1"/>
  <c r="I51" i="3" s="1"/>
  <c r="F55" i="3"/>
  <c r="F56" i="3"/>
  <c r="G56" i="3" s="1"/>
  <c r="I56" i="3" s="1"/>
  <c r="F59" i="3"/>
  <c r="F60" i="3"/>
  <c r="G60" i="3" s="1"/>
  <c r="I60" i="3" s="1"/>
  <c r="F61" i="3"/>
  <c r="G61" i="3" s="1"/>
  <c r="I61" i="3" s="1"/>
  <c r="F64" i="3"/>
  <c r="F90" i="3"/>
  <c r="F91" i="3"/>
  <c r="F103" i="3"/>
  <c r="F105" i="3"/>
  <c r="F80" i="3"/>
  <c r="F81" i="3"/>
  <c r="G81" i="3" s="1"/>
  <c r="I81" i="3" s="1"/>
  <c r="F82" i="3"/>
  <c r="G82" i="3" s="1"/>
  <c r="I82" i="3" s="1"/>
  <c r="F84" i="3"/>
  <c r="G84" i="3" s="1"/>
  <c r="I84" i="3" s="1"/>
  <c r="F85" i="3"/>
  <c r="F86" i="3"/>
  <c r="F87" i="3"/>
  <c r="F88" i="3"/>
  <c r="G88" i="3" s="1"/>
  <c r="I88" i="3" s="1"/>
  <c r="F89" i="3"/>
  <c r="G89" i="3" s="1"/>
  <c r="I89" i="3" s="1"/>
  <c r="F92" i="3"/>
  <c r="F93" i="3"/>
  <c r="G93" i="3" s="1"/>
  <c r="I93" i="3" s="1"/>
  <c r="F94" i="3"/>
  <c r="F95" i="3"/>
  <c r="F96" i="3"/>
  <c r="F97" i="3"/>
  <c r="G97" i="3" s="1"/>
  <c r="I97" i="3" s="1"/>
  <c r="F98" i="3"/>
  <c r="G98" i="3" s="1"/>
  <c r="I98" i="3" s="1"/>
  <c r="F99" i="3"/>
  <c r="G99" i="3" s="1"/>
  <c r="I99" i="3" s="1"/>
  <c r="F100" i="3"/>
  <c r="F106" i="3"/>
  <c r="F107" i="3"/>
  <c r="F108" i="3"/>
  <c r="F112" i="3"/>
  <c r="G112" i="3" s="1"/>
  <c r="I112" i="3" s="1"/>
  <c r="F113" i="3"/>
  <c r="I448" i="3" s="1"/>
  <c r="F116" i="3"/>
  <c r="G116" i="3" s="1"/>
  <c r="I116" i="3" s="1"/>
  <c r="F117" i="3"/>
  <c r="F120" i="3"/>
  <c r="F121" i="3"/>
  <c r="G121" i="3" s="1"/>
  <c r="I121" i="3" s="1"/>
  <c r="F122" i="3"/>
  <c r="I450" i="3" s="1"/>
  <c r="F125" i="3"/>
  <c r="F141" i="3"/>
  <c r="F142" i="3"/>
  <c r="F143" i="3"/>
  <c r="F145" i="3"/>
  <c r="F146" i="3"/>
  <c r="F147" i="3"/>
  <c r="G147" i="3" s="1"/>
  <c r="I147" i="3" s="1"/>
  <c r="F148" i="3"/>
  <c r="G148" i="3" s="1"/>
  <c r="I148" i="3" s="1"/>
  <c r="F149" i="3"/>
  <c r="G149" i="3" s="1"/>
  <c r="I149" i="3" s="1"/>
  <c r="F150" i="3"/>
  <c r="F151" i="3"/>
  <c r="G151" i="3" s="1"/>
  <c r="I151" i="3" s="1"/>
  <c r="F152" i="3"/>
  <c r="F153" i="3"/>
  <c r="F154" i="3"/>
  <c r="G154" i="3" s="1"/>
  <c r="I154" i="3" s="1"/>
  <c r="F155" i="3"/>
  <c r="G155" i="3" s="1"/>
  <c r="I155" i="3" s="1"/>
  <c r="F156" i="3"/>
  <c r="F157" i="3"/>
  <c r="F158" i="3"/>
  <c r="F159" i="3"/>
  <c r="G159" i="3" s="1"/>
  <c r="I159" i="3" s="1"/>
  <c r="F160" i="3"/>
  <c r="G160" i="3" s="1"/>
  <c r="I160" i="3" s="1"/>
  <c r="F161" i="3"/>
  <c r="F164" i="3"/>
  <c r="F166" i="3"/>
  <c r="G166" i="3" s="1"/>
  <c r="I166" i="3" s="1"/>
  <c r="F167" i="3"/>
  <c r="G167" i="3" s="1"/>
  <c r="I167" i="3" s="1"/>
  <c r="F168" i="3"/>
  <c r="G168" i="3" s="1"/>
  <c r="I168" i="3" s="1"/>
  <c r="F169" i="3"/>
  <c r="F173" i="3"/>
  <c r="F174" i="3"/>
  <c r="G174" i="3" s="1"/>
  <c r="I174" i="3" s="1"/>
  <c r="F177" i="3"/>
  <c r="G177" i="3" s="1"/>
  <c r="I177" i="3" s="1"/>
  <c r="F178" i="3"/>
  <c r="G178" i="3" s="1"/>
  <c r="I178" i="3" s="1"/>
  <c r="F182" i="3"/>
  <c r="F183" i="3"/>
  <c r="F186" i="3"/>
  <c r="G186" i="3" s="1"/>
  <c r="I186" i="3" s="1"/>
  <c r="F202" i="3"/>
  <c r="G202" i="3" s="1"/>
  <c r="I202" i="3" s="1"/>
  <c r="F203" i="3"/>
  <c r="G203" i="3" s="1"/>
  <c r="I203" i="3" s="1"/>
  <c r="F204" i="3"/>
  <c r="F206" i="3"/>
  <c r="G206" i="3" s="1"/>
  <c r="I206" i="3" s="1"/>
  <c r="F207" i="3"/>
  <c r="F208" i="3"/>
  <c r="G208" i="3" s="1"/>
  <c r="I208" i="3" s="1"/>
  <c r="F209" i="3"/>
  <c r="G209" i="3" s="1"/>
  <c r="I209" i="3" s="1"/>
  <c r="F210" i="3"/>
  <c r="G210" i="3" s="1"/>
  <c r="I210" i="3" s="1"/>
  <c r="F211" i="3"/>
  <c r="F212" i="3"/>
  <c r="F213" i="3"/>
  <c r="F214" i="3"/>
  <c r="G214" i="3" s="1"/>
  <c r="I214" i="3" s="1"/>
  <c r="F215" i="3"/>
  <c r="G215" i="3" s="1"/>
  <c r="I215" i="3" s="1"/>
  <c r="F216" i="3"/>
  <c r="F217" i="3"/>
  <c r="F218" i="3"/>
  <c r="G218" i="3" s="1"/>
  <c r="I218" i="3" s="1"/>
  <c r="F219" i="3"/>
  <c r="F220" i="3"/>
  <c r="F221" i="3"/>
  <c r="F222" i="3"/>
  <c r="G222" i="3" s="1"/>
  <c r="I222" i="3" s="1"/>
  <c r="F225" i="3"/>
  <c r="F227" i="3"/>
  <c r="F228" i="3"/>
  <c r="G228" i="3" s="1"/>
  <c r="I228" i="3" s="1"/>
  <c r="F229" i="3"/>
  <c r="G229" i="3" s="1"/>
  <c r="I229" i="3" s="1"/>
  <c r="F230" i="3"/>
  <c r="F234" i="3"/>
  <c r="G234" i="3" s="1"/>
  <c r="I234" i="3" s="1"/>
  <c r="F235" i="3"/>
  <c r="G235" i="3" s="1"/>
  <c r="I235" i="3" s="1"/>
  <c r="F238" i="3"/>
  <c r="G238" i="3" s="1"/>
  <c r="I238" i="3" s="1"/>
  <c r="F239" i="3"/>
  <c r="G239" i="3" s="1"/>
  <c r="I239" i="3" s="1"/>
  <c r="F242" i="3"/>
  <c r="G242" i="3" s="1"/>
  <c r="I242" i="3" s="1"/>
  <c r="F243" i="3"/>
  <c r="F244" i="3"/>
  <c r="F247" i="3"/>
  <c r="G247" i="3" s="1"/>
  <c r="I247" i="3" s="1"/>
  <c r="F263" i="3"/>
  <c r="F264" i="3"/>
  <c r="F265" i="3"/>
  <c r="G265" i="3" s="1"/>
  <c r="I265" i="3" s="1"/>
  <c r="F267" i="3"/>
  <c r="G267" i="3" s="1"/>
  <c r="I267" i="3" s="1"/>
  <c r="F268" i="3"/>
  <c r="F269" i="3"/>
  <c r="G269" i="3" s="1"/>
  <c r="I269" i="3" s="1"/>
  <c r="F270" i="3"/>
  <c r="F271" i="3"/>
  <c r="G271" i="3" s="1"/>
  <c r="I271" i="3" s="1"/>
  <c r="F272" i="3"/>
  <c r="F273" i="3"/>
  <c r="G273" i="3" s="1"/>
  <c r="I273" i="3" s="1"/>
  <c r="F274" i="3"/>
  <c r="G274" i="3" s="1"/>
  <c r="I274" i="3" s="1"/>
  <c r="F275" i="3"/>
  <c r="G275" i="3" s="1"/>
  <c r="I275" i="3" s="1"/>
  <c r="F276" i="3"/>
  <c r="F277" i="3"/>
  <c r="F278" i="3"/>
  <c r="G278" i="3" s="1"/>
  <c r="I278" i="3" s="1"/>
  <c r="F279" i="3"/>
  <c r="G279" i="3" s="1"/>
  <c r="I279" i="3" s="1"/>
  <c r="F280" i="3"/>
  <c r="F281" i="3"/>
  <c r="G281" i="3" s="1"/>
  <c r="I281" i="3" s="1"/>
  <c r="F282" i="3"/>
  <c r="G282" i="3" s="1"/>
  <c r="I282" i="3" s="1"/>
  <c r="F283" i="3"/>
  <c r="G283" i="3" s="1"/>
  <c r="I283" i="3" s="1"/>
  <c r="F286" i="3"/>
  <c r="F288" i="3"/>
  <c r="G288" i="3" s="1"/>
  <c r="I288" i="3" s="1"/>
  <c r="F289" i="3"/>
  <c r="F290" i="3"/>
  <c r="F291" i="3"/>
  <c r="G291" i="3" s="1"/>
  <c r="I291" i="3" s="1"/>
  <c r="F295" i="3"/>
  <c r="F296" i="3"/>
  <c r="G296" i="3" s="1"/>
  <c r="I296" i="3" s="1"/>
  <c r="F299" i="3"/>
  <c r="G299" i="3" s="1"/>
  <c r="I299" i="3" s="1"/>
  <c r="F300" i="3"/>
  <c r="F303" i="3"/>
  <c r="G303" i="3" s="1"/>
  <c r="I303" i="3" s="1"/>
  <c r="F304" i="3"/>
  <c r="F305" i="3"/>
  <c r="G305" i="3" s="1"/>
  <c r="I305" i="3" s="1"/>
  <c r="F308" i="3"/>
  <c r="F324" i="3"/>
  <c r="F325" i="3"/>
  <c r="G325" i="3" s="1"/>
  <c r="I325" i="3" s="1"/>
  <c r="F326" i="3"/>
  <c r="F328" i="3"/>
  <c r="F329" i="3"/>
  <c r="F330" i="3"/>
  <c r="G330" i="3" s="1"/>
  <c r="I330" i="3" s="1"/>
  <c r="F331" i="3"/>
  <c r="G331" i="3" s="1"/>
  <c r="I331" i="3" s="1"/>
  <c r="F332" i="3"/>
  <c r="F333" i="3"/>
  <c r="G333" i="3" s="1"/>
  <c r="I333" i="3" s="1"/>
  <c r="F334" i="3"/>
  <c r="F335" i="3"/>
  <c r="G335" i="3" s="1"/>
  <c r="I335" i="3" s="1"/>
  <c r="F336" i="3"/>
  <c r="G336" i="3" s="1"/>
  <c r="I336" i="3" s="1"/>
  <c r="F337" i="3"/>
  <c r="G337" i="3" s="1"/>
  <c r="I337" i="3" s="1"/>
  <c r="F338" i="3"/>
  <c r="F339" i="3"/>
  <c r="F340" i="3"/>
  <c r="F341" i="3"/>
  <c r="G341" i="3" s="1"/>
  <c r="I341" i="3" s="1"/>
  <c r="F342" i="3"/>
  <c r="F343" i="3"/>
  <c r="F344" i="3"/>
  <c r="F347" i="3"/>
  <c r="G347" i="3" s="1"/>
  <c r="I347" i="3" s="1"/>
  <c r="F349" i="3"/>
  <c r="G349" i="3" s="1"/>
  <c r="I349" i="3" s="1"/>
  <c r="F350" i="3"/>
  <c r="F351" i="3"/>
  <c r="F352" i="3"/>
  <c r="F356" i="3"/>
  <c r="G356" i="3" s="1"/>
  <c r="I356" i="3" s="1"/>
  <c r="F360" i="3"/>
  <c r="G360" i="3" s="1"/>
  <c r="I360" i="3" s="1"/>
  <c r="F361" i="3"/>
  <c r="F364" i="3"/>
  <c r="F365" i="3"/>
  <c r="F366" i="3"/>
  <c r="F369" i="3"/>
  <c r="G369" i="3" s="1"/>
  <c r="I369" i="3" s="1"/>
  <c r="G100" i="3" l="1"/>
  <c r="I100" i="3" s="1"/>
  <c r="G71" i="5"/>
  <c r="B5" i="5" s="1"/>
  <c r="G103" i="3"/>
  <c r="I103" i="3" s="1"/>
  <c r="G205" i="3"/>
  <c r="I205" i="3" s="1"/>
  <c r="G145" i="5"/>
  <c r="G52" i="3"/>
  <c r="I52" i="3" s="1"/>
  <c r="G244" i="3"/>
  <c r="I244" i="3" s="1"/>
  <c r="G90" i="3"/>
  <c r="I90" i="3" s="1"/>
  <c r="G26" i="3"/>
  <c r="I26" i="3" s="1"/>
  <c r="G142" i="3"/>
  <c r="I142" i="3" s="1"/>
  <c r="G107" i="3"/>
  <c r="I107" i="3" s="1"/>
  <c r="G338" i="3"/>
  <c r="I338" i="3" s="1"/>
  <c r="G169" i="3"/>
  <c r="I169" i="3" s="1"/>
  <c r="G326" i="3"/>
  <c r="I326" i="3" s="1"/>
  <c r="G216" i="3"/>
  <c r="I216" i="3" s="1"/>
  <c r="G219" i="3"/>
  <c r="I219" i="3" s="1"/>
  <c r="G211" i="3"/>
  <c r="I211" i="3" s="1"/>
  <c r="G164" i="3"/>
  <c r="I164" i="3" s="1"/>
  <c r="G86" i="3"/>
  <c r="I86" i="3" s="1"/>
  <c r="G272" i="3"/>
  <c r="I272" i="3" s="1"/>
  <c r="G220" i="3"/>
  <c r="I220" i="3" s="1"/>
  <c r="G280" i="3"/>
  <c r="I280" i="3" s="1"/>
  <c r="G276" i="3"/>
  <c r="I276" i="3" s="1"/>
  <c r="G339" i="3"/>
  <c r="I339" i="3" s="1"/>
  <c r="G286" i="3"/>
  <c r="I286" i="3" s="1"/>
  <c r="G304" i="3"/>
  <c r="I304" i="3" s="1"/>
  <c r="G221" i="3"/>
  <c r="I221" i="3" s="1"/>
  <c r="G300" i="3"/>
  <c r="I300" i="3" s="1"/>
  <c r="G268" i="3"/>
  <c r="I268" i="3" s="1"/>
  <c r="G263" i="3"/>
  <c r="I263" i="3" s="1"/>
  <c r="G183" i="3"/>
  <c r="I183" i="3" s="1"/>
  <c r="G122" i="3"/>
  <c r="I122" i="3" s="1"/>
  <c r="G351" i="3"/>
  <c r="I351" i="3" s="1"/>
  <c r="G171" i="5"/>
  <c r="G80" i="3"/>
  <c r="I80" i="3" s="1"/>
  <c r="G141" i="3"/>
  <c r="I141" i="3" s="1"/>
  <c r="G120" i="3"/>
  <c r="I120" i="3" s="1"/>
  <c r="G361" i="3"/>
  <c r="I361" i="3" s="1"/>
  <c r="G213" i="3"/>
  <c r="I213" i="3" s="1"/>
  <c r="G147" i="5"/>
  <c r="G264" i="3"/>
  <c r="I264" i="3" s="1"/>
  <c r="G350" i="3"/>
  <c r="I350" i="3" s="1"/>
  <c r="G173" i="3"/>
  <c r="I173" i="3" s="1"/>
  <c r="G92" i="3"/>
  <c r="I92" i="3" s="1"/>
  <c r="G161" i="3"/>
  <c r="I161" i="3" s="1"/>
  <c r="G95" i="3"/>
  <c r="I95" i="3" s="1"/>
  <c r="G277" i="3"/>
  <c r="I277" i="3" s="1"/>
  <c r="G182" i="3"/>
  <c r="I182" i="3" s="1"/>
  <c r="G332" i="3"/>
  <c r="I332" i="3" s="1"/>
  <c r="G25" i="3"/>
  <c r="I25" i="3" s="1"/>
  <c r="G160" i="5"/>
  <c r="G138" i="5"/>
  <c r="G134" i="5"/>
  <c r="G157" i="5"/>
  <c r="G141" i="5"/>
  <c r="G167" i="5"/>
  <c r="G139" i="5"/>
  <c r="G166" i="5"/>
  <c r="G146" i="5"/>
  <c r="G154" i="5"/>
  <c r="G144" i="5"/>
  <c r="G161" i="5"/>
  <c r="G158" i="3"/>
  <c r="I158" i="3" s="1"/>
  <c r="G150" i="3"/>
  <c r="I150" i="3" s="1"/>
  <c r="G87" i="3"/>
  <c r="I87" i="3" s="1"/>
  <c r="G39" i="3"/>
  <c r="I39" i="3" s="1"/>
  <c r="G146" i="3"/>
  <c r="I146" i="3" s="1"/>
  <c r="G289" i="3"/>
  <c r="I289" i="3" s="1"/>
  <c r="G270" i="3"/>
  <c r="I270" i="3" s="1"/>
  <c r="G308" i="3"/>
  <c r="I308" i="3" s="1"/>
  <c r="G150" i="5"/>
  <c r="G137" i="5"/>
  <c r="G143" i="5"/>
  <c r="G173" i="5"/>
  <c r="G105" i="3"/>
  <c r="I105" i="3" s="1"/>
  <c r="G340" i="3"/>
  <c r="I340" i="3" s="1"/>
  <c r="G143" i="3"/>
  <c r="I143" i="3" s="1"/>
  <c r="G225" i="3"/>
  <c r="I225" i="3" s="1"/>
  <c r="G324" i="3"/>
  <c r="I324" i="3" s="1"/>
  <c r="G366" i="3"/>
  <c r="I366" i="3" s="1"/>
  <c r="G295" i="3"/>
  <c r="I295" i="3" s="1"/>
  <c r="G36" i="3"/>
  <c r="I36" i="3" s="1"/>
  <c r="G290" i="3"/>
  <c r="I290" i="3" s="1"/>
  <c r="G21" i="3"/>
  <c r="I21" i="3" s="1"/>
  <c r="G59" i="3"/>
  <c r="I59" i="3" s="1"/>
  <c r="G152" i="3"/>
  <c r="I152" i="3" s="1"/>
  <c r="G156" i="3"/>
  <c r="I156" i="3" s="1"/>
  <c r="G152" i="5"/>
  <c r="G334" i="3"/>
  <c r="I334" i="3" s="1"/>
  <c r="G243" i="3"/>
  <c r="I243" i="3" s="1"/>
  <c r="G227" i="3"/>
  <c r="I227" i="3" s="1"/>
  <c r="G145" i="3"/>
  <c r="I145" i="3" s="1"/>
  <c r="G55" i="3"/>
  <c r="I55" i="3" s="1"/>
  <c r="G125" i="3"/>
  <c r="I125" i="3" s="1"/>
  <c r="G113" i="3"/>
  <c r="I113" i="3" s="1"/>
  <c r="G106" i="3"/>
  <c r="I106" i="3" s="1"/>
  <c r="G96" i="3"/>
  <c r="I96" i="3" s="1"/>
  <c r="G85" i="3"/>
  <c r="I85" i="3" s="1"/>
  <c r="G31" i="3"/>
  <c r="I31" i="3" s="1"/>
  <c r="G28" i="3"/>
  <c r="I28" i="3" s="1"/>
  <c r="G162" i="5"/>
  <c r="G22" i="3"/>
  <c r="I22" i="3" s="1"/>
  <c r="G230" i="3"/>
  <c r="I230" i="3" s="1"/>
  <c r="G207" i="3"/>
  <c r="I207" i="3" s="1"/>
  <c r="G157" i="3"/>
  <c r="I157" i="3" s="1"/>
  <c r="G153" i="3"/>
  <c r="I153" i="3" s="1"/>
  <c r="G45" i="3"/>
  <c r="I45" i="3" s="1"/>
  <c r="G170" i="5"/>
  <c r="G135" i="5"/>
  <c r="G329" i="3"/>
  <c r="I329" i="3" s="1"/>
  <c r="G365" i="3"/>
  <c r="I365" i="3" s="1"/>
  <c r="G352" i="3"/>
  <c r="I352" i="3" s="1"/>
  <c r="G342" i="3"/>
  <c r="I342" i="3" s="1"/>
  <c r="G217" i="3"/>
  <c r="I217" i="3" s="1"/>
  <c r="G212" i="3"/>
  <c r="I212" i="3" s="1"/>
  <c r="G204" i="3"/>
  <c r="I204" i="3" s="1"/>
  <c r="G64" i="3"/>
  <c r="I64" i="3" s="1"/>
  <c r="G47" i="3"/>
  <c r="I47" i="3" s="1"/>
  <c r="G174" i="5"/>
  <c r="G344" i="3"/>
  <c r="I344" i="3" s="1"/>
  <c r="G117" i="3"/>
  <c r="I117" i="3" s="1"/>
  <c r="G108" i="3"/>
  <c r="I108" i="3" s="1"/>
  <c r="G94" i="3"/>
  <c r="I94" i="3" s="1"/>
  <c r="G91" i="3"/>
  <c r="I91" i="3" s="1"/>
  <c r="G142" i="5"/>
  <c r="G328" i="3"/>
  <c r="I328" i="3" s="1"/>
  <c r="G364" i="3"/>
  <c r="I364" i="3" s="1"/>
  <c r="G343" i="3"/>
  <c r="I343" i="3" s="1"/>
  <c r="I446" i="3" l="1"/>
  <c r="I459" i="3" s="1"/>
  <c r="D13" i="3" s="1"/>
  <c r="G459" i="3"/>
  <c r="B13" i="3" s="1"/>
  <c r="I139" i="3"/>
  <c r="D6" i="3" s="1"/>
  <c r="I200" i="3"/>
  <c r="D7" i="3" s="1"/>
  <c r="I322" i="3"/>
  <c r="D9" i="3" s="1"/>
  <c r="G261" i="3"/>
  <c r="B8" i="3" s="1"/>
  <c r="G78" i="3"/>
  <c r="B5" i="3" s="1"/>
  <c r="G193" i="5"/>
  <c r="B7" i="5" s="1"/>
  <c r="G383" i="3"/>
  <c r="B10" i="3" s="1"/>
  <c r="G139" i="3"/>
  <c r="B6" i="3" s="1"/>
  <c r="G322" i="3"/>
  <c r="B9" i="3" s="1"/>
  <c r="I383" i="3"/>
  <c r="D10" i="3" s="1"/>
  <c r="G200" i="3"/>
  <c r="B7" i="3" s="1"/>
  <c r="I261" i="3"/>
  <c r="D8" i="3" s="1"/>
  <c r="I78" i="3"/>
  <c r="D5" i="3" s="1"/>
</calcChain>
</file>

<file path=xl/sharedStrings.xml><?xml version="1.0" encoding="utf-8"?>
<sst xmlns="http://schemas.openxmlformats.org/spreadsheetml/2006/main" count="3768" uniqueCount="398">
  <si>
    <t>SMAW</t>
  </si>
  <si>
    <t>14Mn-4Cr</t>
  </si>
  <si>
    <t>kg</t>
  </si>
  <si>
    <t>(-04)</t>
  </si>
  <si>
    <t>(SCC 309051xx)</t>
  </si>
  <si>
    <t>E11018</t>
  </si>
  <si>
    <t>E308</t>
  </si>
  <si>
    <t>E310</t>
  </si>
  <si>
    <t>E316</t>
  </si>
  <si>
    <t>E410</t>
  </si>
  <si>
    <t>E6010</t>
  </si>
  <si>
    <t>(-28)</t>
  </si>
  <si>
    <t>E6011</t>
  </si>
  <si>
    <t>(-32)</t>
  </si>
  <si>
    <t>E6012</t>
  </si>
  <si>
    <t>(-36)</t>
  </si>
  <si>
    <t>E6013</t>
  </si>
  <si>
    <t>(-40)</t>
  </si>
  <si>
    <t>E7018</t>
  </si>
  <si>
    <t>(-44)</t>
  </si>
  <si>
    <t>E7024</t>
  </si>
  <si>
    <t>(-48)</t>
  </si>
  <si>
    <t>E7028</t>
  </si>
  <si>
    <t>(-52)</t>
  </si>
  <si>
    <t>E8018</t>
  </si>
  <si>
    <t>E9015</t>
  </si>
  <si>
    <t>E9018</t>
  </si>
  <si>
    <t>ECoCr</t>
  </si>
  <si>
    <t>ENi-Cl</t>
  </si>
  <si>
    <t>(-72)</t>
  </si>
  <si>
    <t>ENiCrMo</t>
  </si>
  <si>
    <t>ENi-Cu</t>
  </si>
  <si>
    <t>E308L</t>
  </si>
  <si>
    <t>(SCC 309052xx)</t>
  </si>
  <si>
    <t>E70S</t>
  </si>
  <si>
    <t>ER1260</t>
  </si>
  <si>
    <t>(-10)</t>
  </si>
  <si>
    <t>ER5154</t>
  </si>
  <si>
    <t>(-26)</t>
  </si>
  <si>
    <t>ER316</t>
  </si>
  <si>
    <t>ERNiCrMo</t>
  </si>
  <si>
    <t>ERNiCu</t>
  </si>
  <si>
    <t>FCAW</t>
  </si>
  <si>
    <t>E110</t>
  </si>
  <si>
    <t>(SCC 309053xx)</t>
  </si>
  <si>
    <t>(-08)</t>
  </si>
  <si>
    <t>E308LT</t>
  </si>
  <si>
    <t>E316LT</t>
  </si>
  <si>
    <t>E70T</t>
  </si>
  <si>
    <t>E71T</t>
  </si>
  <si>
    <t xml:space="preserve">SAW </t>
  </si>
  <si>
    <t>EM12K</t>
  </si>
  <si>
    <t>(SCC 309054xx)</t>
  </si>
  <si>
    <t>Substance</t>
  </si>
  <si>
    <t>tonnes</t>
  </si>
  <si>
    <t>*</t>
  </si>
  <si>
    <r>
      <t>SMAW</t>
    </r>
    <r>
      <rPr>
        <sz val="10"/>
        <rFont val="Arial"/>
        <family val="2"/>
      </rPr>
      <t xml:space="preserve">  -       14Mn-4Cr</t>
    </r>
  </si>
  <si>
    <r>
      <t>GMAW</t>
    </r>
    <r>
      <rPr>
        <sz val="10"/>
        <rFont val="Arial"/>
        <family val="2"/>
      </rPr>
      <t xml:space="preserve">  -           E308L</t>
    </r>
  </si>
  <si>
    <r>
      <t>FCAW</t>
    </r>
    <r>
      <rPr>
        <sz val="10"/>
        <rFont val="Arial"/>
        <family val="2"/>
      </rPr>
      <t xml:space="preserve">  -               E110</t>
    </r>
  </si>
  <si>
    <r>
      <t>SAW</t>
    </r>
    <r>
      <rPr>
        <sz val="10"/>
        <rFont val="Arial"/>
        <family val="2"/>
      </rPr>
      <t xml:space="preserve">  -              EM12K</t>
    </r>
  </si>
  <si>
    <t xml:space="preserve"> </t>
  </si>
  <si>
    <t>NA</t>
  </si>
  <si>
    <t>C</t>
  </si>
  <si>
    <t>D</t>
  </si>
  <si>
    <t>B</t>
  </si>
  <si>
    <t>A</t>
  </si>
  <si>
    <t>-</t>
  </si>
  <si>
    <r>
      <t>(-08)</t>
    </r>
    <r>
      <rPr>
        <vertAlign val="superscript"/>
        <sz val="10"/>
        <rFont val="Arial"/>
        <family val="2"/>
      </rPr>
      <t>h</t>
    </r>
  </si>
  <si>
    <r>
      <t>(-16)</t>
    </r>
    <r>
      <rPr>
        <vertAlign val="superscript"/>
        <sz val="10"/>
        <rFont val="Arial"/>
        <family val="2"/>
      </rPr>
      <t>k</t>
    </r>
  </si>
  <si>
    <r>
      <t>(-20)</t>
    </r>
    <r>
      <rPr>
        <vertAlign val="superscript"/>
        <sz val="10"/>
        <rFont val="Arial"/>
        <family val="2"/>
      </rPr>
      <t>m</t>
    </r>
  </si>
  <si>
    <r>
      <t>(-24)</t>
    </r>
    <r>
      <rPr>
        <vertAlign val="superscript"/>
        <sz val="10"/>
        <rFont val="Arial"/>
        <family val="2"/>
      </rPr>
      <t>n</t>
    </r>
  </si>
  <si>
    <r>
      <t>(-56)</t>
    </r>
    <r>
      <rPr>
        <vertAlign val="superscript"/>
        <sz val="10"/>
        <rFont val="Arial"/>
        <family val="2"/>
      </rPr>
      <t>p</t>
    </r>
  </si>
  <si>
    <r>
      <t>(-60)</t>
    </r>
    <r>
      <rPr>
        <vertAlign val="superscript"/>
        <sz val="10"/>
        <rFont val="Arial"/>
        <family val="2"/>
      </rPr>
      <t>q</t>
    </r>
  </si>
  <si>
    <r>
      <t>(-64)</t>
    </r>
    <r>
      <rPr>
        <vertAlign val="superscript"/>
        <sz val="10"/>
        <rFont val="Arial"/>
        <family val="2"/>
      </rPr>
      <t>r</t>
    </r>
  </si>
  <si>
    <r>
      <t>(-68)</t>
    </r>
    <r>
      <rPr>
        <vertAlign val="superscript"/>
        <sz val="10"/>
        <rFont val="Arial"/>
        <family val="2"/>
      </rPr>
      <t>s</t>
    </r>
  </si>
  <si>
    <r>
      <t>(-76)</t>
    </r>
    <r>
      <rPr>
        <vertAlign val="superscript"/>
        <sz val="10"/>
        <rFont val="Arial"/>
        <family val="2"/>
      </rPr>
      <t>t</t>
    </r>
  </si>
  <si>
    <r>
      <t>(-80)</t>
    </r>
    <r>
      <rPr>
        <vertAlign val="superscript"/>
        <sz val="10"/>
        <rFont val="Arial"/>
        <family val="2"/>
      </rPr>
      <t>u</t>
    </r>
  </si>
  <si>
    <r>
      <t>(-12)</t>
    </r>
    <r>
      <rPr>
        <vertAlign val="superscript"/>
        <sz val="10"/>
        <rFont val="Arial"/>
        <family val="2"/>
      </rPr>
      <t>v</t>
    </r>
  </si>
  <si>
    <r>
      <t>(-54)</t>
    </r>
    <r>
      <rPr>
        <vertAlign val="superscript"/>
        <sz val="10"/>
        <rFont val="Arial"/>
        <family val="2"/>
      </rPr>
      <t>w</t>
    </r>
  </si>
  <si>
    <r>
      <t>(-20)</t>
    </r>
    <r>
      <rPr>
        <vertAlign val="superscript"/>
        <sz val="10"/>
        <rFont val="Arial"/>
        <family val="2"/>
      </rPr>
      <t>x</t>
    </r>
  </si>
  <si>
    <r>
      <t>(-76)</t>
    </r>
    <r>
      <rPr>
        <vertAlign val="superscript"/>
        <sz val="10"/>
        <rFont val="Arial"/>
        <family val="2"/>
      </rPr>
      <t>y</t>
    </r>
  </si>
  <si>
    <r>
      <t>(-80)</t>
    </r>
    <r>
      <rPr>
        <vertAlign val="superscript"/>
        <sz val="10"/>
        <rFont val="Arial"/>
        <family val="2"/>
      </rPr>
      <t>z</t>
    </r>
  </si>
  <si>
    <r>
      <t>(-06)</t>
    </r>
    <r>
      <rPr>
        <vertAlign val="superscript"/>
        <sz val="10"/>
        <rFont val="Arial"/>
        <family val="2"/>
      </rPr>
      <t>aa</t>
    </r>
  </si>
  <si>
    <r>
      <t>(-12)</t>
    </r>
    <r>
      <rPr>
        <vertAlign val="superscript"/>
        <sz val="10"/>
        <rFont val="Arial"/>
        <family val="2"/>
      </rPr>
      <t>bb</t>
    </r>
  </si>
  <si>
    <t>Review Date</t>
  </si>
  <si>
    <t>ORTECH Reference #</t>
  </si>
  <si>
    <t>Reviewer</t>
  </si>
  <si>
    <t>Ka-Ming Lin</t>
  </si>
  <si>
    <t>Original workbook</t>
  </si>
  <si>
    <t>EF source document</t>
  </si>
  <si>
    <t>AP-42 1.2 dated October 1996</t>
  </si>
  <si>
    <t>Date EF source document checked</t>
  </si>
  <si>
    <t>NPRI Schedule 1 source document</t>
  </si>
  <si>
    <t>2016 and 2017 NPRI Substance List</t>
  </si>
  <si>
    <t>Changes made</t>
  </si>
  <si>
    <t>electric_arc_welding_e_04_02_2009.xls</t>
  </si>
  <si>
    <t>Issue:  particulate emission factors should also be applied to PM 2.5.  Metallurgical fume tends to be very small</t>
  </si>
  <si>
    <t>PM 2.5 cont'd - the background document includes a reference (page G9) to particle size and states that less than 1% is greater than 1 micron</t>
  </si>
  <si>
    <t>Jason:  removed text on Part 4 tab refering users to the intro section of toolbox for EF ratings.</t>
  </si>
  <si>
    <t>E309</t>
  </si>
  <si>
    <t>ER4043</t>
  </si>
  <si>
    <t>ER5356</t>
  </si>
  <si>
    <t>ERNiCr-3</t>
  </si>
  <si>
    <t>(-)</t>
  </si>
  <si>
    <r>
      <t>(-20)</t>
    </r>
    <r>
      <rPr>
        <vertAlign val="superscript"/>
        <sz val="10"/>
        <rFont val="Arial"/>
        <family val="2"/>
      </rPr>
      <t>dd</t>
    </r>
  </si>
  <si>
    <r>
      <t>(-54)</t>
    </r>
    <r>
      <rPr>
        <vertAlign val="superscript"/>
        <sz val="10"/>
        <rFont val="Arial"/>
        <family val="2"/>
      </rPr>
      <t>ee</t>
    </r>
  </si>
  <si>
    <r>
      <t>(-55)</t>
    </r>
    <r>
      <rPr>
        <vertAlign val="superscript"/>
        <sz val="10"/>
        <rFont val="Arial"/>
        <family val="2"/>
      </rPr>
      <t>ff</t>
    </r>
  </si>
  <si>
    <r>
      <t>(-10)</t>
    </r>
    <r>
      <rPr>
        <vertAlign val="superscript"/>
        <sz val="10"/>
        <rFont val="Arial"/>
        <family val="2"/>
      </rPr>
      <t>gg</t>
    </r>
  </si>
  <si>
    <t>ER309</t>
  </si>
  <si>
    <t>ER2319</t>
  </si>
  <si>
    <t>PAW</t>
  </si>
  <si>
    <t>Oxy</t>
  </si>
  <si>
    <t>Laser</t>
  </si>
  <si>
    <r>
      <t>Oxy</t>
    </r>
    <r>
      <rPr>
        <vertAlign val="superscript"/>
        <sz val="10"/>
        <rFont val="Arial"/>
        <family val="2"/>
      </rPr>
      <t>1</t>
    </r>
  </si>
  <si>
    <t>g/min</t>
  </si>
  <si>
    <t>g/kg</t>
  </si>
  <si>
    <t>Chromium</t>
  </si>
  <si>
    <t>Cobalt</t>
  </si>
  <si>
    <t>Nickel</t>
  </si>
  <si>
    <t>Manganese</t>
  </si>
  <si>
    <t>Zinc</t>
  </si>
  <si>
    <r>
      <t>GMAW</t>
    </r>
    <r>
      <rPr>
        <vertAlign val="superscript"/>
        <sz val="10"/>
        <rFont val="Arial"/>
        <family val="2"/>
      </rPr>
      <t>1</t>
    </r>
  </si>
  <si>
    <t>Shipyard Welding Emission Factor Development (1999)</t>
  </si>
  <si>
    <t>Profiling Mild Steel Welding Processes to Reduce Fume Emissions and Costs in the Workplace (2014)</t>
  </si>
  <si>
    <t>Profiling stainless steel welding processes to reduce fume emissions, hexavalent chromium emissions and operating costs in the workplace (2016)</t>
  </si>
  <si>
    <t>Development of Welding Emission Factors for Cr and Cr(VI) with a Confidence Level (2012)</t>
  </si>
  <si>
    <t>Emissions of Chromium (VI) from Arc Welding (2007)</t>
  </si>
  <si>
    <t xml:space="preserve">Development of Emission Inventory for Metal Welding, Cutting and Spraying Operations (2000) </t>
  </si>
  <si>
    <t>Total Fume Emissions and Emission Factors Applicable to Gas Metal Arc Welding (2019)</t>
  </si>
  <si>
    <t>Fume Generation Rates for Stainless Steel, Nickel and Aluminum Alloys (Pulsed GMAW) (1996)</t>
  </si>
  <si>
    <t>Factors Affecting the Capture Efficiency of a Fume Extraction Torch for Gas Metal Arc Welding (2016)</t>
  </si>
  <si>
    <t>Evaluation of Total Fume and Heavy Metal Emission Factors Applicable to Gas Metal Arc Welding (2019)</t>
  </si>
  <si>
    <t>Fume emissions during gas metal arc welding (2007)</t>
  </si>
  <si>
    <t>Fume Generation and Content of Total Chromium and Hexavalent Chromium in Flux-cored Arc Welding (2003)</t>
  </si>
  <si>
    <t>Total Fume and Heavy Metals Emission Factors Applicable to Aluminum-Lithium Alloy Welding (2010)</t>
  </si>
  <si>
    <t>Characterization of Particulate Fume and Oxides Emission from Stainless Steel Plasma Cutting (2016)</t>
  </si>
  <si>
    <t>Measurement of secondary emissions during laser cutting of steel equipments (2008)</t>
  </si>
  <si>
    <t>Emission of Fume, Nitrogen Oxides and Noise in Plasma Cutting of Stainless and Mild Steel (1994)</t>
  </si>
  <si>
    <t>Calculations Guidance Package Metal Spraying (2018)</t>
  </si>
  <si>
    <t>Methodology for Estimating Hexavalent Chromium Emissions from Thermal Spraying (2005)</t>
  </si>
  <si>
    <t>Airborne Toxic Control Measure to Reduce Emissions of Hexavalent Chromium and Nickel from Thermal Spraying (2005)</t>
  </si>
  <si>
    <r>
      <t>(-12)</t>
    </r>
    <r>
      <rPr>
        <vertAlign val="superscript"/>
        <sz val="10"/>
        <rFont val="Arial"/>
        <family val="2"/>
      </rPr>
      <t>i</t>
    </r>
  </si>
  <si>
    <r>
      <t>(-)</t>
    </r>
    <r>
      <rPr>
        <vertAlign val="superscript"/>
        <sz val="10"/>
        <rFont val="Arial"/>
        <family val="2"/>
      </rPr>
      <t>j</t>
    </r>
  </si>
  <si>
    <r>
      <t>(-)</t>
    </r>
    <r>
      <rPr>
        <vertAlign val="superscript"/>
        <sz val="10"/>
        <rFont val="Arial"/>
        <family val="2"/>
      </rPr>
      <t>cc</t>
    </r>
  </si>
  <si>
    <r>
      <t>(-)</t>
    </r>
    <r>
      <rPr>
        <vertAlign val="superscript"/>
        <sz val="10"/>
        <rFont val="Arial"/>
        <family val="2"/>
      </rPr>
      <t>hh</t>
    </r>
  </si>
  <si>
    <r>
      <t>(-)</t>
    </r>
    <r>
      <rPr>
        <vertAlign val="superscript"/>
        <sz val="10"/>
        <rFont val="Arial"/>
        <family val="2"/>
      </rPr>
      <t>ii</t>
    </r>
  </si>
  <si>
    <r>
      <t>GTAW</t>
    </r>
    <r>
      <rPr>
        <vertAlign val="superscript"/>
        <sz val="10"/>
        <rFont val="Arial"/>
        <family val="2"/>
      </rPr>
      <t>2</t>
    </r>
  </si>
  <si>
    <r>
      <t>GTAW</t>
    </r>
    <r>
      <rPr>
        <sz val="10"/>
        <rFont val="Arial"/>
        <family val="2"/>
      </rPr>
      <t xml:space="preserve">  -           ER2319</t>
    </r>
  </si>
  <si>
    <r>
      <t>PAW</t>
    </r>
    <r>
      <rPr>
        <sz val="10"/>
        <rFont val="Arial"/>
        <family val="2"/>
      </rPr>
      <t xml:space="preserve">  -              ER2319</t>
    </r>
  </si>
  <si>
    <t>SAW</t>
  </si>
  <si>
    <r>
      <t>GMAW</t>
    </r>
    <r>
      <rPr>
        <vertAlign val="superscript"/>
        <sz val="10"/>
        <rFont val="Arial"/>
        <family val="2"/>
      </rPr>
      <t>(I)</t>
    </r>
  </si>
  <si>
    <r>
      <t>GTAW</t>
    </r>
    <r>
      <rPr>
        <vertAlign val="superscript"/>
        <sz val="10"/>
        <rFont val="Arial"/>
        <family val="2"/>
      </rPr>
      <t>(II)</t>
    </r>
  </si>
  <si>
    <t xml:space="preserve">Do not remove content of this column </t>
  </si>
  <si>
    <r>
      <t>SMAW</t>
    </r>
    <r>
      <rPr>
        <sz val="10"/>
        <rFont val="Arial"/>
        <family val="2"/>
      </rPr>
      <t xml:space="preserve">  -               14Mn-4Cr</t>
    </r>
  </si>
  <si>
    <r>
      <t>GMAW</t>
    </r>
    <r>
      <rPr>
        <sz val="10"/>
        <rFont val="Arial"/>
        <family val="2"/>
      </rPr>
      <t xml:space="preserve">  -                    E308L</t>
    </r>
  </si>
  <si>
    <r>
      <t>FCAW</t>
    </r>
    <r>
      <rPr>
        <sz val="10"/>
        <rFont val="Arial"/>
        <family val="2"/>
      </rPr>
      <t xml:space="preserve">  -                       E110</t>
    </r>
  </si>
  <si>
    <r>
      <t>SAW</t>
    </r>
    <r>
      <rPr>
        <sz val="10"/>
        <rFont val="Arial"/>
        <family val="2"/>
      </rPr>
      <t xml:space="preserve">  -                      EM12K</t>
    </r>
  </si>
  <si>
    <r>
      <t>GTAW</t>
    </r>
    <r>
      <rPr>
        <sz val="10"/>
        <rFont val="Arial"/>
        <family val="2"/>
      </rPr>
      <t xml:space="preserve"> -                    ER2319</t>
    </r>
  </si>
  <si>
    <r>
      <t>PAW</t>
    </r>
    <r>
      <rPr>
        <sz val="10"/>
        <rFont val="Arial"/>
        <family val="2"/>
      </rPr>
      <t xml:space="preserve">  -                     ER2319</t>
    </r>
  </si>
  <si>
    <r>
      <t>SAW</t>
    </r>
    <r>
      <rPr>
        <sz val="10"/>
        <rFont val="Arial"/>
        <family val="2"/>
      </rPr>
      <t xml:space="preserve">  -                     EM12K</t>
    </r>
  </si>
  <si>
    <r>
      <t>GTAW</t>
    </r>
    <r>
      <rPr>
        <sz val="10"/>
        <rFont val="Arial"/>
        <family val="2"/>
      </rPr>
      <t xml:space="preserve"> -                   ER2319</t>
    </r>
  </si>
  <si>
    <t>Air Pollution Control District of San Diego County, Welding Operations (1998)</t>
  </si>
  <si>
    <t>But</t>
  </si>
  <si>
    <t>Soudage à l'arc électrique, découpage et projection</t>
  </si>
  <si>
    <t>Fonctionnement de cet outil de calcul</t>
  </si>
  <si>
    <t xml:space="preserve">Comme les seuils de déclaration à l'INRP concernent l'installation tout entière, les rejets atmosphériques calculés dans ce tableur doivent être ajoutés aux rejets de l'INRP provenant d'autres sources (rejets atmosphériques) et activités de l'installation.  </t>
  </si>
  <si>
    <t>Code de classification de la source applicable utilisé pour la détermination du facteur d'émission dans la base de données FIRE de l'EPA</t>
  </si>
  <si>
    <t>Soudage à l'arc avec électrode enrobée (SMAW) Code SCC - 309051xx</t>
  </si>
  <si>
    <t>Soudage à l'arc sous gaz avec fil plein (GMAW) Code SCC - 309052xx</t>
  </si>
  <si>
    <t>Soudage à l'arc avec fil fourré (FCAW) Code SCC - 309053xx</t>
  </si>
  <si>
    <t>Soudage à l'arc submergé (SAW) Code SCC - 309054xx</t>
  </si>
  <si>
    <t>Sources d'information</t>
  </si>
  <si>
    <t xml:space="preserve">Les facteurs d'émission sont tirés de la base de données WebFIRE (version de décembre 2005) de l'EPA. </t>
  </si>
  <si>
    <t>AP 42 Chapitre 12.19 - Electric Arc Welding  (version de janvier 1995)</t>
  </si>
  <si>
    <t>Renseignements supplémentaires</t>
  </si>
  <si>
    <t xml:space="preserve">Le logiciel de déclaration de l'INRP accepte jusqu'à trois décimales, c'est pourquoi ce tableur affichera tous les rejets des substances sous forme de valeur à trois décimales, sauf pour les rejets des D/F qui sont étendus à six décimales.  </t>
  </si>
  <si>
    <t>SMAW = Soudage à l'arc avec électrode enrobée</t>
  </si>
  <si>
    <t xml:space="preserve">GMAW = Soudage à l'arc sous gaz avec fil plein </t>
  </si>
  <si>
    <t>FCAW = Soudage à l'arc avec fil fourré</t>
  </si>
  <si>
    <t>Toutes les fumées produites par le soudage, le coupage ou la projection sont considérés comme des PM10 (particules dont le diamètre aérodynamique est inférieur ou égal à 10 micromètres (µm).</t>
  </si>
  <si>
    <t>Comme le diamètre des particules est inférieure à 10 microns (PM10), toutes les émissions de PM10 sont présumées identiques à celles des particules totales (TPM).</t>
  </si>
  <si>
    <t xml:space="preserve">Les émissions des PM2,5 sont présumées représenter 75 % des émissions de PM10 puisque de 50 % à 75 % des particules </t>
  </si>
  <si>
    <t>ont des diamètres de l'ordre de 0,4 à 0,8 microns (AP-42, Background document, p.2-23).</t>
  </si>
  <si>
    <t xml:space="preserve">Les facteurs d'émission utilisés dans ce tableur sont basés sur des émissions non contrôlées. Si vous utilisez un système de contrôle des émissions, vous devrez ajuster les émissions calculées par ce tableur au moyen de la formule suivante : </t>
  </si>
  <si>
    <t>Émissions = émissions non contrôlées x ((100 - efficacité de réduction)/100))</t>
  </si>
  <si>
    <t>Procédé de soudage</t>
  </si>
  <si>
    <t>Type d'électrode / de matériau d'apport</t>
  </si>
  <si>
    <t>Utilisation annuelle de l'électrode</t>
  </si>
  <si>
    <t>Unités</t>
  </si>
  <si>
    <t>Deux derniers chiffres du CCS</t>
  </si>
  <si>
    <t>Notes :</t>
  </si>
  <si>
    <t>h. Comprend E11018-M</t>
  </si>
  <si>
    <t>i. Comprend E308-16, E308L-15, E308L-16, E308-17, E308L-17, et E308H-17</t>
  </si>
  <si>
    <t>j. Comprend E309-16, E309-17, et E309L-17</t>
  </si>
  <si>
    <t>k. Comprend E310-16</t>
  </si>
  <si>
    <t>n. Comprend E410-16</t>
  </si>
  <si>
    <t>p. Comprend E8018C3</t>
  </si>
  <si>
    <t>q. Comprend E9015B3</t>
  </si>
  <si>
    <t>s. Comprend ECoCr-A</t>
  </si>
  <si>
    <t>t. Comprend ENiCrMo-4</t>
  </si>
  <si>
    <t>u. Comprend ENi-Cu-2</t>
  </si>
  <si>
    <t>v. Comprend E308LSi, et ER308L</t>
  </si>
  <si>
    <t>z. Comprend ERNiCu-7</t>
  </si>
  <si>
    <t>aa. Comprend E110TS-K3</t>
  </si>
  <si>
    <t>bb. Comprend E308LT-3, et E308LT0-1</t>
  </si>
  <si>
    <t>cc. Comprend E309, et E309LT-1</t>
  </si>
  <si>
    <t>dd. Comprend E316LT-3</t>
  </si>
  <si>
    <t>ff. Comprend E71T-1, E71T-11, E71T-1M, E71T-12MJ, et E71T-1C</t>
  </si>
  <si>
    <t>hh. Comprend ER309 et ER309L</t>
  </si>
  <si>
    <t>ii.Comprend ER316 et ER316L</t>
  </si>
  <si>
    <t>Entrée des informations de coupage</t>
  </si>
  <si>
    <t>Fraction massique moyenne dans le temps des substances suivantes dans les matériaux ayant subi un coupage. Calculez et entrer la fraction massique moyenne séparément pour chaque procédé de coupage.
 Note : 1,0 % en poids doit être entré comme 0,01</t>
  </si>
  <si>
    <t>Procédé de coupage</t>
  </si>
  <si>
    <t>Coupage à l'arc avec électrode au carbone (CAC-A)</t>
  </si>
  <si>
    <t>Coupage plasma (PAC)</t>
  </si>
  <si>
    <t xml:space="preserve">Coupage à l’arc à la scie </t>
  </si>
  <si>
    <t>Coupage à la meuleuse</t>
  </si>
  <si>
    <t>Scie alternative</t>
  </si>
  <si>
    <r>
      <t>Autres méthodes de coupage</t>
    </r>
    <r>
      <rPr>
        <vertAlign val="superscript"/>
        <sz val="10"/>
        <rFont val="Arial"/>
        <family val="2"/>
      </rPr>
      <t>2</t>
    </r>
  </si>
  <si>
    <t>Heures annuelles effectives de coupage (heures/an)</t>
  </si>
  <si>
    <t>Chrome</t>
  </si>
  <si>
    <t>Manganèse</t>
  </si>
  <si>
    <t>Plomb</t>
  </si>
  <si>
    <t>Cuivre</t>
  </si>
  <si>
    <t>Argent</t>
  </si>
  <si>
    <t>Antimoine</t>
  </si>
  <si>
    <t>1. Comprend les coupages oxyacétylène et oxy-Mapp</t>
  </si>
  <si>
    <t xml:space="preserve">2. Ne doit pas être utilisé pour des méthodes de coupage mécanique ou à froid (p.ex. coupage à la presse) </t>
  </si>
  <si>
    <t>Note : Les calculs se retrouvent jusqu'à la ligne 489 et la colonne AH.</t>
  </si>
  <si>
    <t>Tableau récapitulatif des rejets</t>
  </si>
  <si>
    <t xml:space="preserve">Total des rejets </t>
  </si>
  <si>
    <t>Chrome et ses composés</t>
  </si>
  <si>
    <t>Cobalt et ses composés</t>
  </si>
  <si>
    <t>Nickel et ses composés</t>
  </si>
  <si>
    <t>Manganèse et ses composés</t>
  </si>
  <si>
    <t>Composés du chrome hexavalent</t>
  </si>
  <si>
    <t>Plomb et ses composés (à l'exclusion du plomb tétraéthyle)</t>
  </si>
  <si>
    <t>Partie - unité de déclaration</t>
  </si>
  <si>
    <t>Partie 1A - tonnes</t>
  </si>
  <si>
    <t>Partie 1B - kg</t>
  </si>
  <si>
    <t>Soudage à l'arc</t>
  </si>
  <si>
    <t>Nom de la substance</t>
  </si>
  <si>
    <t>Numéro CAS</t>
  </si>
  <si>
    <t xml:space="preserve">Procédé </t>
  </si>
  <si>
    <t>Facteur d'émission</t>
  </si>
  <si>
    <t>Cote du FE</t>
  </si>
  <si>
    <t>Taux d'activité de l'onglet d'entrée</t>
  </si>
  <si>
    <t>Total des rejets</t>
  </si>
  <si>
    <t>Coupage</t>
  </si>
  <si>
    <t>Fraction massique de l'onglet d'entrée</t>
  </si>
  <si>
    <t xml:space="preserve">Rejet total </t>
  </si>
  <si>
    <t>Rejet total</t>
  </si>
  <si>
    <t>Projection</t>
  </si>
  <si>
    <r>
      <t>g/kg de substance</t>
    </r>
    <r>
      <rPr>
        <b/>
        <vertAlign val="superscript"/>
        <sz val="10"/>
        <rFont val="Arial"/>
        <family val="2"/>
      </rPr>
      <t>1</t>
    </r>
    <r>
      <rPr>
        <b/>
        <sz val="10"/>
        <rFont val="Arial"/>
        <family val="2"/>
      </rPr>
      <t xml:space="preserve"> </t>
    </r>
  </si>
  <si>
    <t>Total des rejets du chrome et de ses composés</t>
  </si>
  <si>
    <t>Total des rejets du cobalt et ses composés</t>
  </si>
  <si>
    <t xml:space="preserve">Total des rejets du nickel et ses composés </t>
  </si>
  <si>
    <t>Total des rejets de manganèse et ses composés</t>
  </si>
  <si>
    <t xml:space="preserve">Plomb et ses composés </t>
  </si>
  <si>
    <t>(à l'exclusion du plomb tétraéthyle)</t>
  </si>
  <si>
    <t>Total des rejets de plomb et ses composés (à l'exclusion du plomb tétraéthyle)</t>
  </si>
  <si>
    <t>Zinc et ses composés</t>
  </si>
  <si>
    <t>Autres méthodes de coupage</t>
  </si>
  <si>
    <t>Total des rejets du cobalt et de ses composés</t>
  </si>
  <si>
    <t>Total des rejets du nickel et de ses composés</t>
  </si>
  <si>
    <t xml:space="preserve">Total des rejets de manganèse et de ses composés </t>
  </si>
  <si>
    <t xml:space="preserve">Total des rejets des composés de chrome hexavalent </t>
  </si>
  <si>
    <t>Total des rejets de plomb et de ses composés (à l'exclusion du plomb tétraéthyle)</t>
  </si>
  <si>
    <t>Total des rejets du zinc et de ses composés</t>
  </si>
  <si>
    <t>Cuivre(et ses composés)</t>
  </si>
  <si>
    <t>Total des rejets du cuivre et de ses composés</t>
  </si>
  <si>
    <t>Argent (et ses composés)</t>
  </si>
  <si>
    <t>Antimoine (et ses composés)</t>
  </si>
  <si>
    <t>Total des rejets de l'argent et de ses composés</t>
  </si>
  <si>
    <t>Total des rejets de l'antimoine et de ses composés</t>
  </si>
  <si>
    <t>Projection plasma</t>
  </si>
  <si>
    <t>Projection à flamme (autre)</t>
  </si>
  <si>
    <t xml:space="preserve">Projection à l'arc électrique </t>
  </si>
  <si>
    <t>Projection oxyfioul haute vitesse (HVOF)</t>
  </si>
  <si>
    <t>Autres méthodes de projection</t>
  </si>
  <si>
    <t xml:space="preserve"> Projection à l'arc électrique </t>
  </si>
  <si>
    <t>Rejets - partie 4</t>
  </si>
  <si>
    <t>Les calculs se retrouvent jusqu'à la ligne 193 et à la colonne Z.</t>
  </si>
  <si>
    <r>
      <t xml:space="preserve">Particules totales dont le diamètre est égal ou inférieur à 10 </t>
    </r>
    <r>
      <rPr>
        <sz val="10"/>
        <rFont val="Arial"/>
        <family val="2"/>
      </rPr>
      <t>µ</t>
    </r>
    <r>
      <rPr>
        <sz val="10"/>
        <rFont val="Arial"/>
        <family val="2"/>
      </rPr>
      <t>m (PM10)</t>
    </r>
  </si>
  <si>
    <t>Particules totales (TPM)</t>
  </si>
  <si>
    <r>
      <t xml:space="preserve">Particules totales dont le diamètre est égal ou inférieur à 2,5 </t>
    </r>
    <r>
      <rPr>
        <sz val="10"/>
        <rFont val="Arial"/>
        <family val="2"/>
      </rPr>
      <t>µ</t>
    </r>
    <r>
      <rPr>
        <sz val="10"/>
        <rFont val="Arial"/>
        <family val="2"/>
      </rPr>
      <t>m (PM2,5)</t>
    </r>
  </si>
  <si>
    <t>Numéro du CAS</t>
  </si>
  <si>
    <t>Procédé</t>
  </si>
  <si>
    <t>Total des rejets de PM10</t>
  </si>
  <si>
    <t>Particules totales dont le diamètre est égal ou inférieur à 2,5 µm (PM2,5)</t>
  </si>
  <si>
    <t>Total des rejets de PM2,5</t>
  </si>
  <si>
    <t>* Aucun numéro CAS ne s'applique à cette substance.</t>
  </si>
  <si>
    <t>Total des rejets de TPM</t>
  </si>
  <si>
    <t>Particules totales dont le diamètre est égal ou inférieur à 10 µm (PM10)</t>
  </si>
  <si>
    <t>1. Selon la composition du matériau à déposer, ces facteurs d'émission peuvent entraîner des rejets de PM10 et de TPM inférieurs à la somme des rejets des éléments.</t>
  </si>
  <si>
    <t>Calculer les émissions pour les « autres » types de procédés/d’électrodes</t>
  </si>
  <si>
    <t>Pour y remédier, des facteurs d'émission et d’autres méthodes ont été proposés dans le calculateur de soudage à l'arc, de coupage et de projection pour « d'autres » types de procédés/d’électrodes.</t>
  </si>
  <si>
    <t>· autre SMAW</t>
  </si>
  <si>
    <t>· autre GMAW</t>
  </si>
  <si>
    <t>· autre FCAW</t>
  </si>
  <si>
    <t>· autre SAW</t>
  </si>
  <si>
    <t>· autre GTAW (uniquement si des matériaux d’apport sont utilisés)</t>
  </si>
  <si>
    <t>· autre PAW (uniquement si des matériaux d’apport sont utilisés)</t>
  </si>
  <si>
    <t>Si le type de soudage spécifique est inconnu ou différent de SMAW, GMAW, FCAW, SAW, GTAW ou PAW, vous pouvez utiliser les champs de saisie pour « Autres méthodes de soudage à l’arc ».</t>
  </si>
  <si>
    <t xml:space="preserve">Deux méthodes sont disponibles dans le calculateur pour les « autres » types de procédés/d’électrodes de soudage à l’arc : </t>
  </si>
  <si>
    <t>La méthode 1 est fondée sur les facteurs d’émission moyens, et la méthode 2 est fondée sur une approche de fraction massique de San Diego modifiée.</t>
  </si>
  <si>
    <t>La méthode 1 est recommandée comme approche par défaut pour le calcul des « autres » types de procédés/d’électrodes de soudage à l’arc.</t>
  </si>
  <si>
    <t>La méthode 2 est inspirée d’une méthode de calcul des émissions utilisée par l’Air Pollution Control District du comté de San Diego. Cette méthode utilise la composition des substances dans l’électrode/le matériau d’apport de soudage à l’arc ainsi que les facteurs d’émission pour estimer les quantités d’émissions.</t>
  </si>
  <si>
    <t>Si le type spécifique de procédé de coupage ou de projection est inconnu ou ne figure pas dans la liste, vous pouvez utiliser la zone de saisie pour « Autres méthodes de coupage » ou « Autres méthodes de projection », respectivement.</t>
  </si>
  <si>
    <t>Le calculateur de soudage à l'arc, de coupage et de projection ne doit pas être utilisé pour les méthodes de coupage mécanique/à froid (par exemple, coupage à la presse) qui n'ont pas été spécifiées dans le calculateur.</t>
  </si>
  <si>
    <t>Ce tableur a été conçu dans le but de vous aider à estimer les rejets de substances de l'INRP provenant du soudage à l'arc électrique, du découpage et de la projection.  Les substances concernées par cette activité sont les métaux (substances de la partie 1) et les principaux contaminants atmosphériques (substances de la partie 4).</t>
  </si>
  <si>
    <t>Avant d'utiliser la valeur calculée avec ce tableur, assurez-vous que seuls les procédés utilisés dans votre installation sont représentés dans l'onglet correspondant. Si vous remarquez qu'un procédé qui n'est pas utilisé dans votre installation a été inclus dans le calcul des rejets, remplacez le facteur d'émission de ce procédé par le nombre 0, ce qui supprimera les rejets dus à ce procédé de votre calcul.</t>
  </si>
  <si>
    <t xml:space="preserve">SAW = Soudage à l’arc submergé </t>
  </si>
  <si>
    <t>GTAW = Soudage à l’électrode de tungstène</t>
  </si>
  <si>
    <t>PAW = Soudage au plasma</t>
  </si>
  <si>
    <t xml:space="preserve">Le tableur contient des facteurs d'émission par défaut. Toutefois, si vous disposez d'un facteur d'émission propre à votre installation et que vous préférez l'utiliser, vous pouvez l'entrer dans la colonne « facteur d'émission ». Si vous choisissez de saisir votre propre facteur d'émission, assurez-vous que les unités ont été converties en conséquence.  </t>
  </si>
  <si>
    <t xml:space="preserve">Il existe peu ou pas de données disponibles sur les facteurs d'émission pour certains procédés/certaines électrodes. </t>
  </si>
  <si>
    <t>Si le type de soudage à l'arc est indiqué dans le calculateur, mais que le matériau d'électrode/d’apport spécifique est inconnu ou ne figure pas dans la liste, vous pouvez utiliser ce qui suit en fonction du type de soudage :</t>
  </si>
  <si>
    <t xml:space="preserve">La méthode 2 doit être utilisée lorsque la méthode 1 ne fournit pas une estimation raisonnable des émissions. </t>
  </si>
  <si>
    <r>
      <rPr>
        <b/>
        <sz val="11"/>
        <color rgb="FF0070C0"/>
        <rFont val="Calibri"/>
        <family val="2"/>
        <scheme val="minor"/>
      </rPr>
      <t xml:space="preserve"> ↓</t>
    </r>
    <r>
      <rPr>
        <b/>
        <sz val="11"/>
        <color rgb="FF0070C0"/>
        <rFont val="Arial"/>
        <family val="2"/>
      </rPr>
      <t xml:space="preserve"> Tableau A </t>
    </r>
    <r>
      <rPr>
        <b/>
        <sz val="11"/>
        <color rgb="FF0070C0"/>
        <rFont val="Calibri"/>
        <family val="2"/>
      </rPr>
      <t>↓</t>
    </r>
  </si>
  <si>
    <t>w. Comprend E70S-3, E70S-5, et E70S-6</t>
  </si>
  <si>
    <t>m. Comprend E316-15, E316-16, et E316L-16</t>
  </si>
  <si>
    <t>r. Comprend E9018B3 et E9018G</t>
  </si>
  <si>
    <t>x. Comprend ER316I-Si et ER316L-Si</t>
  </si>
  <si>
    <t>y. Comprend ENiCrMo-3 et ENi-CrMo-4</t>
  </si>
  <si>
    <t>gg. Comprend EM12K1 et F72-EM12K2</t>
  </si>
  <si>
    <t>ee. Comprend E70T-1, E70T-2, E70T-4, E70T-5, E70T-7, et E70T-G</t>
  </si>
  <si>
    <t xml:space="preserve">1. Ce procédé comprend la protection gazeuse inerte (MIG) et la protection gazeuse active (MAG). </t>
  </si>
  <si>
    <t>2. Ce procédé comprend le gaz inerte de tungstène (TIG).</t>
  </si>
  <si>
    <r>
      <t xml:space="preserve">Le contenu de cet onglet ne sera actif que si la </t>
    </r>
    <r>
      <rPr>
        <b/>
        <u/>
        <sz val="10"/>
        <rFont val="Calibri"/>
        <family val="2"/>
      </rPr>
      <t>«</t>
    </r>
    <r>
      <rPr>
        <b/>
        <u/>
        <sz val="10"/>
        <rFont val="Arial"/>
        <family val="2"/>
      </rPr>
      <t xml:space="preserve"> méthode 2 </t>
    </r>
    <r>
      <rPr>
        <b/>
        <u/>
        <sz val="10"/>
        <rFont val="Calibri"/>
        <family val="2"/>
      </rPr>
      <t>»</t>
    </r>
    <r>
      <rPr>
        <b/>
        <u/>
        <sz val="10"/>
        <rFont val="Arial"/>
        <family val="2"/>
      </rPr>
      <t xml:space="preserve"> est utilisée pour des procédés/électrodes de soudage à l'arc inconnus ou ne figurant pas dans la liste.</t>
    </r>
  </si>
  <si>
    <t>Cuivre (et ses composés)</t>
  </si>
  <si>
    <t xml:space="preserve">Total des rejets du chrome hexavalent et ses composés </t>
  </si>
  <si>
    <t>Cuivre et ses composés</t>
  </si>
  <si>
    <t>Argent et ses composés</t>
  </si>
  <si>
    <t xml:space="preserve">Total des rejets du zinc et ses composés (à l'exclusion du plomb tétraéthyle) </t>
  </si>
  <si>
    <t xml:space="preserve">Total des rejets du cuivre et ses composés (à l'exclusion du plomb tétraéthyle) </t>
  </si>
  <si>
    <t>Antimoine et ses composés</t>
  </si>
  <si>
    <t xml:space="preserve">Total des rejets de l'argent et ses composés (à l'exclusion du plomb tétraéthyle) </t>
  </si>
  <si>
    <t xml:space="preserve">Total des rejets d'antimoine et ses composés (à l'exclusion du plomb tétraéthyle) </t>
  </si>
  <si>
    <t xml:space="preserve">TPM de l'onglet Rejets - partie 4 </t>
  </si>
  <si>
    <t xml:space="preserve">Taux d'activité de l'onglet d'entrée </t>
  </si>
  <si>
    <t>Projection à flamme (unifilaire)</t>
  </si>
  <si>
    <t xml:space="preserve">1. Ces facteurs d'émissions sont appliqués par kg de chacune des substances présentes dans le matériau à déposer. </t>
  </si>
  <si>
    <t>Tableau sommaire des rejets</t>
  </si>
  <si>
    <r>
      <t>Facteur d'émission</t>
    </r>
    <r>
      <rPr>
        <b/>
        <vertAlign val="superscript"/>
        <sz val="10"/>
        <rFont val="Arial"/>
        <family val="2"/>
      </rPr>
      <t>1</t>
    </r>
  </si>
  <si>
    <r>
      <t>Total des rejets</t>
    </r>
    <r>
      <rPr>
        <b/>
        <vertAlign val="superscript"/>
        <sz val="10"/>
        <rFont val="Arial"/>
        <family val="2"/>
      </rPr>
      <t>1</t>
    </r>
  </si>
  <si>
    <t>Projection à l'arc électrique</t>
  </si>
  <si>
    <t>Projection à l'arc électrique1</t>
  </si>
  <si>
    <t>Dans ce cas, les quantités de rejets de TPM et de PM10 pour chaque méthode de projection sont égales à la somme des quantités d'éléments rejetés. Cette opération est automatiquement effectuée par le tableur.</t>
  </si>
  <si>
    <t>Guide rapide pour la méthode 1 vs la méthode 2</t>
  </si>
  <si>
    <t>Méthode 1 :</t>
  </si>
  <si>
    <t>Approche de facteur d'émission moyen - Recommandée comme approche par défaut.</t>
  </si>
  <si>
    <t>Méthode 2 :</t>
  </si>
  <si>
    <t>Approche de fraction massique de San Diego. Pour utiliser cette méthode, il faut connaître la fraction massique des éléments dans l'électrode. Recommandée si la méthode 1 entraîne des émissions pour un élément (p. ex. le chrome) qui n'existe pas dans l'électrode.</t>
  </si>
  <si>
    <t>Entrée des informations de soudage à l'arc</t>
  </si>
  <si>
    <t>Connaissez-vous le type et le nom de tous vos procédés et électrodes/matériaux d'apport de soudage à l'arc?</t>
  </si>
  <si>
    <r>
      <rPr>
        <b/>
        <sz val="11"/>
        <color rgb="FF0070C0"/>
        <rFont val="Calibri"/>
        <family val="2"/>
        <scheme val="minor"/>
      </rPr>
      <t xml:space="preserve"> ↓</t>
    </r>
    <r>
      <rPr>
        <b/>
        <sz val="11"/>
        <color rgb="FF0070C0"/>
        <rFont val="Arial"/>
        <family val="2"/>
      </rPr>
      <t xml:space="preserve"> Tableau B (Entrez les information de soudage à l'arc pour la méthode 2.) </t>
    </r>
    <r>
      <rPr>
        <b/>
        <sz val="11"/>
        <color rgb="FF0070C0"/>
        <rFont val="Calibri"/>
        <family val="2"/>
        <scheme val="minor"/>
      </rPr>
      <t>↓</t>
    </r>
    <r>
      <rPr>
        <b/>
        <sz val="11"/>
        <color rgb="FF0070C0"/>
        <rFont val="Arial"/>
        <family val="2"/>
      </rPr>
      <t xml:space="preserve">
Utilisez le tableau B seulement pour les électrodes et les matériaux d'apport qui ne figurent </t>
    </r>
    <r>
      <rPr>
        <b/>
        <u/>
        <sz val="11"/>
        <color rgb="FF0070C0"/>
        <rFont val="Arial"/>
        <family val="2"/>
      </rPr>
      <t>pas</t>
    </r>
    <r>
      <rPr>
        <b/>
        <sz val="11"/>
        <color rgb="FF0070C0"/>
        <rFont val="Arial"/>
        <family val="2"/>
      </rPr>
      <t xml:space="preserve"> dans le tableau A.</t>
    </r>
  </si>
  <si>
    <t>Entrez la fraction massique des substances suivantes dans l'électrode / le matériau d'apport.
Note : 1,0 wt% doit être entré comme suit : 0.01</t>
  </si>
  <si>
    <t>Procédé de soudage à l'arc</t>
  </si>
  <si>
    <t>Nom du type d'électrode/de matériau d'apport (facultatif)</t>
  </si>
  <si>
    <t>Utilisation annuelle de l'électrode (kg/an)</t>
  </si>
  <si>
    <t>Oui</t>
  </si>
  <si>
    <t>Non</t>
  </si>
  <si>
    <t>Methode 1</t>
  </si>
  <si>
    <t>Methode 2</t>
  </si>
  <si>
    <t>Select Oui ou  Non</t>
  </si>
  <si>
    <t>Vide</t>
  </si>
  <si>
    <t>Autre SMAW</t>
  </si>
  <si>
    <t>Autre GMAW</t>
  </si>
  <si>
    <t>Autre FCAW</t>
  </si>
  <si>
    <t>Autre SAW</t>
  </si>
  <si>
    <t>Autre GTAW</t>
  </si>
  <si>
    <t>Autre PAW</t>
  </si>
  <si>
    <t>Autre méthode soudage à l'arc</t>
  </si>
  <si>
    <t>Autre méthode de soudage à l'arc</t>
  </si>
  <si>
    <t xml:space="preserve">(I) Ce procédé comprend la protection gazeuse inerte (MIG) et la protection gazeuse active (MAG). </t>
  </si>
  <si>
    <t>(II) Ce procédé comprend le gaz inerte de tungstène (TIG).</t>
  </si>
  <si>
    <r>
      <t>Autre GTAW</t>
    </r>
    <r>
      <rPr>
        <vertAlign val="superscript"/>
        <sz val="10"/>
        <rFont val="Arial"/>
        <family val="2"/>
      </rPr>
      <t>3</t>
    </r>
    <r>
      <rPr>
        <sz val="10"/>
        <rFont val="Arial"/>
        <family val="2"/>
      </rPr>
      <t xml:space="preserve"> (Calcul Methode 1)</t>
    </r>
  </si>
  <si>
    <r>
      <t>Autre PAW</t>
    </r>
    <r>
      <rPr>
        <vertAlign val="superscript"/>
        <sz val="10"/>
        <rFont val="Arial"/>
        <family val="2"/>
      </rPr>
      <t>4</t>
    </r>
    <r>
      <rPr>
        <sz val="10"/>
        <rFont val="Arial"/>
        <family val="2"/>
      </rPr>
      <t xml:space="preserve"> (Calcul Methode 1)</t>
    </r>
  </si>
  <si>
    <t>3. Uniquement si des matériaux d’apport sont utilisé</t>
  </si>
  <si>
    <t>4. Uniquement si des matériaux d’apport sont utilisé</t>
  </si>
  <si>
    <t>Entrée des informations de projection</t>
  </si>
  <si>
    <t>Fraction massique moyenne en poids des substances suivantes dans les matériaux à déposer.Calculez et entrer la fraction massique moyenne séparément pour chaque procédé de projection.
Note : 1,0 % en poids doit être entré comme 0,01</t>
  </si>
  <si>
    <t>Procédé de projection</t>
  </si>
  <si>
    <t>Matière à déposer par année (kg/an)</t>
  </si>
  <si>
    <t>Projection à la flamme (unifilaire )</t>
  </si>
  <si>
    <t>Projection à la flamme (autre)</t>
  </si>
  <si>
    <r>
      <t xml:space="preserve"> Projection à l'arc électrique </t>
    </r>
    <r>
      <rPr>
        <vertAlign val="superscript"/>
        <sz val="10"/>
        <rFont val="Arial"/>
        <family val="2"/>
      </rPr>
      <t>1</t>
    </r>
  </si>
  <si>
    <t>1. Comprend le fil double</t>
  </si>
  <si>
    <t>Rejets des parties 2 et 3</t>
  </si>
  <si>
    <t>Total des rejets jusqu'à 3 décimales</t>
  </si>
  <si>
    <t>Aucune information n'est disponible concernant les substances des parties 2 et 3.</t>
  </si>
  <si>
    <t>Rejets - partie 5</t>
  </si>
  <si>
    <t>Aucune information n'est disponible concernant les substances de la partie 5.</t>
  </si>
  <si>
    <r>
      <rPr>
        <b/>
        <sz val="11"/>
        <color rgb="FF00B050"/>
        <rFont val="Calibri"/>
        <family val="2"/>
        <scheme val="minor"/>
      </rPr>
      <t xml:space="preserve">↓ </t>
    </r>
    <r>
      <rPr>
        <b/>
        <sz val="11"/>
        <color rgb="FF00B050"/>
        <rFont val="Arial"/>
        <family val="2"/>
      </rPr>
      <t xml:space="preserve">Calculs de support automatiques pour la «méthode 2». Aucune entrée d'utilisateur dans ce tableau. </t>
    </r>
    <r>
      <rPr>
        <b/>
        <sz val="11"/>
        <color rgb="FF00B050"/>
        <rFont val="Calibri"/>
        <family val="2"/>
        <scheme val="minor"/>
      </rPr>
      <t>↓</t>
    </r>
  </si>
  <si>
    <t>Fraction massique moyenne pondérée des substances suivantes dans les électrodes de soudage à l'arc.</t>
  </si>
  <si>
    <t xml:space="preserve">En sélectionnant l'onglet "Entrez les données" de ce classeur, vous pouvez entrer toutes les données pertinentes requises pour calculer les estimations de rejets dans les quatre onglets suivants. Les cellules surlignées en jaune sont des valeurs requises. Lorsque vous aurez entré les valeurs requises, vous pourrez visualiser les estimations de rejets calculées; elles apparaîtront en caractères gras rouge lorsque vous choisirez un des quatre onglets suivants: "Rejets de  la Partie 1", "Rejets des Parties 2 et 3", "Rejets de la Partie 4" et "Rejets de la Partie 5".  Les rejets de la Partie 1 comprennent les substances principales de l'INRP avec un seuil individuel de 10 tonnes de substance fabriquée, traitée ou utilisée autrement, au même titre que les autres substances et groupes de substances ayant des seuil qui varient de 5 à 1000 kg, selon la substance. Les rejets des Parties 2 et 3 comprennent respectivement les HAP et les dioxines et furanes. Les substances de la Partie 2 ont un seuil de déclaration pour les substances créées fortuitement et les substances de la Partie 3 ont un seuil de déclaration fondé sur le type d'activité. Les rejets de la Partie 4 comprennent les sept principaux contaminants atmosphériques dont les seuils de déclaration sont fondés sur les rejets.  Les rejets de la Partie 5 comprennent les composés organiques volatils (COV), avec des critères de déclaration additionnels.  </t>
  </si>
  <si>
    <t>Les cotes des facteurs d'émission sont présentées pour chaque facteur d'émission dans la colonne suivant celle des unités des facteurs d'émission. Pour la description des cotes des facteurs d'émission, consultez la page des FAQ ''Foire Aux Questions'' de l'AP-42: https://www.epa.gov/air-emissions-factors-and-quantification/ap-42-frequent-questions#ratings (disponible en anglais seulement)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</si>
</sst>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1009]mmmm\ d\,\ yyyy;@"/>
    <numFmt numFmtId="166" formatCode="0.0000"/>
  </numFmts>
  <fonts count="33" x14ac:knownFonts="1">
    <font>
      <sz val="10"/>
      <name val="Arial"/>
    </font>
    <font>
      <sz val="10"/>
      <name val="Arial"/>
      <family val="2"/>
    </font>
    <font>
      <b/>
      <sz val="10"/>
      <name val="Arial"/>
      <family val="2"/>
    </font>
    <font>
      <b/>
      <u/>
      <sz val="10"/>
      <name val="Arial"/>
      <family val="2"/>
    </font>
    <font>
      <sz val="10"/>
      <name val="Arial"/>
      <family val="2"/>
    </font>
    <font>
      <b/>
      <sz val="14"/>
      <name val="Arial"/>
      <family val="2"/>
    </font>
    <font>
      <b/>
      <sz val="10"/>
      <color indexed="10"/>
      <name val="Arial"/>
      <family val="2"/>
    </font>
    <font>
      <sz val="8"/>
      <name val="Arial"/>
      <family val="2"/>
    </font>
    <font>
      <b/>
      <i/>
      <sz val="10"/>
      <name val="Arial"/>
      <family val="2"/>
    </font>
    <font>
      <sz val="9"/>
      <name val="Arial"/>
      <family val="2"/>
    </font>
    <font>
      <sz val="10"/>
      <color indexed="10"/>
      <name val="Arial"/>
      <family val="2"/>
    </font>
    <font>
      <vertAlign val="superscript"/>
      <sz val="10"/>
      <name val="Arial"/>
      <family val="2"/>
    </font>
    <font>
      <sz val="10"/>
      <color indexed="10"/>
      <name val="Arial"/>
      <family val="2"/>
    </font>
    <font>
      <b/>
      <u/>
      <sz val="14"/>
      <name val="Arial"/>
      <family val="2"/>
    </font>
    <font>
      <u/>
      <sz val="10"/>
      <color indexed="12"/>
      <name val="Arial"/>
      <family val="2"/>
    </font>
    <font>
      <u/>
      <sz val="10"/>
      <color indexed="12"/>
      <name val="Arial"/>
      <family val="2"/>
    </font>
    <font>
      <u/>
      <sz val="10"/>
      <color theme="10"/>
      <name val="Arial"/>
      <family val="2"/>
    </font>
    <font>
      <sz val="10"/>
      <color rgb="FFFF0000"/>
      <name val="Arial"/>
      <family val="2"/>
    </font>
    <font>
      <b/>
      <vertAlign val="superscript"/>
      <sz val="10"/>
      <name val="Arial"/>
      <family val="2"/>
    </font>
    <font>
      <b/>
      <sz val="10"/>
      <color rgb="FFFF0000"/>
      <name val="Arial"/>
      <family val="2"/>
    </font>
    <font>
      <b/>
      <sz val="11"/>
      <color rgb="FF0070C0"/>
      <name val="Arial"/>
      <family val="2"/>
    </font>
    <font>
      <b/>
      <sz val="11"/>
      <color rgb="FF0070C0"/>
      <name val="Calibri"/>
      <family val="2"/>
      <scheme val="minor"/>
    </font>
    <font>
      <b/>
      <sz val="11"/>
      <color rgb="FF0070C0"/>
      <name val="Calibri"/>
      <family val="2"/>
    </font>
    <font>
      <b/>
      <sz val="11"/>
      <name val="Arial"/>
      <family val="2"/>
    </font>
    <font>
      <b/>
      <sz val="11"/>
      <color rgb="FF00B050"/>
      <name val="Arial"/>
      <family val="2"/>
    </font>
    <font>
      <b/>
      <sz val="11"/>
      <color rgb="FF00B050"/>
      <name val="Calibri"/>
      <family val="2"/>
      <scheme val="minor"/>
    </font>
    <font>
      <b/>
      <u/>
      <sz val="11"/>
      <color rgb="FF0070C0"/>
      <name val="Arial"/>
      <family val="2"/>
    </font>
    <font>
      <b/>
      <u/>
      <sz val="10"/>
      <name val="Calibri"/>
      <family val="2"/>
    </font>
    <font>
      <sz val="10"/>
      <color theme="1"/>
      <name val="Arial"/>
      <family val="2"/>
    </font>
    <font>
      <b/>
      <sz val="10"/>
      <color theme="1"/>
      <name val="Arial"/>
      <family val="2"/>
    </font>
    <font>
      <b/>
      <u/>
      <sz val="10"/>
      <color theme="0"/>
      <name val="Arial"/>
      <family val="2"/>
    </font>
    <font>
      <b/>
      <sz val="8"/>
      <name val="Arial"/>
      <family val="2"/>
    </font>
    <font>
      <b/>
      <u/>
      <sz val="10"/>
      <color theme="1"/>
      <name val="Arial"/>
      <family val="2"/>
    </font>
  </fonts>
  <fills count="6">
    <fill>
      <patternFill patternType="none"/>
    </fill>
    <fill>
      <patternFill patternType="gray125"/>
    </fill>
    <fill>
      <patternFill patternType="solid">
        <fgColor indexed="13"/>
        <bgColor indexed="64"/>
      </patternFill>
    </fill>
    <fill>
      <patternFill patternType="solid">
        <fgColor indexed="22"/>
        <bgColor indexed="64"/>
      </patternFill>
    </fill>
    <fill>
      <patternFill patternType="solid">
        <fgColor rgb="FFFFFF00"/>
        <bgColor indexed="64"/>
      </patternFill>
    </fill>
    <fill>
      <patternFill patternType="solid">
        <fgColor theme="0"/>
        <bgColor indexed="64"/>
      </patternFill>
    </fill>
  </fills>
  <borders count="74">
    <border>
      <left/>
      <right/>
      <top/>
      <bottom/>
      <diagonal/>
    </border>
    <border>
      <left style="medium">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medium">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bottom/>
      <diagonal/>
    </border>
    <border>
      <left style="medium">
        <color theme="1"/>
      </left>
      <right/>
      <top style="medium">
        <color theme="1"/>
      </top>
      <bottom/>
      <diagonal/>
    </border>
    <border>
      <left style="medium">
        <color theme="1"/>
      </left>
      <right style="thin">
        <color indexed="64"/>
      </right>
      <top style="thin">
        <color indexed="64"/>
      </top>
      <bottom style="thin">
        <color indexed="64"/>
      </bottom>
      <diagonal/>
    </border>
    <border>
      <left style="thin">
        <color indexed="64"/>
      </left>
      <right style="medium">
        <color theme="1"/>
      </right>
      <top style="thin">
        <color indexed="64"/>
      </top>
      <bottom style="thin">
        <color indexed="64"/>
      </bottom>
      <diagonal/>
    </border>
    <border>
      <left style="medium">
        <color theme="1"/>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style="medium">
        <color theme="1"/>
      </right>
      <top style="thin">
        <color indexed="64"/>
      </top>
      <bottom style="medium">
        <color theme="1"/>
      </bottom>
      <diagonal/>
    </border>
    <border>
      <left/>
      <right style="medium">
        <color theme="1"/>
      </right>
      <top/>
      <bottom/>
      <diagonal/>
    </border>
    <border>
      <left style="thin">
        <color indexed="64"/>
      </left>
      <right style="medium">
        <color theme="1"/>
      </right>
      <top/>
      <bottom style="thin">
        <color indexed="64"/>
      </bottom>
      <diagonal/>
    </border>
    <border>
      <left/>
      <right/>
      <top/>
      <bottom style="medium">
        <color theme="1"/>
      </bottom>
      <diagonal/>
    </border>
    <border>
      <left/>
      <right style="medium">
        <color theme="1"/>
      </right>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medium">
        <color theme="1"/>
      </left>
      <right style="thin">
        <color indexed="64"/>
      </right>
      <top style="medium">
        <color theme="1"/>
      </top>
      <bottom style="thin">
        <color indexed="64"/>
      </bottom>
      <diagonal/>
    </border>
    <border>
      <left style="thin">
        <color indexed="64"/>
      </left>
      <right style="thin">
        <color indexed="64"/>
      </right>
      <top style="medium">
        <color theme="1"/>
      </top>
      <bottom style="thin">
        <color indexed="64"/>
      </bottom>
      <diagonal/>
    </border>
    <border>
      <left style="thin">
        <color theme="1"/>
      </left>
      <right style="medium">
        <color theme="1"/>
      </right>
      <top style="thin">
        <color theme="1"/>
      </top>
      <bottom style="thin">
        <color theme="1"/>
      </bottom>
      <diagonal/>
    </border>
    <border>
      <left style="thin">
        <color indexed="64"/>
      </left>
      <right/>
      <top style="thin">
        <color indexed="64"/>
      </top>
      <bottom style="medium">
        <color theme="1"/>
      </bottom>
      <diagonal/>
    </border>
    <border>
      <left style="thin">
        <color theme="1"/>
      </left>
      <right style="medium">
        <color theme="1"/>
      </right>
      <top style="thin">
        <color theme="1"/>
      </top>
      <bottom style="medium">
        <color theme="1"/>
      </bottom>
      <diagonal/>
    </border>
    <border>
      <left style="medium">
        <color theme="1"/>
      </left>
      <right style="thin">
        <color indexed="64"/>
      </right>
      <top/>
      <bottom/>
      <diagonal/>
    </border>
    <border>
      <left style="medium">
        <color indexed="64"/>
      </left>
      <right style="thin">
        <color theme="1"/>
      </right>
      <top style="medium">
        <color indexed="64"/>
      </top>
      <bottom style="medium">
        <color indexed="64"/>
      </bottom>
      <diagonal/>
    </border>
    <border>
      <left style="thin">
        <color theme="1"/>
      </left>
      <right style="thin">
        <color theme="1"/>
      </right>
      <top style="medium">
        <color indexed="64"/>
      </top>
      <bottom style="medium">
        <color indexed="64"/>
      </bottom>
      <diagonal/>
    </border>
    <border>
      <left style="thin">
        <color theme="1"/>
      </left>
      <right style="medium">
        <color indexed="64"/>
      </right>
      <top style="medium">
        <color indexed="64"/>
      </top>
      <bottom style="medium">
        <color indexed="64"/>
      </bottom>
      <diagonal/>
    </border>
    <border>
      <left style="thin">
        <color theme="1"/>
      </left>
      <right style="medium">
        <color theme="1"/>
      </right>
      <top/>
      <bottom style="thin">
        <color theme="1"/>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right/>
      <top style="medium">
        <color theme="1"/>
      </top>
      <bottom/>
      <diagonal/>
    </border>
  </borders>
  <cellStyleXfs count="5">
    <xf numFmtId="0" fontId="0" fillId="0" borderId="0"/>
    <xf numFmtId="0" fontId="14" fillId="0" borderId="0" applyNumberFormat="0" applyFill="0" applyBorder="0" applyAlignment="0" applyProtection="0">
      <alignment vertical="top"/>
      <protection locked="0"/>
    </xf>
    <xf numFmtId="0" fontId="16" fillId="0" borderId="0" applyNumberFormat="0" applyFill="0" applyBorder="0" applyAlignment="0" applyProtection="0"/>
    <xf numFmtId="0" fontId="15" fillId="0" borderId="0" applyNumberFormat="0" applyFill="0" applyBorder="0" applyAlignment="0" applyProtection="0">
      <alignment vertical="top"/>
      <protection locked="0"/>
    </xf>
    <xf numFmtId="0" fontId="1" fillId="0" borderId="0"/>
  </cellStyleXfs>
  <cellXfs count="322">
    <xf numFmtId="0" fontId="0" fillId="0" borderId="0" xfId="0"/>
    <xf numFmtId="0" fontId="2" fillId="0" borderId="0" xfId="0" applyFont="1"/>
    <xf numFmtId="0" fontId="2" fillId="0" borderId="3" xfId="0" applyFont="1" applyBorder="1"/>
    <xf numFmtId="0" fontId="2" fillId="0" borderId="4" xfId="0" applyFont="1" applyBorder="1"/>
    <xf numFmtId="164" fontId="0" fillId="0" borderId="0" xfId="0" applyNumberFormat="1"/>
    <xf numFmtId="49" fontId="0" fillId="0" borderId="0" xfId="0" applyNumberFormat="1"/>
    <xf numFmtId="49" fontId="2" fillId="0" borderId="8" xfId="0" applyNumberFormat="1" applyFont="1" applyBorder="1"/>
    <xf numFmtId="49" fontId="2" fillId="0" borderId="9" xfId="0" applyNumberFormat="1" applyFont="1" applyBorder="1"/>
    <xf numFmtId="0" fontId="2" fillId="0" borderId="0" xfId="0" applyFont="1" applyAlignment="1">
      <alignment horizontal="center"/>
    </xf>
    <xf numFmtId="0" fontId="0" fillId="0" borderId="0" xfId="0" applyAlignment="1">
      <alignment horizontal="center"/>
    </xf>
    <xf numFmtId="0" fontId="2" fillId="0" borderId="12" xfId="0" applyFont="1" applyBorder="1"/>
    <xf numFmtId="49" fontId="2" fillId="0" borderId="12" xfId="0" applyNumberFormat="1" applyFont="1" applyBorder="1"/>
    <xf numFmtId="0" fontId="2" fillId="0" borderId="14" xfId="0" applyFont="1" applyBorder="1"/>
    <xf numFmtId="164" fontId="2" fillId="0" borderId="12" xfId="0" applyNumberFormat="1" applyFont="1" applyBorder="1"/>
    <xf numFmtId="0" fontId="0" fillId="0" borderId="0" xfId="0" applyAlignment="1">
      <alignment horizontal="left"/>
    </xf>
    <xf numFmtId="0" fontId="1" fillId="0" borderId="0" xfId="0" applyFont="1"/>
    <xf numFmtId="0" fontId="3" fillId="0" borderId="0" xfId="0" applyFont="1" applyAlignment="1">
      <alignment horizontal="center"/>
    </xf>
    <xf numFmtId="0" fontId="10" fillId="0" borderId="0" xfId="0" applyFont="1"/>
    <xf numFmtId="0" fontId="4" fillId="0" borderId="0" xfId="0" applyFont="1"/>
    <xf numFmtId="165" fontId="4" fillId="0" borderId="0" xfId="0" applyNumberFormat="1" applyFont="1" applyAlignment="1">
      <alignment horizontal="left"/>
    </xf>
    <xf numFmtId="0" fontId="14" fillId="0" borderId="0" xfId="1" applyAlignment="1" applyProtection="1"/>
    <xf numFmtId="165" fontId="0" fillId="0" borderId="0" xfId="0" applyNumberFormat="1" applyAlignment="1">
      <alignment horizontal="left"/>
    </xf>
    <xf numFmtId="0" fontId="15" fillId="0" borderId="0" xfId="3" applyAlignment="1" applyProtection="1"/>
    <xf numFmtId="15" fontId="4" fillId="0" borderId="0" xfId="0" applyNumberFormat="1" applyFont="1"/>
    <xf numFmtId="0" fontId="1" fillId="0" borderId="0" xfId="0" applyFont="1" applyAlignment="1">
      <alignment horizontal="center"/>
    </xf>
    <xf numFmtId="0" fontId="3" fillId="0" borderId="0" xfId="0" applyFont="1" applyAlignment="1">
      <alignment horizontal="left"/>
    </xf>
    <xf numFmtId="0" fontId="1" fillId="0" borderId="19" xfId="0" applyFont="1" applyBorder="1" applyAlignment="1">
      <alignment horizontal="center" vertical="center" wrapText="1"/>
    </xf>
    <xf numFmtId="0" fontId="1" fillId="0" borderId="20" xfId="0" applyFont="1" applyBorder="1" applyAlignment="1">
      <alignment horizontal="center" vertical="center" wrapText="1"/>
    </xf>
    <xf numFmtId="0" fontId="2" fillId="0" borderId="19" xfId="0" applyFont="1" applyBorder="1" applyAlignment="1">
      <alignment horizontal="center" vertical="center" wrapText="1"/>
    </xf>
    <xf numFmtId="0" fontId="2" fillId="3" borderId="41" xfId="0" applyFont="1" applyFill="1" applyBorder="1" applyAlignment="1">
      <alignment horizontal="center" vertical="center" wrapText="1"/>
    </xf>
    <xf numFmtId="0" fontId="1" fillId="0" borderId="1" xfId="0" applyFont="1" applyBorder="1" applyAlignment="1">
      <alignment horizontal="center" vertical="center"/>
    </xf>
    <xf numFmtId="0" fontId="1" fillId="0" borderId="39" xfId="0" applyFont="1" applyBorder="1" applyAlignment="1">
      <alignment horizontal="center" vertical="center"/>
    </xf>
    <xf numFmtId="0" fontId="1" fillId="0" borderId="0" xfId="0" applyFont="1" applyAlignment="1">
      <alignment horizontal="left"/>
    </xf>
    <xf numFmtId="0" fontId="1" fillId="2" borderId="15" xfId="0" applyFont="1" applyFill="1" applyBorder="1" applyAlignment="1" applyProtection="1">
      <alignment horizontal="center"/>
      <protection locked="0"/>
    </xf>
    <xf numFmtId="0" fontId="2" fillId="0" borderId="0" xfId="0" applyFont="1" applyAlignment="1">
      <alignment horizontal="left"/>
    </xf>
    <xf numFmtId="0" fontId="1" fillId="0" borderId="17" xfId="0" applyFont="1" applyBorder="1"/>
    <xf numFmtId="0" fontId="1" fillId="0" borderId="15" xfId="0" applyFont="1" applyBorder="1" applyAlignment="1">
      <alignment horizontal="center"/>
    </xf>
    <xf numFmtId="0" fontId="1" fillId="0" borderId="10" xfId="0" applyFont="1" applyBorder="1"/>
    <xf numFmtId="0" fontId="1" fillId="0" borderId="25" xfId="0" applyFont="1" applyBorder="1" applyAlignment="1">
      <alignment horizontal="center"/>
    </xf>
    <xf numFmtId="0" fontId="1" fillId="0" borderId="34" xfId="0" applyFont="1" applyBorder="1"/>
    <xf numFmtId="0" fontId="1" fillId="3" borderId="27" xfId="0" applyFont="1" applyFill="1" applyBorder="1"/>
    <xf numFmtId="0" fontId="1" fillId="3" borderId="15" xfId="0" applyFont="1" applyFill="1" applyBorder="1" applyAlignment="1">
      <alignment horizontal="center"/>
    </xf>
    <xf numFmtId="0" fontId="1" fillId="0" borderId="11" xfId="0" applyFont="1" applyBorder="1"/>
    <xf numFmtId="0" fontId="0" fillId="4" borderId="15" xfId="0" applyFill="1" applyBorder="1" applyAlignment="1" applyProtection="1">
      <alignment horizontal="center" vertical="center"/>
      <protection locked="0"/>
    </xf>
    <xf numFmtId="0" fontId="0" fillId="4" borderId="21" xfId="0" applyFill="1" applyBorder="1" applyAlignment="1" applyProtection="1">
      <alignment horizontal="center" vertical="center"/>
      <protection locked="0"/>
    </xf>
    <xf numFmtId="0" fontId="0" fillId="4" borderId="36" xfId="0" applyFill="1" applyBorder="1" applyAlignment="1" applyProtection="1">
      <alignment horizontal="center" vertical="center"/>
      <protection locked="0"/>
    </xf>
    <xf numFmtId="0" fontId="0" fillId="4" borderId="40" xfId="0" applyFill="1" applyBorder="1" applyAlignment="1" applyProtection="1">
      <alignment horizontal="center" vertical="center"/>
      <protection locked="0"/>
    </xf>
    <xf numFmtId="0" fontId="0" fillId="4" borderId="42" xfId="0" applyFill="1" applyBorder="1" applyAlignment="1" applyProtection="1">
      <alignment horizontal="center" vertical="center"/>
      <protection locked="0"/>
    </xf>
    <xf numFmtId="0" fontId="1" fillId="0" borderId="11" xfId="0" applyFont="1" applyBorder="1" applyAlignment="1">
      <alignment wrapText="1"/>
    </xf>
    <xf numFmtId="0" fontId="1" fillId="0" borderId="0" xfId="0" applyFont="1" applyAlignment="1">
      <alignment horizontal="center" vertical="center"/>
    </xf>
    <xf numFmtId="0" fontId="0" fillId="0" borderId="0" xfId="0" applyAlignment="1">
      <alignment horizontal="center" vertical="center"/>
    </xf>
    <xf numFmtId="0" fontId="3" fillId="4" borderId="15" xfId="0" applyFont="1" applyFill="1" applyBorder="1" applyAlignment="1" applyProtection="1">
      <alignment horizontal="center" vertical="center"/>
      <protection locked="0"/>
    </xf>
    <xf numFmtId="0" fontId="1" fillId="0" borderId="21" xfId="0" applyFont="1" applyBorder="1" applyAlignment="1">
      <alignment horizontal="center"/>
    </xf>
    <xf numFmtId="0" fontId="1" fillId="0" borderId="48" xfId="0" applyFont="1" applyBorder="1"/>
    <xf numFmtId="0" fontId="1" fillId="3" borderId="21" xfId="0" applyFont="1" applyFill="1" applyBorder="1"/>
    <xf numFmtId="0" fontId="20" fillId="0" borderId="0" xfId="0" applyFont="1" applyAlignment="1">
      <alignment horizontal="center" vertical="center"/>
    </xf>
    <xf numFmtId="0" fontId="0" fillId="0" borderId="15" xfId="0" applyBorder="1" applyAlignment="1">
      <alignment horizontal="center" vertical="center"/>
    </xf>
    <xf numFmtId="166" fontId="0" fillId="0" borderId="15" xfId="0" applyNumberFormat="1" applyBorder="1" applyAlignment="1">
      <alignment horizontal="center" vertical="center"/>
    </xf>
    <xf numFmtId="0" fontId="1" fillId="0" borderId="50" xfId="0" applyFont="1" applyBorder="1" applyAlignment="1">
      <alignment horizontal="center" vertical="center"/>
    </xf>
    <xf numFmtId="166" fontId="0" fillId="0" borderId="51" xfId="0" applyNumberFormat="1" applyBorder="1" applyAlignment="1">
      <alignment horizontal="center" vertical="center"/>
    </xf>
    <xf numFmtId="0" fontId="1" fillId="0" borderId="52" xfId="0" applyFont="1" applyBorder="1" applyAlignment="1">
      <alignment horizontal="center" vertical="center"/>
    </xf>
    <xf numFmtId="0" fontId="0" fillId="0" borderId="53" xfId="0" applyBorder="1" applyAlignment="1">
      <alignment horizontal="center" vertical="center"/>
    </xf>
    <xf numFmtId="166" fontId="0" fillId="0" borderId="53" xfId="0" applyNumberFormat="1" applyBorder="1" applyAlignment="1">
      <alignment horizontal="center" vertical="center"/>
    </xf>
    <xf numFmtId="166" fontId="0" fillId="0" borderId="54" xfId="0" applyNumberFormat="1" applyBorder="1" applyAlignment="1">
      <alignment horizontal="center" vertical="center"/>
    </xf>
    <xf numFmtId="0" fontId="2" fillId="0" borderId="23" xfId="0" applyFont="1" applyBorder="1" applyAlignment="1">
      <alignment horizontal="center" vertical="center" wrapText="1"/>
    </xf>
    <xf numFmtId="0" fontId="2" fillId="0" borderId="56" xfId="0" applyFont="1" applyBorder="1" applyAlignment="1">
      <alignment horizontal="center" vertical="center" wrapText="1"/>
    </xf>
    <xf numFmtId="0" fontId="20" fillId="0" borderId="0" xfId="0" applyFont="1" applyAlignment="1">
      <alignment vertical="center"/>
    </xf>
    <xf numFmtId="0" fontId="2" fillId="3" borderId="66" xfId="0" applyFont="1" applyFill="1" applyBorder="1" applyAlignment="1">
      <alignment horizontal="center" vertical="center" wrapText="1"/>
    </xf>
    <xf numFmtId="0" fontId="3" fillId="0" borderId="0" xfId="0" applyFont="1"/>
    <xf numFmtId="0" fontId="2" fillId="3" borderId="5" xfId="0" applyFont="1" applyFill="1" applyBorder="1" applyAlignment="1">
      <alignment horizontal="center"/>
    </xf>
    <xf numFmtId="0" fontId="2" fillId="3" borderId="29" xfId="0" applyFont="1" applyFill="1" applyBorder="1" applyAlignment="1">
      <alignment horizontal="center"/>
    </xf>
    <xf numFmtId="0" fontId="0" fillId="0" borderId="15" xfId="0" applyBorder="1" applyAlignment="1">
      <alignment horizontal="center"/>
    </xf>
    <xf numFmtId="164" fontId="6" fillId="0" borderId="15" xfId="0" applyNumberFormat="1" applyFont="1" applyBorder="1" applyAlignment="1">
      <alignment horizontal="center"/>
    </xf>
    <xf numFmtId="2" fontId="6" fillId="0" borderId="36" xfId="0" applyNumberFormat="1" applyFont="1" applyBorder="1" applyAlignment="1">
      <alignment horizontal="center"/>
    </xf>
    <xf numFmtId="0" fontId="0" fillId="0" borderId="36" xfId="0" applyBorder="1" applyAlignment="1">
      <alignment horizontal="center"/>
    </xf>
    <xf numFmtId="164" fontId="6" fillId="0" borderId="36" xfId="0" applyNumberFormat="1" applyFont="1" applyBorder="1" applyAlignment="1">
      <alignment horizontal="center"/>
    </xf>
    <xf numFmtId="2" fontId="6" fillId="0" borderId="0" xfId="0" applyNumberFormat="1" applyFont="1" applyAlignment="1">
      <alignment horizontal="center"/>
    </xf>
    <xf numFmtId="164" fontId="6" fillId="0" borderId="0" xfId="0" applyNumberFormat="1" applyFont="1" applyAlignment="1">
      <alignment horizontal="center"/>
    </xf>
    <xf numFmtId="0" fontId="2" fillId="0" borderId="12" xfId="0" applyFont="1" applyBorder="1" applyAlignment="1">
      <alignment horizontal="center" vertical="center"/>
    </xf>
    <xf numFmtId="0" fontId="2" fillId="3" borderId="12" xfId="0" applyFont="1" applyFill="1" applyBorder="1"/>
    <xf numFmtId="49" fontId="2" fillId="3" borderId="5" xfId="0" applyNumberFormat="1" applyFont="1" applyFill="1" applyBorder="1" applyAlignment="1">
      <alignment horizontal="center"/>
    </xf>
    <xf numFmtId="0" fontId="1" fillId="0" borderId="24" xfId="0" applyFont="1" applyBorder="1" applyAlignment="1">
      <alignment horizontal="center"/>
    </xf>
    <xf numFmtId="0" fontId="8" fillId="0" borderId="15" xfId="0" applyFont="1" applyBorder="1"/>
    <xf numFmtId="0" fontId="1" fillId="0" borderId="26" xfId="0" applyFont="1" applyBorder="1" applyAlignment="1">
      <alignment horizontal="center"/>
    </xf>
    <xf numFmtId="164" fontId="1" fillId="0" borderId="15" xfId="0" applyNumberFormat="1" applyFont="1" applyBorder="1" applyAlignment="1">
      <alignment horizontal="center"/>
    </xf>
    <xf numFmtId="49" fontId="1" fillId="0" borderId="15" xfId="0" applyNumberFormat="1" applyFont="1" applyBorder="1"/>
    <xf numFmtId="0" fontId="0" fillId="0" borderId="24" xfId="0" applyBorder="1" applyAlignment="1">
      <alignment horizontal="center"/>
    </xf>
    <xf numFmtId="164" fontId="4" fillId="0" borderId="15" xfId="0" applyNumberFormat="1" applyFont="1" applyBorder="1" applyAlignment="1">
      <alignment horizontal="center"/>
    </xf>
    <xf numFmtId="49" fontId="0" fillId="0" borderId="21" xfId="0" applyNumberFormat="1" applyBorder="1"/>
    <xf numFmtId="0" fontId="1" fillId="0" borderId="15" xfId="0" applyFont="1" applyBorder="1" applyAlignment="1">
      <alignment horizontal="center" vertical="center"/>
    </xf>
    <xf numFmtId="164" fontId="4" fillId="0" borderId="15" xfId="0" applyNumberFormat="1" applyFont="1" applyBorder="1" applyAlignment="1">
      <alignment horizontal="center" vertical="center"/>
    </xf>
    <xf numFmtId="49" fontId="0" fillId="0" borderId="21" xfId="0" applyNumberFormat="1" applyBorder="1" applyAlignment="1">
      <alignment vertical="center"/>
    </xf>
    <xf numFmtId="0" fontId="1" fillId="0" borderId="6" xfId="0" applyFont="1" applyBorder="1"/>
    <xf numFmtId="0" fontId="1" fillId="0" borderId="15" xfId="0" applyFont="1" applyBorder="1" applyAlignment="1">
      <alignment horizontal="right"/>
    </xf>
    <xf numFmtId="0" fontId="0" fillId="0" borderId="6" xfId="0" applyBorder="1"/>
    <xf numFmtId="0" fontId="1" fillId="0" borderId="16" xfId="0" applyFont="1" applyBorder="1" applyAlignment="1">
      <alignment horizontal="center" vertical="center"/>
    </xf>
    <xf numFmtId="0" fontId="0" fillId="0" borderId="7" xfId="0" applyBorder="1" applyAlignment="1">
      <alignment horizontal="center"/>
    </xf>
    <xf numFmtId="0" fontId="0" fillId="0" borderId="2" xfId="0" applyBorder="1"/>
    <xf numFmtId="0" fontId="6" fillId="0" borderId="35" xfId="0" applyFont="1" applyBorder="1" applyAlignment="1">
      <alignment horizontal="left"/>
    </xf>
    <xf numFmtId="0" fontId="0" fillId="0" borderId="2" xfId="0" applyBorder="1" applyAlignment="1">
      <alignment vertical="center"/>
    </xf>
    <xf numFmtId="2" fontId="6" fillId="0" borderId="36" xfId="0" applyNumberFormat="1" applyFont="1" applyBorder="1" applyAlignment="1">
      <alignment horizontal="center" vertical="center"/>
    </xf>
    <xf numFmtId="0" fontId="0" fillId="0" borderId="36" xfId="0" applyBorder="1" applyAlignment="1">
      <alignment horizontal="center" vertical="center"/>
    </xf>
    <xf numFmtId="164" fontId="6" fillId="0" borderId="36" xfId="0" applyNumberFormat="1" applyFont="1" applyBorder="1" applyAlignment="1">
      <alignment horizontal="center" vertical="center"/>
    </xf>
    <xf numFmtId="49" fontId="0" fillId="0" borderId="40" xfId="0" applyNumberFormat="1" applyBorder="1" applyAlignment="1">
      <alignment vertical="center"/>
    </xf>
    <xf numFmtId="49" fontId="0" fillId="0" borderId="40" xfId="0" applyNumberFormat="1" applyBorder="1"/>
    <xf numFmtId="0" fontId="1" fillId="0" borderId="26" xfId="0" applyFont="1" applyBorder="1"/>
    <xf numFmtId="0" fontId="1" fillId="3" borderId="26" xfId="0" applyFont="1" applyFill="1" applyBorder="1" applyAlignment="1">
      <alignment horizontal="center"/>
    </xf>
    <xf numFmtId="0" fontId="1" fillId="3" borderId="15" xfId="0" applyFont="1" applyFill="1" applyBorder="1" applyAlignment="1">
      <alignment horizontal="right"/>
    </xf>
    <xf numFmtId="0" fontId="1" fillId="3" borderId="30" xfId="0" applyFont="1" applyFill="1" applyBorder="1" applyAlignment="1">
      <alignment horizontal="center"/>
    </xf>
    <xf numFmtId="49" fontId="1" fillId="3" borderId="15" xfId="0" applyNumberFormat="1" applyFont="1" applyFill="1" applyBorder="1"/>
    <xf numFmtId="0" fontId="1" fillId="0" borderId="18" xfId="0" applyFont="1" applyBorder="1" applyAlignment="1">
      <alignment horizontal="center"/>
    </xf>
    <xf numFmtId="0" fontId="1" fillId="3" borderId="31" xfId="0" applyFont="1" applyFill="1" applyBorder="1" applyAlignment="1">
      <alignment horizontal="center"/>
    </xf>
    <xf numFmtId="0" fontId="1" fillId="3" borderId="15" xfId="0" applyFont="1" applyFill="1" applyBorder="1"/>
    <xf numFmtId="0" fontId="1" fillId="3" borderId="26" xfId="0" applyFont="1" applyFill="1" applyBorder="1"/>
    <xf numFmtId="0" fontId="8" fillId="0" borderId="15" xfId="0" applyFont="1" applyBorder="1" applyAlignment="1">
      <alignment horizontal="left"/>
    </xf>
    <xf numFmtId="0" fontId="1" fillId="0" borderId="7" xfId="0" applyFont="1" applyBorder="1"/>
    <xf numFmtId="0" fontId="1" fillId="0" borderId="2" xfId="0" applyFont="1" applyBorder="1"/>
    <xf numFmtId="0" fontId="17" fillId="0" borderId="15" xfId="0" applyFont="1" applyBorder="1" applyAlignment="1">
      <alignment horizontal="center"/>
    </xf>
    <xf numFmtId="2" fontId="19" fillId="0" borderId="15" xfId="0" applyNumberFormat="1" applyFont="1" applyBorder="1" applyAlignment="1">
      <alignment horizontal="center"/>
    </xf>
    <xf numFmtId="164" fontId="19" fillId="0" borderId="15" xfId="0" applyNumberFormat="1" applyFont="1" applyBorder="1" applyAlignment="1">
      <alignment horizontal="center"/>
    </xf>
    <xf numFmtId="0" fontId="1" fillId="3" borderId="17" xfId="0" applyFont="1" applyFill="1" applyBorder="1"/>
    <xf numFmtId="0" fontId="1" fillId="3" borderId="14" xfId="0" applyFont="1" applyFill="1" applyBorder="1"/>
    <xf numFmtId="0" fontId="1" fillId="0" borderId="15" xfId="0" applyFont="1" applyBorder="1"/>
    <xf numFmtId="0" fontId="17" fillId="0" borderId="15" xfId="0" applyFont="1" applyBorder="1"/>
    <xf numFmtId="0" fontId="1" fillId="3" borderId="11" xfId="0" applyFont="1" applyFill="1" applyBorder="1"/>
    <xf numFmtId="0" fontId="1" fillId="3" borderId="14" xfId="0" applyFont="1" applyFill="1" applyBorder="1" applyAlignment="1">
      <alignment horizontal="center"/>
    </xf>
    <xf numFmtId="0" fontId="1" fillId="0" borderId="17" xfId="0" applyFont="1" applyBorder="1" applyAlignment="1">
      <alignment horizontal="center"/>
    </xf>
    <xf numFmtId="0" fontId="1" fillId="0" borderId="10" xfId="0" applyFont="1" applyBorder="1" applyAlignment="1">
      <alignment horizontal="center"/>
    </xf>
    <xf numFmtId="0" fontId="1" fillId="3" borderId="31" xfId="0" applyFont="1" applyFill="1" applyBorder="1"/>
    <xf numFmtId="0" fontId="1" fillId="0" borderId="11" xfId="0" applyFont="1" applyBorder="1" applyAlignment="1">
      <alignment horizontal="center"/>
    </xf>
    <xf numFmtId="0" fontId="1" fillId="0" borderId="7" xfId="0" applyFont="1" applyBorder="1" applyAlignment="1">
      <alignment horizontal="center"/>
    </xf>
    <xf numFmtId="0" fontId="19" fillId="0" borderId="7" xfId="0" applyFont="1" applyBorder="1" applyAlignment="1">
      <alignment horizontal="left"/>
    </xf>
    <xf numFmtId="0" fontId="1" fillId="0" borderId="36" xfId="0" applyFont="1" applyBorder="1" applyAlignment="1">
      <alignment horizontal="center"/>
    </xf>
    <xf numFmtId="2" fontId="19" fillId="0" borderId="36" xfId="0" applyNumberFormat="1" applyFont="1" applyBorder="1" applyAlignment="1">
      <alignment horizontal="center"/>
    </xf>
    <xf numFmtId="164" fontId="19" fillId="0" borderId="36" xfId="0" applyNumberFormat="1" applyFont="1" applyBorder="1" applyAlignment="1">
      <alignment horizontal="center"/>
    </xf>
    <xf numFmtId="49" fontId="1" fillId="0" borderId="36" xfId="0" applyNumberFormat="1" applyFont="1" applyBorder="1"/>
    <xf numFmtId="0" fontId="12" fillId="0" borderId="0" xfId="0" applyFont="1" applyAlignment="1">
      <alignment horizontal="center"/>
    </xf>
    <xf numFmtId="49" fontId="0" fillId="0" borderId="0" xfId="0" applyNumberFormat="1" applyAlignment="1">
      <alignment horizontal="center"/>
    </xf>
    <xf numFmtId="49" fontId="0" fillId="0" borderId="15" xfId="0" applyNumberFormat="1" applyBorder="1" applyAlignment="1">
      <alignment horizontal="center" vertical="center"/>
    </xf>
    <xf numFmtId="0" fontId="12" fillId="0" borderId="0" xfId="0" applyFont="1" applyAlignment="1">
      <alignment horizontal="center" vertical="center"/>
    </xf>
    <xf numFmtId="49" fontId="1" fillId="0" borderId="15" xfId="0" applyNumberFormat="1" applyFont="1" applyBorder="1" applyAlignment="1">
      <alignment horizontal="center" vertical="center"/>
    </xf>
    <xf numFmtId="0" fontId="1" fillId="0" borderId="40" xfId="0" applyFont="1" applyBorder="1" applyAlignment="1">
      <alignment horizontal="center" vertical="center"/>
    </xf>
    <xf numFmtId="0" fontId="2" fillId="3" borderId="24" xfId="0" applyFont="1" applyFill="1" applyBorder="1"/>
    <xf numFmtId="0" fontId="0" fillId="0" borderId="10" xfId="0" applyBorder="1" applyAlignment="1">
      <alignment horizontal="center"/>
    </xf>
    <xf numFmtId="0" fontId="0" fillId="0" borderId="16" xfId="0" applyBorder="1" applyAlignment="1">
      <alignment horizontal="center"/>
    </xf>
    <xf numFmtId="164" fontId="0" fillId="0" borderId="15" xfId="0" applyNumberFormat="1" applyBorder="1" applyAlignment="1">
      <alignment horizontal="center"/>
    </xf>
    <xf numFmtId="49" fontId="0" fillId="0" borderId="15" xfId="0" applyNumberFormat="1" applyBorder="1" applyAlignment="1">
      <alignment horizontal="center"/>
    </xf>
    <xf numFmtId="0" fontId="0" fillId="0" borderId="16" xfId="0" applyBorder="1" applyAlignment="1">
      <alignment horizontal="center" vertical="center"/>
    </xf>
    <xf numFmtId="164" fontId="0" fillId="0" borderId="15" xfId="0" applyNumberFormat="1" applyBorder="1" applyAlignment="1">
      <alignment horizontal="center" vertical="center"/>
    </xf>
    <xf numFmtId="49" fontId="1" fillId="0" borderId="21" xfId="0" applyNumberFormat="1" applyFont="1" applyBorder="1" applyAlignment="1">
      <alignment horizontal="center" vertical="center"/>
    </xf>
    <xf numFmtId="49" fontId="0" fillId="0" borderId="21" xfId="0" applyNumberFormat="1" applyBorder="1" applyAlignment="1">
      <alignment horizontal="center"/>
    </xf>
    <xf numFmtId="0" fontId="0" fillId="0" borderId="10" xfId="0" applyBorder="1"/>
    <xf numFmtId="0" fontId="1" fillId="0" borderId="16" xfId="0" applyFont="1" applyBorder="1" applyAlignment="1">
      <alignment horizontal="center"/>
    </xf>
    <xf numFmtId="49" fontId="0" fillId="0" borderId="21" xfId="0" applyNumberFormat="1" applyBorder="1" applyAlignment="1">
      <alignment horizontal="center" vertical="center"/>
    </xf>
    <xf numFmtId="0" fontId="0" fillId="0" borderId="11" xfId="0" applyBorder="1"/>
    <xf numFmtId="0" fontId="0" fillId="0" borderId="13" xfId="0" applyBorder="1" applyAlignment="1">
      <alignment vertical="center"/>
    </xf>
    <xf numFmtId="0" fontId="0" fillId="0" borderId="11" xfId="0" applyBorder="1" applyAlignment="1">
      <alignment vertical="center"/>
    </xf>
    <xf numFmtId="0" fontId="0" fillId="0" borderId="38" xfId="0" applyBorder="1" applyAlignment="1">
      <alignment horizontal="center" vertical="center"/>
    </xf>
    <xf numFmtId="49" fontId="0" fillId="0" borderId="40" xfId="0" applyNumberFormat="1" applyBorder="1" applyAlignment="1">
      <alignment horizontal="center"/>
    </xf>
    <xf numFmtId="49" fontId="0" fillId="0" borderId="40" xfId="0" applyNumberFormat="1" applyBorder="1" applyAlignment="1">
      <alignment horizontal="center" vertical="center"/>
    </xf>
    <xf numFmtId="0" fontId="0" fillId="0" borderId="37" xfId="0" applyBorder="1" applyAlignment="1">
      <alignment horizontal="center" vertical="center"/>
    </xf>
    <xf numFmtId="49" fontId="0" fillId="0" borderId="44" xfId="0" applyNumberFormat="1" applyBorder="1" applyAlignment="1">
      <alignment horizontal="center" vertical="center"/>
    </xf>
    <xf numFmtId="0" fontId="1" fillId="0" borderId="43" xfId="0" applyFont="1" applyBorder="1" applyAlignment="1">
      <alignment horizontal="center" vertical="center"/>
    </xf>
    <xf numFmtId="164" fontId="0" fillId="0" borderId="23" xfId="0" applyNumberFormat="1" applyBorder="1" applyAlignment="1">
      <alignment horizontal="center" vertical="center"/>
    </xf>
    <xf numFmtId="0" fontId="0" fillId="3" borderId="31" xfId="0" applyFill="1" applyBorder="1"/>
    <xf numFmtId="0" fontId="0" fillId="3" borderId="15" xfId="0" applyFill="1" applyBorder="1" applyAlignment="1">
      <alignment horizontal="right"/>
    </xf>
    <xf numFmtId="0" fontId="0" fillId="3" borderId="32" xfId="0" applyFill="1" applyBorder="1"/>
    <xf numFmtId="0" fontId="0" fillId="3" borderId="0" xfId="0" applyFill="1" applyAlignment="1">
      <alignment horizontal="center"/>
    </xf>
    <xf numFmtId="0" fontId="0" fillId="3" borderId="16" xfId="0" applyFill="1" applyBorder="1" applyAlignment="1">
      <alignment horizontal="center"/>
    </xf>
    <xf numFmtId="164" fontId="0" fillId="3" borderId="15" xfId="0" applyNumberFormat="1" applyFill="1" applyBorder="1" applyAlignment="1">
      <alignment horizontal="center"/>
    </xf>
    <xf numFmtId="49" fontId="0" fillId="3" borderId="15" xfId="0" applyNumberFormat="1" applyFill="1" applyBorder="1" applyAlignment="1">
      <alignment horizontal="center"/>
    </xf>
    <xf numFmtId="0" fontId="0" fillId="0" borderId="47" xfId="0" applyBorder="1"/>
    <xf numFmtId="0" fontId="0" fillId="0" borderId="33" xfId="0" applyBorder="1" applyAlignment="1">
      <alignment horizontal="center"/>
    </xf>
    <xf numFmtId="164" fontId="6" fillId="0" borderId="22" xfId="0" applyNumberFormat="1" applyFont="1" applyBorder="1" applyAlignment="1">
      <alignment horizontal="center"/>
    </xf>
    <xf numFmtId="49" fontId="0" fillId="0" borderId="22" xfId="0" applyNumberFormat="1" applyBorder="1" applyAlignment="1">
      <alignment horizontal="center"/>
    </xf>
    <xf numFmtId="0" fontId="0" fillId="0" borderId="27" xfId="0" applyBorder="1"/>
    <xf numFmtId="0" fontId="0" fillId="3" borderId="4" xfId="0" applyFill="1" applyBorder="1"/>
    <xf numFmtId="0" fontId="0" fillId="3" borderId="14" xfId="0" applyFill="1" applyBorder="1"/>
    <xf numFmtId="0" fontId="0" fillId="3" borderId="9" xfId="0" applyFill="1" applyBorder="1" applyAlignment="1">
      <alignment horizontal="center"/>
    </xf>
    <xf numFmtId="0" fontId="0" fillId="3" borderId="4" xfId="0" applyFill="1" applyBorder="1" applyAlignment="1">
      <alignment horizontal="center"/>
    </xf>
    <xf numFmtId="49" fontId="0" fillId="3" borderId="8" xfId="0" applyNumberFormat="1" applyFill="1" applyBorder="1" applyAlignment="1">
      <alignment horizontal="center"/>
    </xf>
    <xf numFmtId="0" fontId="8" fillId="0" borderId="23" xfId="0" applyFont="1" applyBorder="1"/>
    <xf numFmtId="0" fontId="1" fillId="0" borderId="43" xfId="0" applyFont="1" applyBorder="1" applyAlignment="1">
      <alignment horizontal="center"/>
    </xf>
    <xf numFmtId="0" fontId="1" fillId="0" borderId="23" xfId="0" applyFont="1" applyBorder="1" applyAlignment="1">
      <alignment horizontal="center"/>
    </xf>
    <xf numFmtId="0" fontId="1" fillId="0" borderId="37" xfId="0" applyFont="1" applyBorder="1" applyAlignment="1">
      <alignment horizontal="center"/>
    </xf>
    <xf numFmtId="164" fontId="0" fillId="0" borderId="23" xfId="0" applyNumberFormat="1" applyBorder="1" applyAlignment="1">
      <alignment horizontal="center"/>
    </xf>
    <xf numFmtId="49" fontId="0" fillId="0" borderId="23" xfId="0" applyNumberFormat="1" applyBorder="1" applyAlignment="1">
      <alignment horizontal="center"/>
    </xf>
    <xf numFmtId="0" fontId="0" fillId="0" borderId="13" xfId="0" applyBorder="1"/>
    <xf numFmtId="0" fontId="0" fillId="0" borderId="38" xfId="0" applyBorder="1" applyAlignment="1">
      <alignment horizontal="center"/>
    </xf>
    <xf numFmtId="0" fontId="0" fillId="0" borderId="7" xfId="0" applyBorder="1"/>
    <xf numFmtId="0" fontId="0" fillId="0" borderId="11" xfId="0" applyBorder="1" applyAlignment="1">
      <alignment horizontal="center"/>
    </xf>
    <xf numFmtId="0" fontId="1" fillId="0" borderId="0" xfId="4" applyAlignment="1">
      <alignment horizontal="left"/>
    </xf>
    <xf numFmtId="0" fontId="1" fillId="0" borderId="0" xfId="4"/>
    <xf numFmtId="0" fontId="5" fillId="0" borderId="0" xfId="4" applyFont="1" applyAlignment="1">
      <alignment horizontal="left"/>
    </xf>
    <xf numFmtId="0" fontId="3" fillId="0" borderId="0" xfId="4" applyFont="1" applyAlignment="1">
      <alignment wrapText="1"/>
    </xf>
    <xf numFmtId="0" fontId="1" fillId="0" borderId="0" xfId="4" applyAlignment="1">
      <alignment wrapText="1"/>
    </xf>
    <xf numFmtId="1" fontId="1" fillId="0" borderId="0" xfId="4" applyNumberFormat="1"/>
    <xf numFmtId="0" fontId="1" fillId="0" borderId="0" xfId="4" quotePrefix="1" applyAlignment="1">
      <alignment horizontal="left"/>
    </xf>
    <xf numFmtId="0" fontId="9" fillId="0" borderId="0" xfId="4" applyFont="1"/>
    <xf numFmtId="0" fontId="1" fillId="0" borderId="15" xfId="0" applyFont="1" applyBorder="1" applyAlignment="1" applyProtection="1">
      <alignment horizontal="center"/>
      <protection locked="0"/>
    </xf>
    <xf numFmtId="0" fontId="1" fillId="0" borderId="25" xfId="0" applyFont="1" applyBorder="1" applyAlignment="1" applyProtection="1">
      <alignment horizontal="center"/>
      <protection locked="0"/>
    </xf>
    <xf numFmtId="0" fontId="1" fillId="0" borderId="22" xfId="0" applyFont="1" applyBorder="1" applyAlignment="1" applyProtection="1">
      <alignment horizontal="center"/>
      <protection locked="0"/>
    </xf>
    <xf numFmtId="0" fontId="1" fillId="0" borderId="15" xfId="0" applyFont="1" applyBorder="1" applyAlignment="1" applyProtection="1">
      <alignment horizontal="center" vertical="center"/>
      <protection locked="0"/>
    </xf>
    <xf numFmtId="0" fontId="0" fillId="0" borderId="2" xfId="0" applyBorder="1" applyAlignment="1" applyProtection="1">
      <alignment vertical="center"/>
      <protection locked="0"/>
    </xf>
    <xf numFmtId="0" fontId="1" fillId="0" borderId="25" xfId="0" applyFont="1" applyBorder="1" applyAlignment="1" applyProtection="1">
      <alignment horizontal="center" vertical="center"/>
      <protection locked="0"/>
    </xf>
    <xf numFmtId="0" fontId="0" fillId="0" borderId="25" xfId="0" applyBorder="1" applyAlignment="1" applyProtection="1">
      <alignment horizontal="center"/>
      <protection locked="0"/>
    </xf>
    <xf numFmtId="0" fontId="1" fillId="0" borderId="43" xfId="0" applyFont="1" applyBorder="1" applyAlignment="1" applyProtection="1">
      <alignment horizontal="center"/>
      <protection locked="0"/>
    </xf>
    <xf numFmtId="0" fontId="0" fillId="0" borderId="25" xfId="0" applyBorder="1" applyAlignment="1" applyProtection="1">
      <alignment horizontal="center" vertical="center"/>
      <protection locked="0"/>
    </xf>
    <xf numFmtId="0" fontId="0" fillId="0" borderId="13" xfId="0" applyBorder="1" applyAlignment="1" applyProtection="1">
      <alignment vertical="center"/>
      <protection locked="0"/>
    </xf>
    <xf numFmtId="0" fontId="1" fillId="0" borderId="40" xfId="0" applyFont="1" applyBorder="1" applyAlignment="1">
      <alignment horizontal="center"/>
    </xf>
    <xf numFmtId="0" fontId="3" fillId="0" borderId="0" xfId="0" applyFont="1" applyAlignment="1">
      <alignment wrapText="1"/>
    </xf>
    <xf numFmtId="49" fontId="13" fillId="0" borderId="0" xfId="0" applyNumberFormat="1" applyFont="1" applyAlignment="1">
      <alignment horizontal="center" wrapText="1"/>
    </xf>
    <xf numFmtId="0" fontId="1" fillId="0" borderId="0" xfId="0" applyFont="1" applyAlignment="1">
      <alignment wrapText="1"/>
    </xf>
    <xf numFmtId="1" fontId="1" fillId="0" borderId="0" xfId="0" applyNumberFormat="1" applyFont="1"/>
    <xf numFmtId="1" fontId="0" fillId="0" borderId="0" xfId="0" applyNumberFormat="1"/>
    <xf numFmtId="0" fontId="0" fillId="0" borderId="0" xfId="0" applyAlignment="1">
      <alignment wrapText="1"/>
    </xf>
    <xf numFmtId="0" fontId="9" fillId="0" borderId="0" xfId="0" applyFont="1"/>
    <xf numFmtId="0" fontId="0" fillId="0" borderId="0" xfId="0" quotePrefix="1" applyAlignment="1">
      <alignment horizontal="left" wrapText="1"/>
    </xf>
    <xf numFmtId="0" fontId="0" fillId="0" borderId="0" xfId="0" quotePrefix="1" applyAlignment="1">
      <alignment horizontal="left" vertical="top" wrapText="1"/>
    </xf>
    <xf numFmtId="0" fontId="17" fillId="0" borderId="0" xfId="0" applyFont="1"/>
    <xf numFmtId="0" fontId="2" fillId="3" borderId="17" xfId="0" applyFont="1" applyFill="1" applyBorder="1"/>
    <xf numFmtId="0" fontId="2" fillId="3" borderId="17" xfId="0" applyFont="1" applyFill="1" applyBorder="1" applyAlignment="1">
      <alignment wrapText="1"/>
    </xf>
    <xf numFmtId="0" fontId="2" fillId="3" borderId="5" xfId="0" applyFont="1" applyFill="1" applyBorder="1" applyAlignment="1">
      <alignment horizontal="center" wrapText="1"/>
    </xf>
    <xf numFmtId="0" fontId="1" fillId="0" borderId="33" xfId="0" applyFont="1" applyBorder="1"/>
    <xf numFmtId="0" fontId="1" fillId="0" borderId="1" xfId="0" applyFont="1" applyBorder="1" applyAlignment="1">
      <alignment horizontal="center" vertical="center" wrapText="1"/>
    </xf>
    <xf numFmtId="0" fontId="2" fillId="3" borderId="12" xfId="0" applyFont="1" applyFill="1" applyBorder="1" applyAlignment="1">
      <alignment horizontal="center"/>
    </xf>
    <xf numFmtId="0" fontId="2" fillId="3" borderId="28" xfId="0" applyFont="1" applyFill="1" applyBorder="1" applyAlignment="1">
      <alignment horizontal="center"/>
    </xf>
    <xf numFmtId="0" fontId="0" fillId="0" borderId="1" xfId="0" applyBorder="1"/>
    <xf numFmtId="0" fontId="1" fillId="0" borderId="1" xfId="0" applyFont="1" applyBorder="1"/>
    <xf numFmtId="0" fontId="1" fillId="0" borderId="1" xfId="0" applyFont="1" applyBorder="1" applyAlignment="1">
      <alignment wrapText="1"/>
    </xf>
    <xf numFmtId="0" fontId="1" fillId="0" borderId="39" xfId="0" applyFont="1" applyBorder="1"/>
    <xf numFmtId="0" fontId="2" fillId="0" borderId="12" xfId="0" applyFont="1" applyBorder="1" applyAlignment="1" applyProtection="1">
      <alignment horizontal="center" vertical="center"/>
      <protection locked="0"/>
    </xf>
    <xf numFmtId="0" fontId="2" fillId="3" borderId="27" xfId="0" applyFont="1" applyFill="1" applyBorder="1"/>
    <xf numFmtId="0" fontId="2" fillId="3" borderId="5" xfId="0" applyFont="1" applyFill="1" applyBorder="1"/>
    <xf numFmtId="49" fontId="2" fillId="3" borderId="5" xfId="0" applyNumberFormat="1" applyFont="1" applyFill="1" applyBorder="1"/>
    <xf numFmtId="0" fontId="2" fillId="0" borderId="12" xfId="0" applyFont="1" applyBorder="1" applyAlignment="1">
      <alignment horizontal="center"/>
    </xf>
    <xf numFmtId="0" fontId="0" fillId="0" borderId="5" xfId="0" applyBorder="1"/>
    <xf numFmtId="0" fontId="6" fillId="0" borderId="15" xfId="0" applyFont="1" applyBorder="1" applyAlignment="1">
      <alignment horizontal="left"/>
    </xf>
    <xf numFmtId="0" fontId="6" fillId="0" borderId="7" xfId="0" applyFont="1" applyBorder="1" applyAlignment="1">
      <alignment horizontal="left"/>
    </xf>
    <xf numFmtId="0" fontId="1" fillId="0" borderId="5" xfId="0" applyFont="1" applyBorder="1"/>
    <xf numFmtId="0" fontId="1" fillId="0" borderId="15" xfId="0" applyFont="1" applyBorder="1" applyAlignment="1">
      <alignment horizontal="left" vertical="center"/>
    </xf>
    <xf numFmtId="0" fontId="1" fillId="0" borderId="1" xfId="0" applyFont="1" applyBorder="1" applyAlignment="1">
      <alignment horizontal="left" vertical="center"/>
    </xf>
    <xf numFmtId="0" fontId="1" fillId="0" borderId="1" xfId="0" applyFont="1" applyBorder="1" applyAlignment="1">
      <alignment horizontal="left" vertical="center" wrapText="1"/>
    </xf>
    <xf numFmtId="0" fontId="1" fillId="0" borderId="39" xfId="0" applyFont="1" applyBorder="1" applyAlignment="1">
      <alignment horizontal="left" vertical="center"/>
    </xf>
    <xf numFmtId="0" fontId="1" fillId="0" borderId="5" xfId="0" applyFont="1" applyBorder="1" applyAlignment="1">
      <alignment wrapText="1"/>
    </xf>
    <xf numFmtId="0" fontId="1" fillId="0" borderId="1" xfId="0" applyFont="1" applyBorder="1" applyAlignment="1">
      <alignment horizontal="left" vertical="top"/>
    </xf>
    <xf numFmtId="0" fontId="1" fillId="0" borderId="39" xfId="0" applyFont="1" applyBorder="1" applyAlignment="1">
      <alignment horizontal="left" vertical="top"/>
    </xf>
    <xf numFmtId="0" fontId="0" fillId="0" borderId="0" xfId="0" applyAlignment="1">
      <alignment vertical="center" wrapText="1"/>
    </xf>
    <xf numFmtId="0" fontId="6" fillId="0" borderId="2" xfId="0" applyFont="1" applyBorder="1" applyAlignment="1">
      <alignment horizontal="left"/>
    </xf>
    <xf numFmtId="0" fontId="1" fillId="0" borderId="15" xfId="0" applyFont="1" applyBorder="1" applyAlignment="1">
      <alignment vertical="center" wrapText="1"/>
    </xf>
    <xf numFmtId="0" fontId="1" fillId="0" borderId="10" xfId="0" applyFont="1" applyBorder="1" applyAlignment="1">
      <alignment wrapText="1"/>
    </xf>
    <xf numFmtId="0" fontId="28" fillId="4" borderId="50" xfId="0" applyFont="1" applyFill="1" applyBorder="1" applyAlignment="1" applyProtection="1">
      <alignment horizontal="center" vertical="center"/>
      <protection locked="0"/>
    </xf>
    <xf numFmtId="0" fontId="28" fillId="4" borderId="15" xfId="0" applyFont="1" applyFill="1" applyBorder="1" applyAlignment="1" applyProtection="1">
      <alignment horizontal="center" vertical="center"/>
      <protection locked="0"/>
    </xf>
    <xf numFmtId="0" fontId="28" fillId="4" borderId="16" xfId="0" applyFont="1" applyFill="1" applyBorder="1" applyAlignment="1" applyProtection="1">
      <alignment horizontal="center" vertical="center"/>
      <protection locked="0"/>
    </xf>
    <xf numFmtId="0" fontId="28" fillId="4" borderId="63" xfId="0" applyFont="1" applyFill="1" applyBorder="1" applyAlignment="1" applyProtection="1">
      <alignment horizontal="center" vertical="center"/>
      <protection locked="0"/>
    </xf>
    <xf numFmtId="0" fontId="28" fillId="4" borderId="52" xfId="0" applyFont="1" applyFill="1" applyBorder="1" applyAlignment="1" applyProtection="1">
      <alignment horizontal="center" vertical="center"/>
      <protection locked="0"/>
    </xf>
    <xf numFmtId="0" fontId="28" fillId="4" borderId="53" xfId="0" applyFont="1" applyFill="1" applyBorder="1" applyAlignment="1" applyProtection="1">
      <alignment horizontal="center" vertical="center"/>
      <protection locked="0"/>
    </xf>
    <xf numFmtId="0" fontId="28" fillId="4" borderId="64" xfId="0" applyFont="1" applyFill="1" applyBorder="1" applyAlignment="1" applyProtection="1">
      <alignment horizontal="center" vertical="center"/>
      <protection locked="0"/>
    </xf>
    <xf numFmtId="0" fontId="28" fillId="4" borderId="65" xfId="0" applyFont="1" applyFill="1" applyBorder="1" applyAlignment="1" applyProtection="1">
      <alignment horizontal="center" vertical="center"/>
      <protection locked="0"/>
    </xf>
    <xf numFmtId="0" fontId="29" fillId="5" borderId="15" xfId="0" applyFont="1" applyFill="1" applyBorder="1" applyAlignment="1">
      <alignment horizontal="center" vertical="center"/>
    </xf>
    <xf numFmtId="0" fontId="2" fillId="5" borderId="61" xfId="0" applyFont="1" applyFill="1" applyBorder="1" applyAlignment="1">
      <alignment horizontal="center" vertical="center"/>
    </xf>
    <xf numFmtId="0" fontId="2" fillId="5" borderId="62" xfId="0" applyFont="1" applyFill="1" applyBorder="1" applyAlignment="1">
      <alignment horizontal="center" vertical="center"/>
    </xf>
    <xf numFmtId="0" fontId="2" fillId="5" borderId="62" xfId="0" applyFont="1" applyFill="1" applyBorder="1" applyAlignment="1">
      <alignment horizontal="center" vertical="center" wrapText="1"/>
    </xf>
    <xf numFmtId="0" fontId="0" fillId="0" borderId="17" xfId="0" applyBorder="1"/>
    <xf numFmtId="0" fontId="0" fillId="0" borderId="46" xfId="0" applyBorder="1"/>
    <xf numFmtId="0" fontId="30" fillId="5" borderId="15" xfId="0" applyFont="1" applyFill="1" applyBorder="1" applyAlignment="1" applyProtection="1">
      <alignment horizontal="center" vertical="center"/>
      <protection locked="0"/>
    </xf>
    <xf numFmtId="0" fontId="2" fillId="5" borderId="23" xfId="0" applyFont="1" applyFill="1" applyBorder="1" applyAlignment="1">
      <alignment horizontal="center" vertical="center"/>
    </xf>
    <xf numFmtId="0" fontId="2" fillId="5" borderId="37" xfId="0" applyFont="1" applyFill="1" applyBorder="1" applyAlignment="1">
      <alignment horizontal="center" vertical="center"/>
    </xf>
    <xf numFmtId="0" fontId="2" fillId="5" borderId="70" xfId="0" applyFont="1" applyFill="1" applyBorder="1" applyAlignment="1">
      <alignment horizontal="center" vertical="center"/>
    </xf>
    <xf numFmtId="0" fontId="1" fillId="5" borderId="0" xfId="0" applyFont="1" applyFill="1"/>
    <xf numFmtId="0" fontId="31" fillId="0" borderId="23" xfId="0" applyFont="1" applyBorder="1" applyAlignment="1">
      <alignment horizontal="center" vertical="center" wrapText="1"/>
    </xf>
    <xf numFmtId="164" fontId="6" fillId="0" borderId="19" xfId="0" applyNumberFormat="1" applyFont="1" applyBorder="1" applyAlignment="1">
      <alignment horizontal="center" vertical="center"/>
    </xf>
    <xf numFmtId="164" fontId="6" fillId="0" borderId="15" xfId="0" applyNumberFormat="1" applyFont="1" applyBorder="1" applyAlignment="1">
      <alignment horizontal="center" vertical="center"/>
    </xf>
    <xf numFmtId="0" fontId="32" fillId="0" borderId="0" xfId="4" applyFont="1" applyAlignment="1">
      <alignment wrapText="1"/>
    </xf>
    <xf numFmtId="0" fontId="28" fillId="0" borderId="0" xfId="4" applyFont="1" applyAlignment="1">
      <alignment wrapText="1"/>
    </xf>
    <xf numFmtId="0" fontId="1" fillId="0" borderId="15" xfId="0" applyFont="1" applyBorder="1" applyAlignment="1">
      <alignment horizontal="left" vertical="center" wrapText="1"/>
    </xf>
    <xf numFmtId="0" fontId="2" fillId="0" borderId="0" xfId="0" applyFont="1" applyAlignment="1">
      <alignment horizontal="left" vertical="center" wrapText="1"/>
    </xf>
    <xf numFmtId="0" fontId="20" fillId="0" borderId="27" xfId="0" applyFont="1" applyBorder="1" applyAlignment="1">
      <alignment horizontal="center" vertical="center"/>
    </xf>
    <xf numFmtId="0" fontId="20" fillId="0" borderId="14" xfId="0" applyFont="1" applyBorder="1" applyAlignment="1">
      <alignment horizontal="center" vertical="center"/>
    </xf>
    <xf numFmtId="0" fontId="20" fillId="0" borderId="45" xfId="0" applyFont="1" applyBorder="1" applyAlignment="1">
      <alignment horizontal="center" vertical="center"/>
    </xf>
    <xf numFmtId="0" fontId="28" fillId="5" borderId="16" xfId="0" applyFont="1" applyFill="1" applyBorder="1" applyAlignment="1">
      <alignment horizontal="left" vertical="center"/>
    </xf>
    <xf numFmtId="0" fontId="1" fillId="5" borderId="26" xfId="0" applyFont="1" applyFill="1" applyBorder="1" applyAlignment="1">
      <alignment horizontal="left" vertical="center"/>
    </xf>
    <xf numFmtId="0" fontId="1" fillId="5" borderId="25" xfId="0" applyFont="1" applyFill="1" applyBorder="1" applyAlignment="1">
      <alignment horizontal="left" vertical="center"/>
    </xf>
    <xf numFmtId="0" fontId="1" fillId="5" borderId="16" xfId="0" applyFont="1" applyFill="1" applyBorder="1" applyAlignment="1">
      <alignment horizontal="left" vertical="center" wrapText="1"/>
    </xf>
    <xf numFmtId="0" fontId="1" fillId="5" borderId="26" xfId="0" applyFont="1" applyFill="1" applyBorder="1" applyAlignment="1">
      <alignment horizontal="left" vertical="center" wrapText="1"/>
    </xf>
    <xf numFmtId="0" fontId="1" fillId="5" borderId="25" xfId="0" applyFont="1" applyFill="1" applyBorder="1" applyAlignment="1">
      <alignment horizontal="left" vertical="center" wrapText="1"/>
    </xf>
    <xf numFmtId="0" fontId="29" fillId="4" borderId="16" xfId="0" applyFont="1" applyFill="1" applyBorder="1" applyAlignment="1">
      <alignment horizontal="center" vertical="center"/>
    </xf>
    <xf numFmtId="0" fontId="29" fillId="4" borderId="26" xfId="0" applyFont="1" applyFill="1" applyBorder="1" applyAlignment="1">
      <alignment horizontal="center" vertical="center"/>
    </xf>
    <xf numFmtId="0" fontId="29" fillId="4" borderId="25" xfId="0" applyFont="1" applyFill="1" applyBorder="1" applyAlignment="1">
      <alignment horizontal="center" vertical="center"/>
    </xf>
    <xf numFmtId="0" fontId="24" fillId="0" borderId="49" xfId="0" applyFont="1" applyBorder="1" applyAlignment="1">
      <alignment horizontal="center" vertical="center"/>
    </xf>
    <xf numFmtId="0" fontId="24" fillId="0" borderId="73" xfId="0" applyFont="1" applyBorder="1" applyAlignment="1">
      <alignment horizontal="center" vertical="center"/>
    </xf>
    <xf numFmtId="0" fontId="24" fillId="0" borderId="59" xfId="0" applyFont="1" applyBorder="1" applyAlignment="1">
      <alignment horizontal="center" vertical="center"/>
    </xf>
    <xf numFmtId="0" fontId="24" fillId="0" borderId="60" xfId="0" applyFont="1" applyBorder="1" applyAlignment="1">
      <alignment horizontal="center" vertical="center"/>
    </xf>
    <xf numFmtId="0" fontId="2" fillId="0" borderId="0" xfId="0" applyFont="1" applyAlignment="1">
      <alignment horizontal="center" vertical="center" wrapText="1"/>
    </xf>
    <xf numFmtId="0" fontId="2" fillId="0" borderId="55" xfId="0" applyFont="1" applyBorder="1" applyAlignment="1">
      <alignment horizontal="center" vertical="center" wrapText="1"/>
    </xf>
    <xf numFmtId="0" fontId="2" fillId="0" borderId="57" xfId="0" applyFont="1" applyBorder="1" applyAlignment="1">
      <alignment horizontal="center" vertical="center" wrapText="1"/>
    </xf>
    <xf numFmtId="0" fontId="2" fillId="0" borderId="58" xfId="0" applyFont="1" applyBorder="1" applyAlignment="1">
      <alignment horizontal="center" vertical="center" wrapText="1"/>
    </xf>
    <xf numFmtId="0" fontId="23" fillId="0" borderId="67" xfId="0" applyFont="1" applyBorder="1" applyAlignment="1">
      <alignment horizontal="center" vertical="center" wrapText="1"/>
    </xf>
    <xf numFmtId="0" fontId="23" fillId="0" borderId="68" xfId="0" applyFont="1" applyBorder="1" applyAlignment="1">
      <alignment horizontal="center" vertical="center" wrapText="1"/>
    </xf>
    <xf numFmtId="0" fontId="23" fillId="0" borderId="69" xfId="0" applyFont="1" applyBorder="1" applyAlignment="1">
      <alignment horizontal="center" vertical="center" wrapText="1"/>
    </xf>
    <xf numFmtId="0" fontId="20" fillId="0" borderId="27"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46"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24" xfId="0" applyFont="1" applyBorder="1" applyAlignment="1">
      <alignment horizontal="center" vertical="center"/>
    </xf>
    <xf numFmtId="0" fontId="2" fillId="0" borderId="46" xfId="0" applyFont="1" applyBorder="1" applyAlignment="1">
      <alignment horizontal="center" vertical="center"/>
    </xf>
    <xf numFmtId="0" fontId="2" fillId="0" borderId="11" xfId="0" applyFont="1" applyBorder="1" applyAlignment="1">
      <alignment horizontal="center" vertical="center"/>
    </xf>
    <xf numFmtId="0" fontId="2" fillId="0" borderId="2" xfId="0" applyFont="1" applyBorder="1" applyAlignment="1">
      <alignment horizontal="center" vertical="center"/>
    </xf>
    <xf numFmtId="0" fontId="2" fillId="0" borderId="13" xfId="0" applyFont="1" applyBorder="1" applyAlignment="1">
      <alignment horizontal="center" vertical="center"/>
    </xf>
    <xf numFmtId="0" fontId="1" fillId="0" borderId="71" xfId="0" applyFont="1" applyBorder="1" applyAlignment="1">
      <alignment horizontal="center" vertical="center"/>
    </xf>
    <xf numFmtId="0" fontId="0" fillId="0" borderId="44"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72" xfId="0" applyBorder="1" applyAlignment="1">
      <alignment wrapText="1"/>
    </xf>
    <xf numFmtId="0" fontId="0" fillId="0" borderId="34" xfId="0" applyBorder="1" applyAlignment="1">
      <alignment wrapText="1"/>
    </xf>
    <xf numFmtId="164" fontId="6" fillId="0" borderId="15" xfId="0" applyNumberFormat="1" applyFont="1" applyBorder="1" applyAlignment="1">
      <alignment horizontal="center" vertical="center"/>
    </xf>
    <xf numFmtId="164" fontId="6" fillId="0" borderId="22" xfId="0" applyNumberFormat="1" applyFont="1" applyBorder="1" applyAlignment="1">
      <alignment horizontal="center" vertical="center"/>
    </xf>
    <xf numFmtId="164" fontId="6" fillId="0" borderId="23" xfId="0" applyNumberFormat="1" applyFont="1" applyBorder="1" applyAlignment="1">
      <alignment horizontal="center" vertical="center"/>
    </xf>
    <xf numFmtId="0" fontId="0" fillId="0" borderId="0" xfId="0" applyAlignment="1">
      <alignment wrapText="1"/>
    </xf>
  </cellXfs>
  <cellStyles count="5">
    <cellStyle name="Hyperlink" xfId="1" builtinId="8"/>
    <cellStyle name="Hyperlink 2" xfId="2" xr:uid="{00000000-0005-0000-0000-000001000000}"/>
    <cellStyle name="Hyperlink 2 2" xfId="3" xr:uid="{00000000-0005-0000-0000-000002000000}"/>
    <cellStyle name="Normal" xfId="0" builtinId="0"/>
    <cellStyle name="Normal 2" xfId="4" xr:uid="{00000000-0005-0000-0000-000004000000}"/>
  </cellStyles>
  <dxfs count="409">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font>
    </dxf>
    <dxf>
      <font>
        <color theme="0"/>
      </font>
    </dxf>
    <dxf>
      <font>
        <color theme="0"/>
      </font>
      <fill>
        <patternFill patternType="solid">
          <bgColor theme="0"/>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bgColor theme="0"/>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border>
        <left/>
        <right/>
        <top/>
        <bottom/>
        <vertical/>
        <horizontal/>
      </border>
    </dxf>
    <dxf>
      <font>
        <color theme="0"/>
      </font>
      <fill>
        <patternFill patternType="none">
          <bgColor auto="1"/>
        </patternFill>
      </fill>
      <border>
        <left/>
        <right/>
        <top/>
        <bottom/>
        <vertical/>
        <horizontal/>
      </border>
    </dxf>
    <dxf>
      <font>
        <color theme="0"/>
      </font>
      <border>
        <left/>
        <right/>
        <top/>
        <bottom/>
        <vertical/>
        <horizontal/>
      </border>
    </dxf>
    <dxf>
      <font>
        <color theme="0"/>
      </font>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b/>
        <i val="0"/>
        <color rgb="FF0070C0"/>
      </font>
      <border>
        <left style="thin">
          <color auto="1"/>
        </left>
        <right style="thin">
          <color auto="1"/>
        </right>
        <top style="thin">
          <color auto="1"/>
        </top>
        <bottom style="thin">
          <color auto="1"/>
        </bottom>
      </border>
    </dxf>
    <dxf>
      <font>
        <b/>
        <i val="0"/>
        <color rgb="FF0070C0"/>
      </font>
    </dxf>
    <dxf>
      <font>
        <b/>
        <i val="0"/>
        <color rgb="FFFF0000"/>
      </font>
    </dxf>
    <dxf>
      <font>
        <color theme="1"/>
      </font>
      <fill>
        <patternFill>
          <bgColor rgb="FFFFFF00"/>
        </patternFill>
      </fill>
    </dxf>
    <dxf>
      <font>
        <strike val="0"/>
        <color theme="1"/>
      </font>
      <fill>
        <patternFill patternType="solid">
          <bgColor rgb="FFFFFF00"/>
        </patternFill>
      </fill>
    </dxf>
    <dxf>
      <font>
        <color rgb="FF9C0006"/>
      </font>
      <fill>
        <patternFill>
          <bgColor rgb="FFFFC7CE"/>
        </patternFill>
      </fill>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dxf>
    <dxf>
      <font>
        <color theme="0"/>
      </font>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border>
        <left/>
        <right/>
        <top/>
        <bottom/>
        <vertical/>
        <horizontal/>
      </border>
    </dxf>
    <dxf>
      <font>
        <color theme="0"/>
      </font>
      <fill>
        <patternFill patternType="none">
          <bgColor auto="1"/>
        </patternFill>
      </fill>
      <border>
        <left/>
        <right/>
        <top/>
        <bottom/>
        <vertical/>
        <horizontal/>
      </border>
    </dxf>
    <dxf>
      <font>
        <color theme="0"/>
      </font>
      <border>
        <left/>
        <right/>
        <top/>
        <bottom/>
        <vertical/>
        <horizontal/>
      </border>
    </dxf>
    <dxf>
      <font>
        <color theme="0"/>
      </font>
      <border>
        <left/>
        <right/>
        <top/>
        <bottom/>
        <vertical/>
        <horizontal/>
      </border>
    </dxf>
    <dxf>
      <fill>
        <patternFill>
          <bgColor theme="0" tint="-0.24994659260841701"/>
        </patternFill>
      </fill>
    </dxf>
    <dxf>
      <fill>
        <patternFill>
          <bgColor theme="0" tint="-0.24994659260841701"/>
        </patternFill>
      </fill>
    </dxf>
    <dxf>
      <fill>
        <patternFill>
          <bgColor theme="0" tint="-0.24994659260841701"/>
        </patternFill>
      </fill>
    </dxf>
    <dxf>
      <font>
        <color auto="1"/>
      </font>
      <fill>
        <patternFill>
          <bgColor theme="0" tint="-0.24994659260841701"/>
        </patternFill>
      </fill>
    </dxf>
    <dxf>
      <fill>
        <patternFill>
          <bgColor theme="0" tint="-0.24994659260841701"/>
        </patternFill>
      </fill>
    </dxf>
    <dxf>
      <fill>
        <patternFill>
          <bgColor theme="0" tint="-0.24994659260841701"/>
        </patternFill>
      </fill>
    </dxf>
    <dxf>
      <font>
        <color theme="0" tint="-0.24994659260841701"/>
      </font>
      <fill>
        <patternFill>
          <bgColor theme="0" tint="-0.24994659260841701"/>
        </patternFill>
      </fill>
    </dxf>
    <dxf>
      <fill>
        <patternFill>
          <bgColor theme="0" tint="-0.24994659260841701"/>
        </patternFill>
      </fill>
    </dxf>
    <dxf>
      <fill>
        <patternFill>
          <bgColor theme="0" tint="-0.24994659260841701"/>
        </patternFill>
      </fill>
    </dxf>
    <dxf>
      <font>
        <color theme="0" tint="-0.24994659260841701"/>
      </font>
      <fill>
        <patternFill>
          <bgColor theme="0" tint="-0.24994659260841701"/>
        </patternFill>
      </fill>
    </dxf>
    <dxf>
      <fill>
        <patternFill>
          <bgColor theme="0" tint="-0.24994659260841701"/>
        </patternFill>
      </fill>
    </dxf>
    <dxf>
      <fill>
        <patternFill>
          <bgColor theme="0" tint="-0.24994659260841701"/>
        </patternFill>
      </fill>
    </dxf>
    <dxf>
      <font>
        <color auto="1"/>
      </font>
      <fill>
        <patternFill>
          <bgColor theme="0" tint="-0.24994659260841701"/>
        </patternFill>
      </fill>
    </dxf>
    <dxf>
      <fill>
        <patternFill>
          <bgColor theme="0" tint="-0.24994659260841701"/>
        </patternFill>
      </fill>
    </dxf>
    <dxf>
      <fill>
        <patternFill>
          <bgColor theme="0" tint="-0.24994659260841701"/>
        </patternFill>
      </fill>
    </dxf>
    <dxf>
      <font>
        <color auto="1"/>
      </font>
      <fill>
        <patternFill>
          <bgColor theme="0" tint="-0.24994659260841701"/>
        </patternFill>
      </fill>
    </dxf>
    <dxf>
      <fill>
        <patternFill>
          <bgColor theme="0" tint="-0.24994659260841701"/>
        </patternFill>
      </fill>
    </dxf>
    <dxf>
      <fill>
        <patternFill>
          <bgColor theme="0" tint="-0.24994659260841701"/>
        </patternFill>
      </fill>
    </dxf>
    <dxf>
      <font>
        <color auto="1"/>
      </font>
      <fill>
        <patternFill>
          <bgColor theme="0" tint="-0.24994659260841701"/>
        </patternFill>
      </fill>
    </dxf>
    <dxf>
      <fill>
        <patternFill>
          <bgColor theme="0" tint="-0.24994659260841701"/>
        </patternFill>
      </fill>
    </dxf>
    <dxf>
      <fill>
        <patternFill>
          <bgColor theme="0" tint="-0.24994659260841701"/>
        </patternFill>
      </fill>
    </dxf>
    <dxf>
      <font>
        <color theme="0" tint="-0.24994659260841701"/>
      </font>
      <fill>
        <patternFill>
          <bgColor theme="0" tint="-0.24994659260841701"/>
        </patternFill>
      </fill>
    </dxf>
    <dxf>
      <font>
        <color auto="1"/>
      </font>
      <fill>
        <patternFill>
          <bgColor theme="0" tint="-0.24994659260841701"/>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2419350</xdr:colOff>
      <xdr:row>2</xdr:row>
      <xdr:rowOff>76200</xdr:rowOff>
    </xdr:to>
    <xdr:pic>
      <xdr:nvPicPr>
        <xdr:cNvPr id="2" name="Picture 1">
          <a:extLst>
            <a:ext uri="{FF2B5EF4-FFF2-40B4-BE49-F238E27FC236}">
              <a16:creationId xmlns:a16="http://schemas.microsoft.com/office/drawing/2014/main" id="{717F22EB-ED2F-4541-930B-BD5EE4EA3B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419350" cy="4667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8"/>
              </a:solidFill>
              <a:miter lim="800000"/>
              <a:headEnd/>
              <a:tailEnd/>
            </a14:hiddenLine>
          </a:ext>
        </a:extLst>
      </xdr:spPr>
    </xdr:pic>
    <xdr:clientData/>
  </xdr:twoCellAnchor>
  <xdr:twoCellAnchor editAs="oneCell">
    <xdr:from>
      <xdr:col>0</xdr:col>
      <xdr:colOff>5553075</xdr:colOff>
      <xdr:row>0</xdr:row>
      <xdr:rowOff>19050</xdr:rowOff>
    </xdr:from>
    <xdr:to>
      <xdr:col>0</xdr:col>
      <xdr:colOff>6677025</xdr:colOff>
      <xdr:row>2</xdr:row>
      <xdr:rowOff>28575</xdr:rowOff>
    </xdr:to>
    <xdr:pic>
      <xdr:nvPicPr>
        <xdr:cNvPr id="3" name="Picture 2">
          <a:extLst>
            <a:ext uri="{FF2B5EF4-FFF2-40B4-BE49-F238E27FC236}">
              <a16:creationId xmlns:a16="http://schemas.microsoft.com/office/drawing/2014/main" id="{62B291D0-7133-4B76-9397-8E49E30FBC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553075" y="19050"/>
          <a:ext cx="1123950" cy="4000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8"/>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canada.ca/content/dam/eccc/migration/main/inrp-npri/e2bfc2db-f6ef-4b59-8a68-4675f372a41a/2016-20and-202017-20npri-20substance-20list_liste-20des-20substances-20inrp-202016-20et-202017.xlsx" TargetMode="External"/><Relationship Id="rId1" Type="http://schemas.openxmlformats.org/officeDocument/2006/relationships/hyperlink" Target="https://www3.epa.gov/ttn/chief/ap42/ch13/bgdocs/b13s02.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4"/>
  <sheetViews>
    <sheetView workbookViewId="0">
      <selection activeCell="B14" sqref="B14"/>
    </sheetView>
  </sheetViews>
  <sheetFormatPr defaultColWidth="8.7109375" defaultRowHeight="12.75" x14ac:dyDescent="0.2"/>
  <cols>
    <col min="1" max="1" width="30.5703125" style="18" bestFit="1" customWidth="1"/>
    <col min="2" max="2" width="36" customWidth="1"/>
  </cols>
  <sheetData>
    <row r="1" spans="1:3" x14ac:dyDescent="0.2">
      <c r="A1" s="18" t="s">
        <v>84</v>
      </c>
      <c r="B1" s="19">
        <v>43130</v>
      </c>
    </row>
    <row r="2" spans="1:3" x14ac:dyDescent="0.2">
      <c r="A2"/>
    </row>
    <row r="3" spans="1:3" x14ac:dyDescent="0.2">
      <c r="A3" s="18" t="s">
        <v>85</v>
      </c>
      <c r="B3" s="14">
        <v>91857</v>
      </c>
    </row>
    <row r="4" spans="1:3" x14ac:dyDescent="0.2">
      <c r="A4" s="18" t="s">
        <v>86</v>
      </c>
      <c r="B4" s="18" t="s">
        <v>87</v>
      </c>
    </row>
    <row r="5" spans="1:3" x14ac:dyDescent="0.2">
      <c r="A5" s="18" t="s">
        <v>88</v>
      </c>
      <c r="B5" s="18" t="s">
        <v>95</v>
      </c>
    </row>
    <row r="6" spans="1:3" x14ac:dyDescent="0.2">
      <c r="A6" s="18" t="s">
        <v>89</v>
      </c>
      <c r="B6" s="20" t="s">
        <v>90</v>
      </c>
      <c r="C6" s="18"/>
    </row>
    <row r="7" spans="1:3" x14ac:dyDescent="0.2">
      <c r="A7" s="18" t="s">
        <v>91</v>
      </c>
      <c r="B7" s="21">
        <v>43130</v>
      </c>
    </row>
    <row r="8" spans="1:3" x14ac:dyDescent="0.2">
      <c r="A8" s="18" t="s">
        <v>92</v>
      </c>
      <c r="B8" s="22" t="s">
        <v>93</v>
      </c>
    </row>
    <row r="9" spans="1:3" x14ac:dyDescent="0.2">
      <c r="A9"/>
    </row>
    <row r="10" spans="1:3" x14ac:dyDescent="0.2">
      <c r="A10" s="18" t="s">
        <v>94</v>
      </c>
    </row>
    <row r="11" spans="1:3" x14ac:dyDescent="0.2">
      <c r="A11" s="18" t="s">
        <v>96</v>
      </c>
    </row>
    <row r="12" spans="1:3" x14ac:dyDescent="0.2">
      <c r="A12" s="18" t="s">
        <v>97</v>
      </c>
    </row>
    <row r="14" spans="1:3" x14ac:dyDescent="0.2">
      <c r="A14" s="23">
        <v>43179</v>
      </c>
      <c r="B14" t="s">
        <v>98</v>
      </c>
    </row>
  </sheetData>
  <hyperlinks>
    <hyperlink ref="B6" r:id="rId1" xr:uid="{00000000-0004-0000-0000-000000000000}"/>
    <hyperlink ref="B8" r:id="rId2" display="2016 and 2017 substance list" xr:uid="{00000000-0004-0000-0000-000001000000}"/>
  </hyperlinks>
  <pageMargins left="0.7" right="0.7" top="0.75" bottom="0.75" header="0.3" footer="0.3"/>
  <pageSetup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dimension ref="A1:H115"/>
  <sheetViews>
    <sheetView workbookViewId="0"/>
  </sheetViews>
  <sheetFormatPr defaultColWidth="8.7109375" defaultRowHeight="12.75" x14ac:dyDescent="0.2"/>
  <cols>
    <col min="1" max="1" width="25.28515625" customWidth="1"/>
    <col min="2" max="2" width="12.5703125" customWidth="1"/>
    <col min="3" max="3" width="15.42578125" customWidth="1"/>
    <col min="4" max="4" width="26.28515625" customWidth="1"/>
    <col min="5" max="5" width="21.5703125" customWidth="1"/>
    <col min="6" max="6" width="10" style="5" customWidth="1"/>
    <col min="7" max="7" width="26.5703125" customWidth="1"/>
    <col min="8" max="8" width="9.28515625" style="5" customWidth="1"/>
  </cols>
  <sheetData>
    <row r="1" spans="1:8" x14ac:dyDescent="0.2">
      <c r="D1" s="16" t="s">
        <v>392</v>
      </c>
    </row>
    <row r="2" spans="1:8" ht="13.5" thickBot="1" x14ac:dyDescent="0.25"/>
    <row r="3" spans="1:8" ht="13.5" thickBot="1" x14ac:dyDescent="0.25">
      <c r="A3" s="2" t="s">
        <v>241</v>
      </c>
      <c r="B3" s="3" t="s">
        <v>286</v>
      </c>
      <c r="C3" s="3" t="s">
        <v>244</v>
      </c>
      <c r="D3" s="3" t="s">
        <v>246</v>
      </c>
      <c r="E3" s="3" t="s">
        <v>247</v>
      </c>
      <c r="F3" s="7" t="s">
        <v>188</v>
      </c>
      <c r="G3" s="3" t="s">
        <v>390</v>
      </c>
      <c r="H3" s="6" t="s">
        <v>188</v>
      </c>
    </row>
    <row r="4" spans="1:8" x14ac:dyDescent="0.2">
      <c r="G4" s="4"/>
    </row>
    <row r="5" spans="1:8" x14ac:dyDescent="0.2">
      <c r="B5" s="1" t="s">
        <v>393</v>
      </c>
      <c r="G5" s="4"/>
    </row>
    <row r="6" spans="1:8" x14ac:dyDescent="0.2">
      <c r="G6" s="4"/>
    </row>
    <row r="7" spans="1:8" x14ac:dyDescent="0.2">
      <c r="B7" s="17"/>
      <c r="G7" s="4"/>
    </row>
    <row r="8" spans="1:8" x14ac:dyDescent="0.2">
      <c r="G8" s="4"/>
    </row>
    <row r="9" spans="1:8" x14ac:dyDescent="0.2">
      <c r="G9" s="4"/>
    </row>
    <row r="10" spans="1:8" x14ac:dyDescent="0.2">
      <c r="G10" s="4"/>
    </row>
    <row r="11" spans="1:8" x14ac:dyDescent="0.2">
      <c r="G11" s="4"/>
    </row>
    <row r="12" spans="1:8" x14ac:dyDescent="0.2">
      <c r="G12" s="4"/>
    </row>
    <row r="13" spans="1:8" x14ac:dyDescent="0.2">
      <c r="G13" s="4"/>
    </row>
    <row r="14" spans="1:8" x14ac:dyDescent="0.2">
      <c r="G14" s="4"/>
    </row>
    <row r="15" spans="1:8" x14ac:dyDescent="0.2">
      <c r="G15" s="4"/>
    </row>
    <row r="16" spans="1:8" x14ac:dyDescent="0.2">
      <c r="G16" s="4"/>
    </row>
    <row r="17" spans="7:7" x14ac:dyDescent="0.2">
      <c r="G17" s="4"/>
    </row>
    <row r="18" spans="7:7" x14ac:dyDescent="0.2">
      <c r="G18" s="4"/>
    </row>
    <row r="19" spans="7:7" x14ac:dyDescent="0.2">
      <c r="G19" s="4"/>
    </row>
    <row r="20" spans="7:7" x14ac:dyDescent="0.2">
      <c r="G20" s="4"/>
    </row>
    <row r="21" spans="7:7" x14ac:dyDescent="0.2">
      <c r="G21" s="4"/>
    </row>
    <row r="22" spans="7:7" x14ac:dyDescent="0.2">
      <c r="G22" s="4"/>
    </row>
    <row r="23" spans="7:7" x14ac:dyDescent="0.2">
      <c r="G23" s="4"/>
    </row>
    <row r="24" spans="7:7" x14ac:dyDescent="0.2">
      <c r="G24" s="4"/>
    </row>
    <row r="25" spans="7:7" x14ac:dyDescent="0.2">
      <c r="G25" s="4"/>
    </row>
    <row r="26" spans="7:7" x14ac:dyDescent="0.2">
      <c r="G26" s="4"/>
    </row>
    <row r="27" spans="7:7" x14ac:dyDescent="0.2">
      <c r="G27" s="4"/>
    </row>
    <row r="28" spans="7:7" x14ac:dyDescent="0.2">
      <c r="G28" s="4"/>
    </row>
    <row r="29" spans="7:7" x14ac:dyDescent="0.2">
      <c r="G29" s="4"/>
    </row>
    <row r="30" spans="7:7" x14ac:dyDescent="0.2">
      <c r="G30" s="4"/>
    </row>
    <row r="31" spans="7:7" x14ac:dyDescent="0.2">
      <c r="G31" s="4"/>
    </row>
    <row r="32" spans="7:7" x14ac:dyDescent="0.2">
      <c r="G32" s="4"/>
    </row>
    <row r="33" spans="7:7" x14ac:dyDescent="0.2">
      <c r="G33" s="4"/>
    </row>
    <row r="34" spans="7:7" x14ac:dyDescent="0.2">
      <c r="G34" s="4"/>
    </row>
    <row r="35" spans="7:7" x14ac:dyDescent="0.2">
      <c r="G35" s="4"/>
    </row>
    <row r="36" spans="7:7" x14ac:dyDescent="0.2">
      <c r="G36" s="4"/>
    </row>
    <row r="37" spans="7:7" x14ac:dyDescent="0.2">
      <c r="G37" s="4"/>
    </row>
    <row r="38" spans="7:7" x14ac:dyDescent="0.2">
      <c r="G38" s="4"/>
    </row>
    <row r="39" spans="7:7" x14ac:dyDescent="0.2">
      <c r="G39" s="4"/>
    </row>
    <row r="40" spans="7:7" x14ac:dyDescent="0.2">
      <c r="G40" s="4"/>
    </row>
    <row r="41" spans="7:7" x14ac:dyDescent="0.2">
      <c r="G41" s="4"/>
    </row>
    <row r="42" spans="7:7" x14ac:dyDescent="0.2">
      <c r="G42" s="4"/>
    </row>
    <row r="43" spans="7:7" x14ac:dyDescent="0.2">
      <c r="G43" s="4"/>
    </row>
    <row r="44" spans="7:7" x14ac:dyDescent="0.2">
      <c r="G44" s="4"/>
    </row>
    <row r="45" spans="7:7" x14ac:dyDescent="0.2">
      <c r="G45" s="4"/>
    </row>
    <row r="46" spans="7:7" x14ac:dyDescent="0.2">
      <c r="G46" s="4"/>
    </row>
    <row r="47" spans="7:7" x14ac:dyDescent="0.2">
      <c r="G47" s="4"/>
    </row>
    <row r="48" spans="7:7" x14ac:dyDescent="0.2">
      <c r="G48" s="4"/>
    </row>
    <row r="49" spans="7:7" x14ac:dyDescent="0.2">
      <c r="G49" s="4"/>
    </row>
    <row r="50" spans="7:7" x14ac:dyDescent="0.2">
      <c r="G50" s="4"/>
    </row>
    <row r="51" spans="7:7" x14ac:dyDescent="0.2">
      <c r="G51" s="4"/>
    </row>
    <row r="52" spans="7:7" x14ac:dyDescent="0.2">
      <c r="G52" s="4"/>
    </row>
    <row r="53" spans="7:7" x14ac:dyDescent="0.2">
      <c r="G53" s="4"/>
    </row>
    <row r="54" spans="7:7" x14ac:dyDescent="0.2">
      <c r="G54" s="4"/>
    </row>
    <row r="55" spans="7:7" x14ac:dyDescent="0.2">
      <c r="G55" s="4"/>
    </row>
    <row r="56" spans="7:7" x14ac:dyDescent="0.2">
      <c r="G56" s="4"/>
    </row>
    <row r="57" spans="7:7" x14ac:dyDescent="0.2">
      <c r="G57" s="4"/>
    </row>
    <row r="58" spans="7:7" x14ac:dyDescent="0.2">
      <c r="G58" s="4"/>
    </row>
    <row r="59" spans="7:7" x14ac:dyDescent="0.2">
      <c r="G59" s="4"/>
    </row>
    <row r="60" spans="7:7" x14ac:dyDescent="0.2">
      <c r="G60" s="4"/>
    </row>
    <row r="61" spans="7:7" x14ac:dyDescent="0.2">
      <c r="G61" s="4"/>
    </row>
    <row r="62" spans="7:7" x14ac:dyDescent="0.2">
      <c r="G62" s="4"/>
    </row>
    <row r="63" spans="7:7" x14ac:dyDescent="0.2">
      <c r="G63" s="4"/>
    </row>
    <row r="64" spans="7:7" x14ac:dyDescent="0.2">
      <c r="G64" s="4"/>
    </row>
    <row r="65" spans="7:7" x14ac:dyDescent="0.2">
      <c r="G65" s="4"/>
    </row>
    <row r="66" spans="7:7" x14ac:dyDescent="0.2">
      <c r="G66" s="4"/>
    </row>
    <row r="67" spans="7:7" x14ac:dyDescent="0.2">
      <c r="G67" s="4"/>
    </row>
    <row r="68" spans="7:7" x14ac:dyDescent="0.2">
      <c r="G68" s="4"/>
    </row>
    <row r="69" spans="7:7" x14ac:dyDescent="0.2">
      <c r="G69" s="4"/>
    </row>
    <row r="70" spans="7:7" x14ac:dyDescent="0.2">
      <c r="G70" s="4"/>
    </row>
    <row r="71" spans="7:7" x14ac:dyDescent="0.2">
      <c r="G71" s="4"/>
    </row>
    <row r="72" spans="7:7" x14ac:dyDescent="0.2">
      <c r="G72" s="4"/>
    </row>
    <row r="73" spans="7:7" x14ac:dyDescent="0.2">
      <c r="G73" s="4"/>
    </row>
    <row r="74" spans="7:7" x14ac:dyDescent="0.2">
      <c r="G74" s="4"/>
    </row>
    <row r="75" spans="7:7" x14ac:dyDescent="0.2">
      <c r="G75" s="4"/>
    </row>
    <row r="76" spans="7:7" x14ac:dyDescent="0.2">
      <c r="G76" s="4"/>
    </row>
    <row r="77" spans="7:7" x14ac:dyDescent="0.2">
      <c r="G77" s="4"/>
    </row>
    <row r="78" spans="7:7" x14ac:dyDescent="0.2">
      <c r="G78" s="4"/>
    </row>
    <row r="79" spans="7:7" x14ac:dyDescent="0.2">
      <c r="G79" s="4"/>
    </row>
    <row r="80" spans="7:7" x14ac:dyDescent="0.2">
      <c r="G80" s="4"/>
    </row>
    <row r="81" spans="7:7" x14ac:dyDescent="0.2">
      <c r="G81" s="4"/>
    </row>
    <row r="82" spans="7:7" x14ac:dyDescent="0.2">
      <c r="G82" s="4"/>
    </row>
    <row r="83" spans="7:7" x14ac:dyDescent="0.2">
      <c r="G83" s="4"/>
    </row>
    <row r="84" spans="7:7" x14ac:dyDescent="0.2">
      <c r="G84" s="4"/>
    </row>
    <row r="85" spans="7:7" x14ac:dyDescent="0.2">
      <c r="G85" s="4"/>
    </row>
    <row r="86" spans="7:7" x14ac:dyDescent="0.2">
      <c r="G86" s="4"/>
    </row>
    <row r="87" spans="7:7" x14ac:dyDescent="0.2">
      <c r="G87" s="4"/>
    </row>
    <row r="88" spans="7:7" x14ac:dyDescent="0.2">
      <c r="G88" s="4"/>
    </row>
    <row r="89" spans="7:7" x14ac:dyDescent="0.2">
      <c r="G89" s="4"/>
    </row>
    <row r="90" spans="7:7" x14ac:dyDescent="0.2">
      <c r="G90" s="4"/>
    </row>
    <row r="91" spans="7:7" x14ac:dyDescent="0.2">
      <c r="G91" s="4"/>
    </row>
    <row r="92" spans="7:7" x14ac:dyDescent="0.2">
      <c r="G92" s="4"/>
    </row>
    <row r="93" spans="7:7" x14ac:dyDescent="0.2">
      <c r="G93" s="4"/>
    </row>
    <row r="94" spans="7:7" x14ac:dyDescent="0.2">
      <c r="G94" s="4"/>
    </row>
    <row r="95" spans="7:7" x14ac:dyDescent="0.2">
      <c r="G95" s="4"/>
    </row>
    <row r="96" spans="7:7" x14ac:dyDescent="0.2">
      <c r="G96" s="4"/>
    </row>
    <row r="97" spans="7:7" x14ac:dyDescent="0.2">
      <c r="G97" s="4"/>
    </row>
    <row r="98" spans="7:7" x14ac:dyDescent="0.2">
      <c r="G98" s="4"/>
    </row>
    <row r="99" spans="7:7" x14ac:dyDescent="0.2">
      <c r="G99" s="4"/>
    </row>
    <row r="100" spans="7:7" x14ac:dyDescent="0.2">
      <c r="G100" s="4"/>
    </row>
    <row r="101" spans="7:7" x14ac:dyDescent="0.2">
      <c r="G101" s="4"/>
    </row>
    <row r="102" spans="7:7" x14ac:dyDescent="0.2">
      <c r="G102" s="4"/>
    </row>
    <row r="103" spans="7:7" x14ac:dyDescent="0.2">
      <c r="G103" s="4"/>
    </row>
    <row r="104" spans="7:7" x14ac:dyDescent="0.2">
      <c r="G104" s="4"/>
    </row>
    <row r="105" spans="7:7" x14ac:dyDescent="0.2">
      <c r="G105" s="4"/>
    </row>
    <row r="106" spans="7:7" x14ac:dyDescent="0.2">
      <c r="G106" s="4"/>
    </row>
    <row r="107" spans="7:7" x14ac:dyDescent="0.2">
      <c r="G107" s="4"/>
    </row>
    <row r="108" spans="7:7" x14ac:dyDescent="0.2">
      <c r="G108" s="4"/>
    </row>
    <row r="109" spans="7:7" x14ac:dyDescent="0.2">
      <c r="G109" s="4"/>
    </row>
    <row r="110" spans="7:7" x14ac:dyDescent="0.2">
      <c r="G110" s="4"/>
    </row>
    <row r="111" spans="7:7" x14ac:dyDescent="0.2">
      <c r="G111" s="4"/>
    </row>
    <row r="112" spans="7:7" x14ac:dyDescent="0.2">
      <c r="G112" s="4"/>
    </row>
    <row r="113" spans="7:7" x14ac:dyDescent="0.2">
      <c r="G113" s="4"/>
    </row>
    <row r="114" spans="7:7" x14ac:dyDescent="0.2">
      <c r="G114" s="4"/>
    </row>
    <row r="115" spans="7:7" x14ac:dyDescent="0.2">
      <c r="G115" s="4"/>
    </row>
  </sheetData>
  <sheetProtection algorithmName="SHA-512" hashValue="oNnaRc0CA3V9PXaWhnjBW22TvkM0TBwphBFHZjRTBPEgYk8ZKaCWp7lhxgctKVcoAvBPIyYYUaGalf01VwqRkQ==" saltValue="6namZpamKoTCaFvCEONUBg==" spinCount="100000" sheet="1" objects="1" scenarios="1"/>
  <customSheetViews>
    <customSheetView guid="{90FE1CE8-4AF5-4CF9-9EB8-EE62130E4690}" showRuler="0">
      <selection activeCell="D1" sqref="D1"/>
      <pageMargins left="0.75" right="0.75" top="1" bottom="1" header="0.5" footer="0.5"/>
      <headerFooter alignWithMargins="0"/>
    </customSheetView>
  </customSheetViews>
  <phoneticPr fontId="7" type="noConversion"/>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86"/>
  <sheetViews>
    <sheetView tabSelected="1" zoomScale="115" zoomScaleNormal="115" workbookViewId="0">
      <selection activeCell="A7" sqref="A7"/>
    </sheetView>
  </sheetViews>
  <sheetFormatPr defaultColWidth="8.7109375" defaultRowHeight="12.75" x14ac:dyDescent="0.2"/>
  <cols>
    <col min="1" max="1" width="148.28515625" style="192" customWidth="1"/>
    <col min="2" max="6" width="8.7109375" style="192" customWidth="1"/>
    <col min="7" max="7" width="20.42578125" style="192" customWidth="1"/>
    <col min="8" max="16384" width="8.7109375" style="192"/>
  </cols>
  <sheetData>
    <row r="1" spans="1:1" x14ac:dyDescent="0.2">
      <c r="A1" s="191"/>
    </row>
    <row r="2" spans="1:1" ht="18" x14ac:dyDescent="0.25">
      <c r="A2" s="193"/>
    </row>
    <row r="3" spans="1:1" ht="23.25" customHeight="1" x14ac:dyDescent="0.25">
      <c r="A3" s="211" t="s">
        <v>163</v>
      </c>
    </row>
    <row r="4" spans="1:1" ht="6" customHeight="1" x14ac:dyDescent="0.2"/>
    <row r="5" spans="1:1" x14ac:dyDescent="0.2">
      <c r="A5" s="210" t="s">
        <v>162</v>
      </c>
    </row>
    <row r="6" spans="1:1" ht="5.25" customHeight="1" x14ac:dyDescent="0.2">
      <c r="A6" s="194"/>
    </row>
    <row r="7" spans="1:1" ht="25.5" x14ac:dyDescent="0.2">
      <c r="A7" s="212" t="s">
        <v>310</v>
      </c>
    </row>
    <row r="8" spans="1:1" ht="5.25" customHeight="1" x14ac:dyDescent="0.2">
      <c r="A8" s="195"/>
    </row>
    <row r="9" spans="1:1" x14ac:dyDescent="0.2">
      <c r="A9" s="210" t="s">
        <v>164</v>
      </c>
    </row>
    <row r="10" spans="1:1" x14ac:dyDescent="0.2">
      <c r="A10" s="194"/>
    </row>
    <row r="11" spans="1:1" ht="114.75" x14ac:dyDescent="0.2">
      <c r="A11" s="212" t="s">
        <v>396</v>
      </c>
    </row>
    <row r="12" spans="1:1" ht="3" customHeight="1" x14ac:dyDescent="0.2">
      <c r="A12" s="195"/>
    </row>
    <row r="13" spans="1:1" ht="25.5" x14ac:dyDescent="0.2">
      <c r="A13" s="212" t="s">
        <v>165</v>
      </c>
    </row>
    <row r="14" spans="1:1" ht="40.5" hidden="1" customHeight="1" x14ac:dyDescent="0.2">
      <c r="A14" s="195"/>
    </row>
    <row r="15" spans="1:1" ht="3" customHeight="1" x14ac:dyDescent="0.2">
      <c r="A15" s="195"/>
    </row>
    <row r="16" spans="1:1" ht="55.5" customHeight="1" x14ac:dyDescent="0.2">
      <c r="A16" s="212" t="s">
        <v>311</v>
      </c>
    </row>
    <row r="17" spans="1:8" ht="12.75" customHeight="1" x14ac:dyDescent="0.2">
      <c r="A17" s="195"/>
    </row>
    <row r="18" spans="1:8" ht="12.75" customHeight="1" x14ac:dyDescent="0.2">
      <c r="A18" s="210" t="s">
        <v>166</v>
      </c>
    </row>
    <row r="19" spans="1:8" ht="3" customHeight="1" x14ac:dyDescent="0.2">
      <c r="A19" s="195"/>
    </row>
    <row r="20" spans="1:8" x14ac:dyDescent="0.2">
      <c r="A20" s="213" t="s">
        <v>167</v>
      </c>
      <c r="B20" s="197"/>
      <c r="H20" s="196"/>
    </row>
    <row r="21" spans="1:8" x14ac:dyDescent="0.2">
      <c r="A21" s="214" t="s">
        <v>168</v>
      </c>
      <c r="H21" s="196"/>
    </row>
    <row r="22" spans="1:8" x14ac:dyDescent="0.2">
      <c r="A22" s="214" t="s">
        <v>169</v>
      </c>
      <c r="B22" s="197"/>
      <c r="H22" s="196"/>
    </row>
    <row r="23" spans="1:8" x14ac:dyDescent="0.2">
      <c r="A23" s="214" t="s">
        <v>170</v>
      </c>
      <c r="B23" s="191"/>
      <c r="H23" s="196" t="s">
        <v>60</v>
      </c>
    </row>
    <row r="24" spans="1:8" ht="6.75" customHeight="1" x14ac:dyDescent="0.2">
      <c r="A24" s="195"/>
    </row>
    <row r="25" spans="1:8" ht="12.75" customHeight="1" x14ac:dyDescent="0.2">
      <c r="A25" s="210" t="s">
        <v>171</v>
      </c>
    </row>
    <row r="26" spans="1:8" ht="5.25" customHeight="1" x14ac:dyDescent="0.2">
      <c r="A26" s="195"/>
    </row>
    <row r="27" spans="1:8" x14ac:dyDescent="0.2">
      <c r="A27" s="215" t="s">
        <v>172</v>
      </c>
    </row>
    <row r="28" spans="1:8" x14ac:dyDescent="0.2">
      <c r="A28" s="216" t="s">
        <v>173</v>
      </c>
    </row>
    <row r="29" spans="1:8" x14ac:dyDescent="0.2">
      <c r="A29" s="15" t="s">
        <v>137</v>
      </c>
    </row>
    <row r="30" spans="1:8" ht="12.75" customHeight="1" x14ac:dyDescent="0.2">
      <c r="A30" s="15" t="s">
        <v>129</v>
      </c>
    </row>
    <row r="31" spans="1:8" x14ac:dyDescent="0.2">
      <c r="A31" s="212" t="s">
        <v>122</v>
      </c>
    </row>
    <row r="32" spans="1:8" ht="12.75" customHeight="1" x14ac:dyDescent="0.2">
      <c r="A32" s="15" t="s">
        <v>127</v>
      </c>
    </row>
    <row r="33" spans="1:1" ht="12.75" customHeight="1" x14ac:dyDescent="0.2">
      <c r="A33" s="15" t="s">
        <v>133</v>
      </c>
    </row>
    <row r="34" spans="1:1" ht="12.75" customHeight="1" x14ac:dyDescent="0.2">
      <c r="A34" s="15" t="s">
        <v>140</v>
      </c>
    </row>
    <row r="35" spans="1:1" x14ac:dyDescent="0.2">
      <c r="A35" s="15" t="s">
        <v>139</v>
      </c>
    </row>
    <row r="36" spans="1:1" x14ac:dyDescent="0.2">
      <c r="A36" s="15" t="s">
        <v>126</v>
      </c>
    </row>
    <row r="37" spans="1:1" x14ac:dyDescent="0.2">
      <c r="A37" s="15" t="s">
        <v>132</v>
      </c>
    </row>
    <row r="38" spans="1:1" x14ac:dyDescent="0.2">
      <c r="A38" s="15" t="s">
        <v>136</v>
      </c>
    </row>
    <row r="39" spans="1:1" x14ac:dyDescent="0.2">
      <c r="A39" s="15" t="s">
        <v>134</v>
      </c>
    </row>
    <row r="40" spans="1:1" ht="12.75" customHeight="1" x14ac:dyDescent="0.2">
      <c r="A40" s="212" t="s">
        <v>125</v>
      </c>
    </row>
    <row r="41" spans="1:1" ht="12.75" customHeight="1" x14ac:dyDescent="0.2">
      <c r="A41" s="212" t="s">
        <v>123</v>
      </c>
    </row>
    <row r="42" spans="1:1" x14ac:dyDescent="0.2">
      <c r="A42" s="15" t="s">
        <v>124</v>
      </c>
    </row>
    <row r="43" spans="1:1" x14ac:dyDescent="0.2">
      <c r="A43" s="15" t="s">
        <v>130</v>
      </c>
    </row>
    <row r="44" spans="1:1" ht="12.75" customHeight="1" x14ac:dyDescent="0.2">
      <c r="A44" s="15" t="s">
        <v>135</v>
      </c>
    </row>
    <row r="45" spans="1:1" x14ac:dyDescent="0.2">
      <c r="A45" s="15" t="s">
        <v>138</v>
      </c>
    </row>
    <row r="46" spans="1:1" ht="12.75" customHeight="1" x14ac:dyDescent="0.2">
      <c r="A46" s="15" t="s">
        <v>131</v>
      </c>
    </row>
    <row r="47" spans="1:1" x14ac:dyDescent="0.2">
      <c r="A47" s="15" t="s">
        <v>128</v>
      </c>
    </row>
    <row r="48" spans="1:1" x14ac:dyDescent="0.2">
      <c r="A48" s="195" t="s">
        <v>161</v>
      </c>
    </row>
    <row r="49" spans="1:5" ht="6.75" customHeight="1" x14ac:dyDescent="0.2">
      <c r="A49" s="195"/>
    </row>
    <row r="50" spans="1:5" ht="12.75" customHeight="1" x14ac:dyDescent="0.2">
      <c r="A50" s="210" t="s">
        <v>174</v>
      </c>
    </row>
    <row r="51" spans="1:5" ht="25.5" x14ac:dyDescent="0.2">
      <c r="A51" s="212" t="s">
        <v>175</v>
      </c>
    </row>
    <row r="52" spans="1:5" x14ac:dyDescent="0.2">
      <c r="A52" s="215" t="s">
        <v>176</v>
      </c>
    </row>
    <row r="53" spans="1:5" x14ac:dyDescent="0.2">
      <c r="A53" s="215" t="s">
        <v>177</v>
      </c>
    </row>
    <row r="54" spans="1:5" x14ac:dyDescent="0.2">
      <c r="A54" s="212" t="s">
        <v>178</v>
      </c>
    </row>
    <row r="55" spans="1:5" x14ac:dyDescent="0.2">
      <c r="A55" s="15" t="s">
        <v>312</v>
      </c>
    </row>
    <row r="56" spans="1:5" x14ac:dyDescent="0.2">
      <c r="A56" s="212" t="s">
        <v>313</v>
      </c>
    </row>
    <row r="57" spans="1:5" x14ac:dyDescent="0.2">
      <c r="A57" s="212" t="s">
        <v>314</v>
      </c>
    </row>
    <row r="58" spans="1:5" x14ac:dyDescent="0.2">
      <c r="A58" s="15" t="s">
        <v>179</v>
      </c>
    </row>
    <row r="59" spans="1:5" ht="38.25" x14ac:dyDescent="0.2">
      <c r="A59" s="217" t="s">
        <v>315</v>
      </c>
    </row>
    <row r="60" spans="1:5" x14ac:dyDescent="0.2">
      <c r="A60" s="15" t="s">
        <v>180</v>
      </c>
      <c r="B60" s="198"/>
      <c r="C60" s="198"/>
      <c r="D60" s="198"/>
      <c r="E60" s="198"/>
    </row>
    <row r="61" spans="1:5" x14ac:dyDescent="0.2">
      <c r="A61" s="15" t="s">
        <v>181</v>
      </c>
      <c r="B61" s="198"/>
      <c r="C61" s="198"/>
      <c r="D61" s="198"/>
      <c r="E61" s="198"/>
    </row>
    <row r="62" spans="1:5" x14ac:dyDescent="0.2">
      <c r="A62" s="15" t="s">
        <v>182</v>
      </c>
      <c r="B62" s="198"/>
      <c r="C62" s="198"/>
      <c r="D62" s="198"/>
      <c r="E62" s="198"/>
    </row>
    <row r="63" spans="1:5" ht="25.5" x14ac:dyDescent="0.2">
      <c r="A63" s="218" t="s">
        <v>183</v>
      </c>
      <c r="B63" s="198"/>
      <c r="C63" s="198"/>
      <c r="D63" s="198"/>
      <c r="E63" s="198"/>
    </row>
    <row r="64" spans="1:5" x14ac:dyDescent="0.2">
      <c r="A64" s="1" t="s">
        <v>184</v>
      </c>
      <c r="B64" s="198"/>
      <c r="C64" s="198"/>
      <c r="D64" s="198"/>
      <c r="E64" s="198"/>
    </row>
    <row r="65" spans="1:1" x14ac:dyDescent="0.2">
      <c r="A65" s="219"/>
    </row>
    <row r="66" spans="1:1" ht="38.25" x14ac:dyDescent="0.2">
      <c r="A66" s="215" t="s">
        <v>397</v>
      </c>
    </row>
    <row r="68" spans="1:1" x14ac:dyDescent="0.2">
      <c r="A68" s="273" t="s">
        <v>295</v>
      </c>
    </row>
    <row r="69" spans="1:1" x14ac:dyDescent="0.2">
      <c r="A69" s="274" t="s">
        <v>316</v>
      </c>
    </row>
    <row r="70" spans="1:1" ht="25.5" x14ac:dyDescent="0.2">
      <c r="A70" s="274" t="s">
        <v>296</v>
      </c>
    </row>
    <row r="71" spans="1:1" ht="25.5" x14ac:dyDescent="0.2">
      <c r="A71" s="274" t="s">
        <v>317</v>
      </c>
    </row>
    <row r="72" spans="1:1" x14ac:dyDescent="0.2">
      <c r="A72" s="274" t="s">
        <v>297</v>
      </c>
    </row>
    <row r="73" spans="1:1" x14ac:dyDescent="0.2">
      <c r="A73" s="274" t="s">
        <v>298</v>
      </c>
    </row>
    <row r="74" spans="1:1" x14ac:dyDescent="0.2">
      <c r="A74" s="274" t="s">
        <v>299</v>
      </c>
    </row>
    <row r="75" spans="1:1" x14ac:dyDescent="0.2">
      <c r="A75" s="274" t="s">
        <v>300</v>
      </c>
    </row>
    <row r="76" spans="1:1" x14ac:dyDescent="0.2">
      <c r="A76" s="274" t="s">
        <v>301</v>
      </c>
    </row>
    <row r="77" spans="1:1" x14ac:dyDescent="0.2">
      <c r="A77" s="274" t="s">
        <v>302</v>
      </c>
    </row>
    <row r="78" spans="1:1" ht="25.5" x14ac:dyDescent="0.2">
      <c r="A78" s="274" t="s">
        <v>303</v>
      </c>
    </row>
    <row r="79" spans="1:1" x14ac:dyDescent="0.2">
      <c r="A79" s="274" t="s">
        <v>304</v>
      </c>
    </row>
    <row r="80" spans="1:1" x14ac:dyDescent="0.2">
      <c r="A80" s="274" t="s">
        <v>305</v>
      </c>
    </row>
    <row r="81" spans="1:1" x14ac:dyDescent="0.2">
      <c r="A81" s="274" t="s">
        <v>306</v>
      </c>
    </row>
    <row r="82" spans="1:1" ht="25.5" customHeight="1" x14ac:dyDescent="0.2">
      <c r="A82" s="274" t="s">
        <v>307</v>
      </c>
    </row>
    <row r="83" spans="1:1" x14ac:dyDescent="0.2">
      <c r="A83" s="274" t="s">
        <v>318</v>
      </c>
    </row>
    <row r="84" spans="1:1" x14ac:dyDescent="0.2">
      <c r="A84" s="274"/>
    </row>
    <row r="85" spans="1:1" ht="25.5" x14ac:dyDescent="0.2">
      <c r="A85" s="274" t="s">
        <v>308</v>
      </c>
    </row>
    <row r="86" spans="1:1" ht="25.5" x14ac:dyDescent="0.2">
      <c r="A86" s="274" t="s">
        <v>309</v>
      </c>
    </row>
  </sheetData>
  <sheetProtection password="CA53" sheet="1" objects="1" scenarios="1"/>
  <pageMargins left="0.17" right="0.17" top="0.49" bottom="0.6" header="0.5" footer="0.5"/>
  <pageSetup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2:BB86"/>
  <sheetViews>
    <sheetView workbookViewId="0">
      <selection activeCell="C4" sqref="C4"/>
    </sheetView>
  </sheetViews>
  <sheetFormatPr defaultColWidth="8.7109375" defaultRowHeight="12.75" x14ac:dyDescent="0.2"/>
  <cols>
    <col min="1" max="1" width="38.28515625" customWidth="1"/>
    <col min="2" max="2" width="54.28515625" style="9" customWidth="1"/>
    <col min="3" max="4" width="15.7109375" style="9" customWidth="1"/>
    <col min="5" max="10" width="15.7109375" customWidth="1"/>
    <col min="11" max="11" width="28" customWidth="1"/>
    <col min="12" max="12" width="8.7109375" customWidth="1"/>
    <col min="53" max="53" width="16.5703125" customWidth="1"/>
  </cols>
  <sheetData>
    <row r="2" spans="1:54" x14ac:dyDescent="0.2">
      <c r="A2" s="15"/>
      <c r="B2" s="25" t="s">
        <v>354</v>
      </c>
      <c r="D2" s="8"/>
      <c r="E2" s="34"/>
      <c r="F2" s="15"/>
      <c r="G2" s="8"/>
      <c r="H2" s="8"/>
      <c r="BA2" s="24" t="s">
        <v>365</v>
      </c>
    </row>
    <row r="3" spans="1:54" x14ac:dyDescent="0.2">
      <c r="A3" s="15"/>
      <c r="B3" s="24"/>
      <c r="D3" s="24"/>
      <c r="E3" s="15"/>
      <c r="F3" s="15"/>
      <c r="G3" s="15"/>
      <c r="AX3" s="15"/>
      <c r="BA3" s="24" t="s">
        <v>361</v>
      </c>
      <c r="BB3" s="15" t="s">
        <v>363</v>
      </c>
    </row>
    <row r="4" spans="1:54" s="50" customFormat="1" ht="18" customHeight="1" x14ac:dyDescent="0.2">
      <c r="A4" s="275" t="s">
        <v>355</v>
      </c>
      <c r="B4" s="275"/>
      <c r="C4" s="51" t="s">
        <v>361</v>
      </c>
      <c r="D4" s="49"/>
      <c r="E4" s="49"/>
      <c r="BA4" s="49" t="s">
        <v>362</v>
      </c>
      <c r="BB4" s="49" t="s">
        <v>364</v>
      </c>
    </row>
    <row r="5" spans="1:54" s="50" customFormat="1" ht="28.5" customHeight="1" x14ac:dyDescent="0.2">
      <c r="A5" s="275" t="str">
        <f>IF(C4="Oui","Est-ce que tous vos procédés et électrodes/matériaux d'apport de soudage à l'arc figurent dans le tableau A ci-dessous?","")</f>
        <v>Est-ce que tous vos procédés et électrodes/matériaux d'apport de soudage à l'arc figurent dans le tableau A ci-dessous?</v>
      </c>
      <c r="B5" s="275"/>
      <c r="C5" s="265" t="s">
        <v>361</v>
      </c>
      <c r="D5" s="49"/>
      <c r="E5" s="286" t="s">
        <v>349</v>
      </c>
      <c r="F5" s="287"/>
      <c r="G5" s="287"/>
      <c r="H5" s="287"/>
      <c r="I5" s="287"/>
      <c r="J5" s="287"/>
      <c r="K5" s="288"/>
    </row>
    <row r="6" spans="1:54" s="50" customFormat="1" ht="30.75" customHeight="1" x14ac:dyDescent="0.2">
      <c r="A6" s="275" t="str">
        <f>IFERROR(IF(OR(C4="",C5=""),"Error: Please Answer both questions above",IF(OR(C4="Non",C5="Non"),"Sélectionnez Methode 1 ou 2 pour les types de soudage à l'arc et d'électrodes/de matériaux d'apport inconnus ou ne figurant pas dans la liste :",IF(AND(C4="Oui",C5="Oui"),"Veuillez entrer les informations dans le tableau A."))),"Une erreur s'est produite, veuillez télécharger une nouvelle copie à partir du site Web d'ECCC")</f>
        <v>Veuillez entrer les informations dans le tableau A.</v>
      </c>
      <c r="B6" s="275"/>
      <c r="C6" s="265" t="s">
        <v>363</v>
      </c>
      <c r="D6" s="49"/>
      <c r="E6" s="259" t="s">
        <v>350</v>
      </c>
      <c r="F6" s="280" t="s">
        <v>351</v>
      </c>
      <c r="G6" s="281"/>
      <c r="H6" s="281"/>
      <c r="I6" s="281"/>
      <c r="J6" s="281"/>
      <c r="K6" s="282"/>
    </row>
    <row r="7" spans="1:54" ht="42" customHeight="1" x14ac:dyDescent="0.2">
      <c r="A7" s="276" t="str">
        <f>IFERROR(IF(OR(C4="Non",C5="Non"),IF(C6="Methode 1","Veuillez entrer les informations dans le tableau A.",IF(C6="Methode 2", "Veuillez entrer les informations dans le tableau A pour les types d'électrode connus et dans le tableau B pour les types inconnus et ne figurant pas dans la liste. (Voir l'onglet &lt;Info de soudage arc (Methode 2)&gt; pour le tableau B.)","Veuillez choisir la méthode 1 ou la méthode 2 à la cellule C6.")),""),"Une erreur s'est produite, veuillez télécharger une nouvelle copie à partir du site Web d'ECCC")</f>
        <v/>
      </c>
      <c r="B7" s="276"/>
      <c r="C7" s="25"/>
      <c r="D7" s="24"/>
      <c r="E7" s="259" t="s">
        <v>352</v>
      </c>
      <c r="F7" s="283" t="s">
        <v>353</v>
      </c>
      <c r="G7" s="284"/>
      <c r="H7" s="284"/>
      <c r="I7" s="284"/>
      <c r="J7" s="284"/>
      <c r="K7" s="285"/>
    </row>
    <row r="8" spans="1:54" ht="13.5" thickBot="1" x14ac:dyDescent="0.25">
      <c r="A8" s="15"/>
      <c r="B8" s="24"/>
      <c r="C8" s="25"/>
      <c r="D8" s="24"/>
      <c r="E8" s="15"/>
      <c r="F8" s="15"/>
      <c r="G8" s="15"/>
    </row>
    <row r="9" spans="1:54" ht="18" customHeight="1" thickBot="1" x14ac:dyDescent="0.25">
      <c r="A9" s="277" t="s">
        <v>319</v>
      </c>
      <c r="B9" s="278"/>
      <c r="C9" s="278"/>
      <c r="D9" s="278"/>
      <c r="E9" s="279"/>
      <c r="F9" s="15"/>
      <c r="G9" s="15"/>
      <c r="I9" s="8"/>
      <c r="J9" s="8"/>
      <c r="K9" s="8"/>
      <c r="L9" s="8"/>
    </row>
    <row r="10" spans="1:54" ht="43.5" customHeight="1" thickBot="1" x14ac:dyDescent="0.25">
      <c r="A10" s="221" t="s">
        <v>185</v>
      </c>
      <c r="B10" s="222" t="s">
        <v>186</v>
      </c>
      <c r="C10" s="222" t="s">
        <v>187</v>
      </c>
      <c r="D10" s="222" t="s">
        <v>188</v>
      </c>
      <c r="E10" s="222" t="s">
        <v>189</v>
      </c>
      <c r="F10" s="15"/>
      <c r="G10" s="1" t="s">
        <v>190</v>
      </c>
      <c r="N10" s="8"/>
    </row>
    <row r="11" spans="1:54" x14ac:dyDescent="0.2">
      <c r="A11" s="35" t="s">
        <v>0</v>
      </c>
      <c r="B11" s="36" t="s">
        <v>1</v>
      </c>
      <c r="C11" s="33"/>
      <c r="D11" s="36" t="s">
        <v>2</v>
      </c>
      <c r="E11" s="52" t="s">
        <v>3</v>
      </c>
      <c r="F11" s="15"/>
      <c r="G11" s="15" t="s">
        <v>191</v>
      </c>
      <c r="N11" s="8"/>
    </row>
    <row r="12" spans="1:54" ht="14.25" x14ac:dyDescent="0.2">
      <c r="A12" s="37" t="s">
        <v>4</v>
      </c>
      <c r="B12" s="36" t="s">
        <v>5</v>
      </c>
      <c r="C12" s="33"/>
      <c r="D12" s="36" t="s">
        <v>2</v>
      </c>
      <c r="E12" s="52" t="s">
        <v>67</v>
      </c>
      <c r="F12" s="15"/>
      <c r="G12" s="15" t="s">
        <v>192</v>
      </c>
      <c r="N12" s="9"/>
    </row>
    <row r="13" spans="1:54" ht="14.25" x14ac:dyDescent="0.2">
      <c r="A13" s="37"/>
      <c r="B13" s="36" t="s">
        <v>6</v>
      </c>
      <c r="C13" s="33"/>
      <c r="D13" s="36" t="s">
        <v>2</v>
      </c>
      <c r="E13" s="52" t="s">
        <v>141</v>
      </c>
      <c r="F13" s="15"/>
      <c r="G13" s="223" t="s">
        <v>193</v>
      </c>
      <c r="N13" s="9"/>
    </row>
    <row r="14" spans="1:54" ht="14.25" x14ac:dyDescent="0.2">
      <c r="A14" s="37"/>
      <c r="B14" s="36" t="s">
        <v>99</v>
      </c>
      <c r="C14" s="33"/>
      <c r="D14" s="36" t="s">
        <v>2</v>
      </c>
      <c r="E14" s="52" t="s">
        <v>142</v>
      </c>
      <c r="F14" s="15"/>
      <c r="G14" s="15" t="s">
        <v>194</v>
      </c>
      <c r="N14" s="9"/>
    </row>
    <row r="15" spans="1:54" ht="14.25" x14ac:dyDescent="0.2">
      <c r="A15" s="37"/>
      <c r="B15" s="36" t="s">
        <v>7</v>
      </c>
      <c r="C15" s="33"/>
      <c r="D15" s="36" t="s">
        <v>2</v>
      </c>
      <c r="E15" s="52" t="s">
        <v>68</v>
      </c>
      <c r="F15" s="15"/>
      <c r="G15" s="15" t="s">
        <v>321</v>
      </c>
      <c r="N15" s="9"/>
    </row>
    <row r="16" spans="1:54" ht="14.25" x14ac:dyDescent="0.2">
      <c r="A16" s="37"/>
      <c r="B16" s="36" t="s">
        <v>8</v>
      </c>
      <c r="C16" s="33"/>
      <c r="D16" s="36" t="s">
        <v>2</v>
      </c>
      <c r="E16" s="52" t="s">
        <v>69</v>
      </c>
      <c r="F16" s="15"/>
      <c r="G16" s="15" t="s">
        <v>195</v>
      </c>
      <c r="N16" s="9"/>
    </row>
    <row r="17" spans="1:14" ht="14.25" x14ac:dyDescent="0.2">
      <c r="A17" s="37"/>
      <c r="B17" s="36" t="s">
        <v>9</v>
      </c>
      <c r="C17" s="33"/>
      <c r="D17" s="36" t="s">
        <v>2</v>
      </c>
      <c r="E17" s="52" t="s">
        <v>70</v>
      </c>
      <c r="F17" s="15"/>
      <c r="G17" s="15" t="s">
        <v>196</v>
      </c>
      <c r="N17" s="9"/>
    </row>
    <row r="18" spans="1:14" x14ac:dyDescent="0.2">
      <c r="A18" s="37"/>
      <c r="B18" s="36" t="s">
        <v>10</v>
      </c>
      <c r="C18" s="33"/>
      <c r="D18" s="36" t="s">
        <v>2</v>
      </c>
      <c r="E18" s="52" t="s">
        <v>11</v>
      </c>
      <c r="F18" s="15"/>
      <c r="G18" s="15" t="s">
        <v>197</v>
      </c>
      <c r="N18" s="9"/>
    </row>
    <row r="19" spans="1:14" x14ac:dyDescent="0.2">
      <c r="A19" s="37"/>
      <c r="B19" s="36" t="s">
        <v>12</v>
      </c>
      <c r="C19" s="33"/>
      <c r="D19" s="36" t="s">
        <v>2</v>
      </c>
      <c r="E19" s="52" t="s">
        <v>13</v>
      </c>
      <c r="F19" s="15"/>
      <c r="G19" s="15" t="s">
        <v>322</v>
      </c>
      <c r="N19" s="9"/>
    </row>
    <row r="20" spans="1:14" x14ac:dyDescent="0.2">
      <c r="A20" s="37"/>
      <c r="B20" s="36" t="s">
        <v>14</v>
      </c>
      <c r="C20" s="33"/>
      <c r="D20" s="36" t="s">
        <v>2</v>
      </c>
      <c r="E20" s="52" t="s">
        <v>15</v>
      </c>
      <c r="F20" s="15"/>
      <c r="G20" s="15" t="s">
        <v>198</v>
      </c>
      <c r="N20" s="9"/>
    </row>
    <row r="21" spans="1:14" x14ac:dyDescent="0.2">
      <c r="A21" s="37"/>
      <c r="B21" s="36" t="s">
        <v>16</v>
      </c>
      <c r="C21" s="33"/>
      <c r="D21" s="36" t="s">
        <v>2</v>
      </c>
      <c r="E21" s="52" t="s">
        <v>17</v>
      </c>
      <c r="F21" s="15"/>
      <c r="G21" s="15" t="s">
        <v>199</v>
      </c>
      <c r="N21" s="9"/>
    </row>
    <row r="22" spans="1:14" x14ac:dyDescent="0.2">
      <c r="A22" s="37"/>
      <c r="B22" s="36" t="s">
        <v>18</v>
      </c>
      <c r="C22" s="33"/>
      <c r="D22" s="36" t="s">
        <v>2</v>
      </c>
      <c r="E22" s="52" t="s">
        <v>19</v>
      </c>
      <c r="F22" s="15"/>
      <c r="G22" s="15" t="s">
        <v>200</v>
      </c>
      <c r="N22" s="9"/>
    </row>
    <row r="23" spans="1:14" x14ac:dyDescent="0.2">
      <c r="A23" s="37"/>
      <c r="B23" s="36" t="s">
        <v>20</v>
      </c>
      <c r="C23" s="33"/>
      <c r="D23" s="36" t="s">
        <v>2</v>
      </c>
      <c r="E23" s="52" t="s">
        <v>21</v>
      </c>
      <c r="F23" s="15"/>
      <c r="G23" s="15" t="s">
        <v>201</v>
      </c>
      <c r="N23" s="9"/>
    </row>
    <row r="24" spans="1:14" x14ac:dyDescent="0.2">
      <c r="A24" s="37"/>
      <c r="B24" s="36" t="s">
        <v>22</v>
      </c>
      <c r="C24" s="33"/>
      <c r="D24" s="36" t="s">
        <v>2</v>
      </c>
      <c r="E24" s="52" t="s">
        <v>23</v>
      </c>
      <c r="F24" s="15"/>
      <c r="G24" s="15" t="s">
        <v>320</v>
      </c>
      <c r="N24" s="9"/>
    </row>
    <row r="25" spans="1:14" ht="14.25" x14ac:dyDescent="0.2">
      <c r="A25" s="37"/>
      <c r="B25" s="36" t="s">
        <v>24</v>
      </c>
      <c r="C25" s="33"/>
      <c r="D25" s="36" t="s">
        <v>2</v>
      </c>
      <c r="E25" s="52" t="s">
        <v>71</v>
      </c>
      <c r="F25" s="15"/>
      <c r="G25" s="15" t="s">
        <v>323</v>
      </c>
      <c r="N25" s="9"/>
    </row>
    <row r="26" spans="1:14" ht="14.25" x14ac:dyDescent="0.2">
      <c r="A26" s="37"/>
      <c r="B26" s="36" t="s">
        <v>25</v>
      </c>
      <c r="C26" s="33"/>
      <c r="D26" s="36" t="s">
        <v>2</v>
      </c>
      <c r="E26" s="52" t="s">
        <v>72</v>
      </c>
      <c r="F26" s="15"/>
      <c r="G26" s="15" t="s">
        <v>324</v>
      </c>
      <c r="N26" s="9"/>
    </row>
    <row r="27" spans="1:14" ht="14.25" x14ac:dyDescent="0.2">
      <c r="A27" s="37"/>
      <c r="B27" s="36" t="s">
        <v>26</v>
      </c>
      <c r="C27" s="33"/>
      <c r="D27" s="36" t="s">
        <v>2</v>
      </c>
      <c r="E27" s="52" t="s">
        <v>73</v>
      </c>
      <c r="F27" s="15"/>
      <c r="G27" s="15" t="s">
        <v>202</v>
      </c>
      <c r="N27" s="9"/>
    </row>
    <row r="28" spans="1:14" ht="14.25" x14ac:dyDescent="0.2">
      <c r="A28" s="37"/>
      <c r="B28" s="36" t="s">
        <v>27</v>
      </c>
      <c r="C28" s="33"/>
      <c r="D28" s="36" t="s">
        <v>2</v>
      </c>
      <c r="E28" s="52" t="s">
        <v>74</v>
      </c>
      <c r="F28" s="15"/>
      <c r="G28" s="15" t="s">
        <v>203</v>
      </c>
      <c r="N28" s="9"/>
    </row>
    <row r="29" spans="1:14" x14ac:dyDescent="0.2">
      <c r="A29" s="37"/>
      <c r="B29" s="36" t="s">
        <v>28</v>
      </c>
      <c r="C29" s="33"/>
      <c r="D29" s="36" t="s">
        <v>2</v>
      </c>
      <c r="E29" s="52" t="s">
        <v>29</v>
      </c>
      <c r="F29" s="15"/>
      <c r="G29" s="15" t="s">
        <v>204</v>
      </c>
      <c r="N29" s="9"/>
    </row>
    <row r="30" spans="1:14" ht="14.25" x14ac:dyDescent="0.2">
      <c r="A30" s="37"/>
      <c r="B30" s="36" t="s">
        <v>30</v>
      </c>
      <c r="C30" s="33"/>
      <c r="D30" s="36" t="s">
        <v>2</v>
      </c>
      <c r="E30" s="52" t="s">
        <v>75</v>
      </c>
      <c r="F30" s="15"/>
      <c r="G30" s="32" t="s">
        <v>205</v>
      </c>
      <c r="N30" s="9"/>
    </row>
    <row r="31" spans="1:14" ht="14.25" x14ac:dyDescent="0.2">
      <c r="A31" s="53"/>
      <c r="B31" s="38" t="s">
        <v>31</v>
      </c>
      <c r="C31" s="33"/>
      <c r="D31" s="36" t="s">
        <v>2</v>
      </c>
      <c r="E31" s="52" t="s">
        <v>76</v>
      </c>
      <c r="F31" s="15"/>
      <c r="G31" s="15" t="s">
        <v>206</v>
      </c>
      <c r="N31" s="9"/>
    </row>
    <row r="32" spans="1:14" ht="13.5" thickBot="1" x14ac:dyDescent="0.25">
      <c r="A32" s="39"/>
      <c r="B32" s="36" t="str">
        <f>IF(AND(OR(C$4="Non",C$5="Non"),C$6="Methode 1"),"Autre SMAW (Calcul Methode 1)","")</f>
        <v/>
      </c>
      <c r="C32" s="33"/>
      <c r="D32" s="36" t="str">
        <f>IF(AND(OR(C$4="Non",C$5="Non"),C$6="Methode 1"),"kg","")</f>
        <v/>
      </c>
      <c r="E32" s="52" t="str">
        <f>IF(AND(OR(C$4="Non",C$5="Non"),C$6="Methode 1"),"(-)","")</f>
        <v/>
      </c>
      <c r="F32" s="15"/>
      <c r="G32" s="15" t="s">
        <v>326</v>
      </c>
      <c r="N32" s="9"/>
    </row>
    <row r="33" spans="1:14" ht="6" customHeight="1" thickBot="1" x14ac:dyDescent="0.25">
      <c r="A33" s="40"/>
      <c r="B33" s="41"/>
      <c r="C33" s="41"/>
      <c r="D33" s="41"/>
      <c r="E33" s="54"/>
      <c r="F33" s="15"/>
      <c r="G33" s="15"/>
      <c r="L33" s="9"/>
      <c r="N33" s="9"/>
    </row>
    <row r="34" spans="1:14" ht="14.25" x14ac:dyDescent="0.2">
      <c r="A34" s="37" t="s">
        <v>121</v>
      </c>
      <c r="B34" s="36" t="s">
        <v>32</v>
      </c>
      <c r="C34" s="33"/>
      <c r="D34" s="36" t="s">
        <v>2</v>
      </c>
      <c r="E34" s="52" t="s">
        <v>77</v>
      </c>
      <c r="F34" s="15"/>
      <c r="G34" s="15" t="s">
        <v>207</v>
      </c>
      <c r="J34" s="9"/>
      <c r="L34" s="9"/>
    </row>
    <row r="35" spans="1:14" x14ac:dyDescent="0.2">
      <c r="A35" s="37" t="s">
        <v>33</v>
      </c>
      <c r="B35" s="36" t="s">
        <v>99</v>
      </c>
      <c r="C35" s="33"/>
      <c r="D35" s="36" t="s">
        <v>2</v>
      </c>
      <c r="E35" s="52" t="s">
        <v>103</v>
      </c>
      <c r="F35" s="15"/>
      <c r="G35" s="15" t="s">
        <v>325</v>
      </c>
      <c r="J35" s="9"/>
      <c r="L35" s="9"/>
    </row>
    <row r="36" spans="1:14" ht="14.25" x14ac:dyDescent="0.2">
      <c r="A36" s="37"/>
      <c r="B36" s="36" t="s">
        <v>34</v>
      </c>
      <c r="C36" s="33"/>
      <c r="D36" s="36" t="s">
        <v>2</v>
      </c>
      <c r="E36" s="52" t="s">
        <v>78</v>
      </c>
      <c r="F36" s="15"/>
      <c r="G36" s="15" t="s">
        <v>208</v>
      </c>
      <c r="J36" s="9"/>
      <c r="L36" s="9"/>
    </row>
    <row r="37" spans="1:14" x14ac:dyDescent="0.2">
      <c r="A37" s="37"/>
      <c r="B37" s="36" t="s">
        <v>35</v>
      </c>
      <c r="C37" s="33"/>
      <c r="D37" s="36" t="s">
        <v>2</v>
      </c>
      <c r="E37" s="52" t="s">
        <v>36</v>
      </c>
      <c r="F37" s="15"/>
      <c r="G37" s="15" t="s">
        <v>209</v>
      </c>
      <c r="J37" s="9"/>
      <c r="L37" s="9"/>
    </row>
    <row r="38" spans="1:14" x14ac:dyDescent="0.2">
      <c r="A38" s="37"/>
      <c r="B38" s="36" t="s">
        <v>37</v>
      </c>
      <c r="C38" s="33"/>
      <c r="D38" s="36" t="s">
        <v>2</v>
      </c>
      <c r="E38" s="52" t="s">
        <v>38</v>
      </c>
      <c r="F38" s="15"/>
      <c r="G38" s="15"/>
      <c r="J38" s="9"/>
      <c r="L38" s="9"/>
    </row>
    <row r="39" spans="1:14" ht="14.25" x14ac:dyDescent="0.2">
      <c r="A39" s="37"/>
      <c r="B39" s="36" t="s">
        <v>39</v>
      </c>
      <c r="C39" s="33"/>
      <c r="D39" s="36" t="s">
        <v>2</v>
      </c>
      <c r="E39" s="52" t="s">
        <v>79</v>
      </c>
      <c r="F39" s="15"/>
      <c r="G39" s="15"/>
      <c r="J39" s="9"/>
      <c r="L39" s="9"/>
    </row>
    <row r="40" spans="1:14" x14ac:dyDescent="0.2">
      <c r="A40" s="37"/>
      <c r="B40" s="36" t="s">
        <v>100</v>
      </c>
      <c r="C40" s="33"/>
      <c r="D40" s="36" t="s">
        <v>2</v>
      </c>
      <c r="E40" s="52" t="s">
        <v>103</v>
      </c>
      <c r="F40" s="15"/>
      <c r="G40" s="15"/>
      <c r="J40" s="9"/>
      <c r="L40" s="9"/>
    </row>
    <row r="41" spans="1:14" x14ac:dyDescent="0.2">
      <c r="A41" s="37"/>
      <c r="B41" s="36" t="s">
        <v>101</v>
      </c>
      <c r="C41" s="33"/>
      <c r="D41" s="36" t="s">
        <v>2</v>
      </c>
      <c r="E41" s="52" t="s">
        <v>103</v>
      </c>
      <c r="F41" s="15"/>
      <c r="G41" s="15"/>
      <c r="J41" s="9"/>
      <c r="L41" s="9"/>
    </row>
    <row r="42" spans="1:14" x14ac:dyDescent="0.2">
      <c r="A42" s="37"/>
      <c r="B42" s="36" t="s">
        <v>102</v>
      </c>
      <c r="C42" s="33"/>
      <c r="D42" s="36" t="s">
        <v>2</v>
      </c>
      <c r="E42" s="52" t="s">
        <v>103</v>
      </c>
      <c r="F42" s="15"/>
      <c r="G42" s="15" t="s">
        <v>327</v>
      </c>
      <c r="J42" s="9"/>
      <c r="L42" s="9"/>
    </row>
    <row r="43" spans="1:14" ht="14.25" x14ac:dyDescent="0.2">
      <c r="A43" s="37"/>
      <c r="B43" s="36" t="s">
        <v>40</v>
      </c>
      <c r="C43" s="33"/>
      <c r="D43" s="36" t="s">
        <v>2</v>
      </c>
      <c r="E43" s="52" t="s">
        <v>80</v>
      </c>
      <c r="F43" s="15"/>
      <c r="G43" s="15" t="s">
        <v>328</v>
      </c>
      <c r="J43" s="9"/>
      <c r="L43" s="9"/>
    </row>
    <row r="44" spans="1:14" ht="14.25" x14ac:dyDescent="0.2">
      <c r="A44" s="37"/>
      <c r="B44" s="36" t="s">
        <v>41</v>
      </c>
      <c r="C44" s="33"/>
      <c r="D44" s="36" t="s">
        <v>2</v>
      </c>
      <c r="E44" s="52" t="s">
        <v>81</v>
      </c>
      <c r="F44" s="15"/>
      <c r="G44" s="32" t="s">
        <v>379</v>
      </c>
      <c r="J44" s="9"/>
      <c r="L44" s="9"/>
    </row>
    <row r="45" spans="1:14" ht="13.5" thickBot="1" x14ac:dyDescent="0.25">
      <c r="A45" s="37"/>
      <c r="B45" s="36" t="str">
        <f>IF(AND(OR(C$4="Non",C$5="Non"),C$6="Methode 1"),"Autre GMAW (Calcul Methode 1)","")</f>
        <v/>
      </c>
      <c r="C45" s="33"/>
      <c r="D45" s="36" t="str">
        <f>IF(AND(OR(C$4="Non",C$5="Non"),C$6="Methode 1"),"kg","")</f>
        <v/>
      </c>
      <c r="E45" s="52" t="str">
        <f>IF(AND(OR(C$4="Non",C$5="Non"),C$6="Methode 1"),"(-)","")</f>
        <v/>
      </c>
      <c r="F45" s="15"/>
      <c r="G45" s="32" t="s">
        <v>380</v>
      </c>
      <c r="J45" s="9"/>
      <c r="L45" s="9"/>
    </row>
    <row r="46" spans="1:14" ht="6" customHeight="1" thickBot="1" x14ac:dyDescent="0.25">
      <c r="A46" s="40"/>
      <c r="B46" s="41"/>
      <c r="C46" s="41"/>
      <c r="D46" s="41"/>
      <c r="E46" s="54"/>
      <c r="F46" s="15"/>
      <c r="G46" s="15"/>
    </row>
    <row r="47" spans="1:14" ht="14.25" x14ac:dyDescent="0.2">
      <c r="A47" s="37" t="s">
        <v>42</v>
      </c>
      <c r="B47" s="36" t="s">
        <v>43</v>
      </c>
      <c r="C47" s="33"/>
      <c r="D47" s="36" t="s">
        <v>2</v>
      </c>
      <c r="E47" s="52" t="s">
        <v>82</v>
      </c>
      <c r="F47" s="15"/>
      <c r="G47" s="15"/>
      <c r="J47" s="9"/>
      <c r="L47" s="9"/>
    </row>
    <row r="48" spans="1:14" x14ac:dyDescent="0.2">
      <c r="A48" s="37" t="s">
        <v>44</v>
      </c>
      <c r="B48" s="36" t="s">
        <v>5</v>
      </c>
      <c r="C48" s="33"/>
      <c r="D48" s="36" t="s">
        <v>2</v>
      </c>
      <c r="E48" s="52" t="s">
        <v>45</v>
      </c>
      <c r="F48" s="15"/>
      <c r="G48" s="15"/>
      <c r="J48" s="9"/>
      <c r="L48" s="9"/>
    </row>
    <row r="49" spans="1:12" ht="14.25" x14ac:dyDescent="0.2">
      <c r="A49" s="37"/>
      <c r="B49" s="36" t="s">
        <v>46</v>
      </c>
      <c r="C49" s="33"/>
      <c r="D49" s="36" t="s">
        <v>2</v>
      </c>
      <c r="E49" s="52" t="s">
        <v>83</v>
      </c>
      <c r="F49" s="15"/>
      <c r="G49" s="15"/>
      <c r="J49" s="9"/>
      <c r="L49" s="9"/>
    </row>
    <row r="50" spans="1:12" ht="14.25" x14ac:dyDescent="0.2">
      <c r="A50" s="37"/>
      <c r="B50" s="36" t="s">
        <v>99</v>
      </c>
      <c r="C50" s="33"/>
      <c r="D50" s="36" t="s">
        <v>2</v>
      </c>
      <c r="E50" s="52" t="s">
        <v>143</v>
      </c>
      <c r="F50" s="15"/>
      <c r="G50" s="15"/>
      <c r="J50" s="9"/>
      <c r="L50" s="9"/>
    </row>
    <row r="51" spans="1:12" ht="14.25" x14ac:dyDescent="0.2">
      <c r="A51" s="37"/>
      <c r="B51" s="36" t="s">
        <v>47</v>
      </c>
      <c r="C51" s="33"/>
      <c r="D51" s="36" t="s">
        <v>2</v>
      </c>
      <c r="E51" s="52" t="s">
        <v>104</v>
      </c>
      <c r="F51" s="15"/>
      <c r="G51" s="15"/>
      <c r="J51" s="9"/>
      <c r="L51" s="9"/>
    </row>
    <row r="52" spans="1:12" ht="14.25" x14ac:dyDescent="0.2">
      <c r="A52" s="37"/>
      <c r="B52" s="36" t="s">
        <v>48</v>
      </c>
      <c r="C52" s="33"/>
      <c r="D52" s="36" t="s">
        <v>2</v>
      </c>
      <c r="E52" s="52" t="s">
        <v>105</v>
      </c>
      <c r="F52" s="15"/>
      <c r="G52" s="15"/>
      <c r="J52" s="9"/>
      <c r="L52" s="9"/>
    </row>
    <row r="53" spans="1:12" ht="14.25" x14ac:dyDescent="0.2">
      <c r="A53" s="37"/>
      <c r="B53" s="36" t="s">
        <v>49</v>
      </c>
      <c r="C53" s="33"/>
      <c r="D53" s="36" t="s">
        <v>2</v>
      </c>
      <c r="E53" s="52" t="s">
        <v>106</v>
      </c>
      <c r="F53" s="15"/>
      <c r="G53" s="15"/>
      <c r="J53" s="9"/>
      <c r="L53" s="9"/>
    </row>
    <row r="54" spans="1:12" ht="13.5" thickBot="1" x14ac:dyDescent="0.25">
      <c r="A54" s="37"/>
      <c r="B54" s="36" t="str">
        <f>IF(AND(OR(C$4="Non",C$5="Non"),C$6="Methode 1"),"Autre FCAW (Calcul Methode 1)","")</f>
        <v/>
      </c>
      <c r="C54" s="33"/>
      <c r="D54" s="36" t="str">
        <f>IF(AND(OR(C$4="Non",C$5="Non"),C$6="Methode 1"),"kg","")</f>
        <v/>
      </c>
      <c r="E54" s="52" t="str">
        <f>IF(AND(OR(C$4="Non",C$5="Non"),C$6="Methode 1"),"(-)","")</f>
        <v/>
      </c>
      <c r="F54" s="15"/>
      <c r="G54" s="15"/>
      <c r="J54" s="9"/>
      <c r="L54" s="9"/>
    </row>
    <row r="55" spans="1:12" ht="6" customHeight="1" thickBot="1" x14ac:dyDescent="0.25">
      <c r="A55" s="40"/>
      <c r="B55" s="41"/>
      <c r="C55" s="41"/>
      <c r="D55" s="41"/>
      <c r="E55" s="54"/>
      <c r="F55" s="15"/>
      <c r="G55" s="15"/>
    </row>
    <row r="56" spans="1:12" ht="14.25" x14ac:dyDescent="0.2">
      <c r="A56" s="37" t="s">
        <v>50</v>
      </c>
      <c r="B56" s="36" t="s">
        <v>51</v>
      </c>
      <c r="C56" s="33"/>
      <c r="D56" s="36" t="s">
        <v>2</v>
      </c>
      <c r="E56" s="52" t="s">
        <v>107</v>
      </c>
      <c r="F56" s="15"/>
      <c r="G56" s="15"/>
      <c r="J56" s="9"/>
      <c r="L56" s="9"/>
    </row>
    <row r="57" spans="1:12" ht="14.25" x14ac:dyDescent="0.2">
      <c r="A57" s="37" t="s">
        <v>52</v>
      </c>
      <c r="B57" s="36" t="s">
        <v>108</v>
      </c>
      <c r="C57" s="33"/>
      <c r="D57" s="36" t="s">
        <v>2</v>
      </c>
      <c r="E57" s="52" t="s">
        <v>144</v>
      </c>
      <c r="F57" s="15"/>
      <c r="G57" s="15"/>
      <c r="J57" s="9"/>
      <c r="L57" s="9"/>
    </row>
    <row r="58" spans="1:12" ht="14.25" x14ac:dyDescent="0.2">
      <c r="A58" s="37"/>
      <c r="B58" s="36" t="s">
        <v>39</v>
      </c>
      <c r="C58" s="33"/>
      <c r="D58" s="36" t="s">
        <v>2</v>
      </c>
      <c r="E58" s="52" t="s">
        <v>145</v>
      </c>
      <c r="F58" s="15"/>
      <c r="G58" s="15"/>
      <c r="J58" s="9"/>
      <c r="L58" s="9"/>
    </row>
    <row r="59" spans="1:12" ht="13.5" thickBot="1" x14ac:dyDescent="0.25">
      <c r="A59" s="37"/>
      <c r="B59" s="36" t="str">
        <f>IF(AND(OR(C$4="Non",C$5="Non"),C$6="Methode 1"),"Autre SAW (Calcul Methode 1)","")</f>
        <v/>
      </c>
      <c r="C59" s="33"/>
      <c r="D59" s="36" t="str">
        <f>IF(AND(OR(C$4="Non",C$5="Non"),C$6="Methode 1"),"kg","")</f>
        <v/>
      </c>
      <c r="E59" s="52" t="str">
        <f>IF(AND(OR(C$4="Non",C$5="Non"),C$6="Methode 1"),"(-)","")</f>
        <v/>
      </c>
      <c r="F59" s="15"/>
      <c r="G59" s="15"/>
      <c r="J59" s="9"/>
      <c r="L59" s="9"/>
    </row>
    <row r="60" spans="1:12" ht="6" customHeight="1" thickBot="1" x14ac:dyDescent="0.25">
      <c r="A60" s="40"/>
      <c r="B60" s="41"/>
      <c r="C60" s="41"/>
      <c r="D60" s="41"/>
      <c r="E60" s="54"/>
      <c r="F60" s="15"/>
      <c r="G60" s="15"/>
    </row>
    <row r="61" spans="1:12" ht="14.25" x14ac:dyDescent="0.2">
      <c r="A61" s="37" t="s">
        <v>146</v>
      </c>
      <c r="B61" s="36" t="s">
        <v>109</v>
      </c>
      <c r="C61" s="33"/>
      <c r="D61" s="36" t="s">
        <v>2</v>
      </c>
      <c r="E61" s="52" t="s">
        <v>103</v>
      </c>
      <c r="F61" s="15"/>
      <c r="G61" s="15"/>
      <c r="J61" s="9"/>
      <c r="L61" s="9"/>
    </row>
    <row r="62" spans="1:12" x14ac:dyDescent="0.2">
      <c r="A62" s="37"/>
      <c r="B62" s="36" t="s">
        <v>100</v>
      </c>
      <c r="C62" s="33"/>
      <c r="D62" s="36" t="s">
        <v>2</v>
      </c>
      <c r="E62" s="52" t="s">
        <v>103</v>
      </c>
      <c r="F62" s="15"/>
      <c r="G62" s="15"/>
      <c r="J62" s="9"/>
      <c r="L62" s="9"/>
    </row>
    <row r="63" spans="1:12" ht="15" thickBot="1" x14ac:dyDescent="0.25">
      <c r="A63" s="37"/>
      <c r="B63" s="36" t="s">
        <v>377</v>
      </c>
      <c r="C63" s="33"/>
      <c r="D63" s="36" t="str">
        <f>IF(AND(OR(C$4="Non",C$5="Non"),C$6="Methode 1"),"kg","")</f>
        <v/>
      </c>
      <c r="E63" s="52" t="str">
        <f>IF(AND(OR(C$4="Non",C$5="Non"),C$6="Methode 1"),"(-)","")</f>
        <v/>
      </c>
      <c r="F63" s="15"/>
      <c r="G63" s="15"/>
      <c r="J63" s="9"/>
      <c r="L63" s="9"/>
    </row>
    <row r="64" spans="1:12" ht="6" customHeight="1" thickBot="1" x14ac:dyDescent="0.25">
      <c r="A64" s="40"/>
      <c r="B64" s="41"/>
      <c r="C64" s="41"/>
      <c r="D64" s="41"/>
      <c r="E64" s="54"/>
      <c r="F64" s="15"/>
      <c r="G64" s="15"/>
    </row>
    <row r="65" spans="1:12" x14ac:dyDescent="0.2">
      <c r="A65" s="37" t="s">
        <v>110</v>
      </c>
      <c r="B65" s="36" t="s">
        <v>109</v>
      </c>
      <c r="C65" s="33"/>
      <c r="D65" s="36" t="s">
        <v>2</v>
      </c>
      <c r="E65" s="52" t="s">
        <v>103</v>
      </c>
      <c r="F65" s="15"/>
      <c r="G65" s="15"/>
      <c r="J65" s="9"/>
      <c r="L65" s="9"/>
    </row>
    <row r="66" spans="1:12" x14ac:dyDescent="0.2">
      <c r="A66" s="37"/>
      <c r="B66" s="36" t="s">
        <v>100</v>
      </c>
      <c r="C66" s="33"/>
      <c r="D66" s="36" t="s">
        <v>2</v>
      </c>
      <c r="E66" s="52" t="s">
        <v>103</v>
      </c>
      <c r="F66" s="15"/>
      <c r="G66" s="15"/>
      <c r="J66" s="9"/>
      <c r="L66" s="9"/>
    </row>
    <row r="67" spans="1:12" ht="15" thickBot="1" x14ac:dyDescent="0.25">
      <c r="A67" s="42"/>
      <c r="B67" s="36" t="s">
        <v>378</v>
      </c>
      <c r="C67" s="33"/>
      <c r="D67" s="36" t="str">
        <f>IF(AND(OR(C$4="Non",C$5="Non"),C$6="Methode 1"),"kg","")</f>
        <v/>
      </c>
      <c r="E67" s="52" t="str">
        <f>IF(AND(OR(C$4="Non",C$5="Non"),C$6="Methode 1"),"(-)","")</f>
        <v/>
      </c>
      <c r="F67" s="15"/>
      <c r="G67" s="15"/>
      <c r="J67" s="9"/>
      <c r="L67" s="9"/>
    </row>
    <row r="68" spans="1:12" ht="6" customHeight="1" thickBot="1" x14ac:dyDescent="0.25">
      <c r="A68" s="40"/>
      <c r="B68" s="41"/>
      <c r="C68" s="41"/>
      <c r="D68" s="41"/>
      <c r="E68" s="54"/>
      <c r="F68" s="15"/>
      <c r="G68" s="15"/>
    </row>
    <row r="69" spans="1:12" ht="27.75" customHeight="1" thickBot="1" x14ac:dyDescent="0.25">
      <c r="A69" s="48" t="str">
        <f>IF(AND(OR(C$4="Non",C$5="Non"),C$6="Methode 1"),"Autre méthode de soudage à l'arc
 (Calcul Methode 1)","")</f>
        <v/>
      </c>
      <c r="B69" s="36" t="str">
        <f>IF(AND(OR(C$4="Non",C$5="Non"),C$6="Methode 1"),"-","")</f>
        <v/>
      </c>
      <c r="C69" s="33"/>
      <c r="D69" s="36" t="str">
        <f>IF(AND(OR(C$4="Non",C$5="Non"),C$6="Methode 1"),"kg","")</f>
        <v/>
      </c>
      <c r="E69" s="52" t="str">
        <f>IF(AND(OR(C$4="Non",C$5="Non"),C$6="Methode 1"),"(-)","")</f>
        <v/>
      </c>
      <c r="F69" s="15"/>
      <c r="G69" s="15"/>
      <c r="J69" s="9"/>
      <c r="L69" s="9"/>
    </row>
    <row r="71" spans="1:12" ht="12.75" customHeight="1" x14ac:dyDescent="0.2"/>
    <row r="72" spans="1:12" ht="12.75" customHeight="1" x14ac:dyDescent="0.2">
      <c r="B72"/>
      <c r="C72"/>
      <c r="D72"/>
    </row>
    <row r="73" spans="1:12" ht="12.75" customHeight="1" x14ac:dyDescent="0.2">
      <c r="B73"/>
      <c r="C73"/>
      <c r="D73"/>
    </row>
    <row r="74" spans="1:12" ht="12.75" customHeight="1" x14ac:dyDescent="0.2">
      <c r="B74"/>
      <c r="C74"/>
      <c r="D74"/>
    </row>
    <row r="75" spans="1:12" ht="12.75" customHeight="1" x14ac:dyDescent="0.2">
      <c r="B75"/>
      <c r="C75"/>
      <c r="D75"/>
    </row>
    <row r="76" spans="1:12" ht="12.75" customHeight="1" x14ac:dyDescent="0.2">
      <c r="B76"/>
      <c r="C76"/>
      <c r="D76"/>
    </row>
    <row r="77" spans="1:12" ht="12.75" customHeight="1" x14ac:dyDescent="0.2">
      <c r="B77"/>
      <c r="C77"/>
      <c r="D77"/>
    </row>
    <row r="78" spans="1:12" ht="12.75" customHeight="1" x14ac:dyDescent="0.2">
      <c r="B78"/>
      <c r="C78"/>
      <c r="D78"/>
    </row>
    <row r="79" spans="1:12" ht="12.75" customHeight="1" x14ac:dyDescent="0.2">
      <c r="B79"/>
      <c r="C79"/>
      <c r="D79"/>
    </row>
    <row r="80" spans="1:12" ht="12.75" customHeight="1" x14ac:dyDescent="0.2">
      <c r="B80"/>
      <c r="C80"/>
      <c r="D80"/>
    </row>
    <row r="81" customFormat="1" ht="12.75" customHeight="1" x14ac:dyDescent="0.2"/>
    <row r="82" customFormat="1" ht="12.75" customHeight="1" x14ac:dyDescent="0.2"/>
    <row r="83" customFormat="1" ht="12.75" customHeight="1" x14ac:dyDescent="0.2"/>
    <row r="84" customFormat="1" ht="12.75" customHeight="1" x14ac:dyDescent="0.2"/>
    <row r="85" customFormat="1" ht="12.75" customHeight="1" x14ac:dyDescent="0.2"/>
    <row r="86" customFormat="1" ht="12.75" customHeight="1" x14ac:dyDescent="0.2"/>
  </sheetData>
  <sheetProtection algorithmName="SHA-512" hashValue="nz2HPt/O09QQXb5r3WLsrZyDP/CV3nth/3QWr9hspB8IVYnKQLgaFK2x6jkBOaul+14E0jM3Y4U2t+5WcHYrEA==" saltValue="hMpPOuPSqk9uHFoLcl9Xng==" spinCount="100000" sheet="1" objects="1" scenarios="1"/>
  <customSheetViews>
    <customSheetView guid="{90FE1CE8-4AF5-4CF9-9EB8-EE62130E4690}" showRuler="0" topLeftCell="A31">
      <selection activeCell="D41" sqref="D41"/>
      <pageMargins left="0.75" right="0.75" top="1" bottom="1" header="0.5" footer="0.5"/>
      <pageSetup orientation="portrait" r:id="rId1"/>
      <headerFooter alignWithMargins="0"/>
    </customSheetView>
  </customSheetViews>
  <mergeCells count="8">
    <mergeCell ref="A4:B4"/>
    <mergeCell ref="A5:B5"/>
    <mergeCell ref="A7:B7"/>
    <mergeCell ref="A9:E9"/>
    <mergeCell ref="F6:K6"/>
    <mergeCell ref="F7:K7"/>
    <mergeCell ref="E5:K5"/>
    <mergeCell ref="A6:B6"/>
  </mergeCells>
  <phoneticPr fontId="7" type="noConversion"/>
  <conditionalFormatting sqref="B32">
    <cfRule type="expression" dxfId="408" priority="79">
      <formula>NOT(AND(OR(C$4="Non",C$5="Non"),C$6="Methode 1"))</formula>
    </cfRule>
  </conditionalFormatting>
  <conditionalFormatting sqref="C32">
    <cfRule type="expression" dxfId="407" priority="78">
      <formula>NOT(AND(OR(C$4="Non",C$5="Non"),C$6="Methode 1"))</formula>
    </cfRule>
  </conditionalFormatting>
  <conditionalFormatting sqref="D32">
    <cfRule type="expression" dxfId="406" priority="77">
      <formula>NOT(AND(OR(C$4="Non",C$5="Non"),C$6="Methode 1"))</formula>
    </cfRule>
  </conditionalFormatting>
  <conditionalFormatting sqref="E32">
    <cfRule type="expression" dxfId="405" priority="76">
      <formula>NOT(AND(OR(C$4="Non",C$5="Non"),C$6="Methode 1"))</formula>
    </cfRule>
  </conditionalFormatting>
  <conditionalFormatting sqref="B45">
    <cfRule type="expression" dxfId="404" priority="57">
      <formula>NOT(AND(OR(C$4="Non",C$5="Non"),C$6="Methode 1"))</formula>
    </cfRule>
  </conditionalFormatting>
  <conditionalFormatting sqref="D45">
    <cfRule type="expression" dxfId="403" priority="55">
      <formula>NOT(AND(OR(C$4="Non",C$5="Non"),C$6="Methode 1"))</formula>
    </cfRule>
  </conditionalFormatting>
  <conditionalFormatting sqref="E45">
    <cfRule type="expression" dxfId="402" priority="54">
      <formula>NOT(AND(OR(C$4="Non",C$5="Non"),C$6="Methode 1"))</formula>
    </cfRule>
  </conditionalFormatting>
  <conditionalFormatting sqref="B54">
    <cfRule type="expression" dxfId="401" priority="53">
      <formula>NOT(AND(OR(C$4="Non",C$5="Non"),C$6="Methode 1"))</formula>
    </cfRule>
  </conditionalFormatting>
  <conditionalFormatting sqref="D54">
    <cfRule type="expression" dxfId="400" priority="51">
      <formula>NOT(AND(OR(C$4="Non",C$5="Non"),C$6="Methode 1"))</formula>
    </cfRule>
  </conditionalFormatting>
  <conditionalFormatting sqref="E54">
    <cfRule type="expression" dxfId="399" priority="50">
      <formula>NOT(AND(OR(C$4="Non",C$5="Non"),C$6="Methode 1"))</formula>
    </cfRule>
  </conditionalFormatting>
  <conditionalFormatting sqref="B59">
    <cfRule type="expression" dxfId="398" priority="49">
      <formula>NOT(AND(OR(C$4="Non",C$5="Non"),C$6="Methode 1"))</formula>
    </cfRule>
  </conditionalFormatting>
  <conditionalFormatting sqref="D59">
    <cfRule type="expression" dxfId="397" priority="47">
      <formula>NOT(AND(OR(C$4="Non",C$5="Non"),C$6="Methode 1"))</formula>
    </cfRule>
  </conditionalFormatting>
  <conditionalFormatting sqref="E59">
    <cfRule type="expression" dxfId="396" priority="46">
      <formula>NOT(AND(OR(C$4="Non",C$5="Non"),C$6="Methode 1"))</formula>
    </cfRule>
  </conditionalFormatting>
  <conditionalFormatting sqref="B63">
    <cfRule type="expression" dxfId="395" priority="45">
      <formula>NOT(AND(OR(C$4="Non",C$5="Non"),C$6="Methode 1"))</formula>
    </cfRule>
  </conditionalFormatting>
  <conditionalFormatting sqref="D63">
    <cfRule type="expression" dxfId="394" priority="43">
      <formula>NOT(AND(OR(C$4="Non",C$5="Non"),C$6="Methode 1"))</formula>
    </cfRule>
  </conditionalFormatting>
  <conditionalFormatting sqref="E63">
    <cfRule type="expression" dxfId="393" priority="42">
      <formula>NOT(AND(OR(C$4="Non",C$5="Non"),C$6="Methode 1"))</formula>
    </cfRule>
  </conditionalFormatting>
  <conditionalFormatting sqref="B67">
    <cfRule type="expression" dxfId="392" priority="41">
      <formula>NOT(AND(OR(C$4="Non",C$5="Non"),C$6="Methode 1"))</formula>
    </cfRule>
  </conditionalFormatting>
  <conditionalFormatting sqref="D67">
    <cfRule type="expression" dxfId="391" priority="39">
      <formula>NOT(AND(OR(C$4="Non",C$5="Non"),C$6="Methode 1"))</formula>
    </cfRule>
  </conditionalFormatting>
  <conditionalFormatting sqref="E67">
    <cfRule type="expression" dxfId="390" priority="38">
      <formula>NOT(AND(OR(C$4="Non",C$5="Non"),C$6="Methode 1"))</formula>
    </cfRule>
  </conditionalFormatting>
  <conditionalFormatting sqref="B69">
    <cfRule type="expression" dxfId="389" priority="37">
      <formula>NOT(AND(OR(C$4="Non",C$5="Non"),C$6="Methode 1"))</formula>
    </cfRule>
  </conditionalFormatting>
  <conditionalFormatting sqref="D69">
    <cfRule type="expression" dxfId="388" priority="35">
      <formula>NOT(AND(OR(C$4="Non",C$5="Non"),C$6="Methode 1"))</formula>
    </cfRule>
  </conditionalFormatting>
  <conditionalFormatting sqref="E69">
    <cfRule type="expression" dxfId="387" priority="34">
      <formula>NOT(AND(OR(C$4="Non",C$5="Non"),C$6="Methode 1"))</formula>
    </cfRule>
  </conditionalFormatting>
  <conditionalFormatting sqref="A69">
    <cfRule type="expression" dxfId="386" priority="33">
      <formula>NOT(AND(OR(C$4="Non",C$5="Non"),C$6="Methode 1"))</formula>
    </cfRule>
  </conditionalFormatting>
  <conditionalFormatting sqref="G72:K72 A72:B72">
    <cfRule type="expression" dxfId="385" priority="32">
      <formula>NOT(AND(OR(C$4="No",C$5="No"),C$6="Method 2"))</formula>
    </cfRule>
  </conditionalFormatting>
  <conditionalFormatting sqref="I73:K74 C73:D74">
    <cfRule type="expression" dxfId="384" priority="31">
      <formula>NOT(AND(OR(C$4="No",C$5="No"),C$6="Method 2"))</formula>
    </cfRule>
  </conditionalFormatting>
  <conditionalFormatting sqref="A75:A85">
    <cfRule type="expression" dxfId="383" priority="30">
      <formula>NOT(AND(OR(C$4="No",C$5="No"),C$6="Method 2"))</formula>
    </cfRule>
  </conditionalFormatting>
  <conditionalFormatting sqref="B75">
    <cfRule type="expression" dxfId="382" priority="29">
      <formula>NOT(AND(OR(C$4="No",C$5="No"),C$6="Method 2"))</formula>
    </cfRule>
  </conditionalFormatting>
  <conditionalFormatting sqref="B76">
    <cfRule type="expression" dxfId="381" priority="28">
      <formula>NOT(AND(OR(C$4="No",C$5="No"),C$6="Method 2"))</formula>
    </cfRule>
  </conditionalFormatting>
  <conditionalFormatting sqref="B77:B82">
    <cfRule type="expression" dxfId="380" priority="27">
      <formula>NOT(AND(OR(C$4="No",C$5="No"),C$6="Method 2"))</formula>
    </cfRule>
  </conditionalFormatting>
  <conditionalFormatting sqref="C75:C82">
    <cfRule type="expression" dxfId="379" priority="26">
      <formula>NOT(AND(OR(C$4="No",C$5="No"),C$6="Method 2"))</formula>
    </cfRule>
  </conditionalFormatting>
  <conditionalFormatting sqref="D75:D82">
    <cfRule type="expression" dxfId="378" priority="25">
      <formula>NOT(AND(OR(C$4="No",C$5="No"),C$6="Method 2"))</formula>
    </cfRule>
  </conditionalFormatting>
  <conditionalFormatting sqref="E75:E82">
    <cfRule type="expression" dxfId="377" priority="24">
      <formula>NOT(AND(OR(C$4="No",C$5="No"),C$6="Method 2"))</formula>
    </cfRule>
  </conditionalFormatting>
  <conditionalFormatting sqref="F75:F82">
    <cfRule type="expression" dxfId="376" priority="23">
      <formula>NOT(AND(OR(C$4="No",C$5="No"),C$6="Method 2"))</formula>
    </cfRule>
  </conditionalFormatting>
  <conditionalFormatting sqref="G75:G82">
    <cfRule type="expression" dxfId="375" priority="22">
      <formula>NOT(AND(OR(C$4="No",C$5="No"),C$6="Method 2"))</formula>
    </cfRule>
  </conditionalFormatting>
  <conditionalFormatting sqref="H75:H82">
    <cfRule type="expression" dxfId="374" priority="21">
      <formula>NOT(AND(OR(C$4="No",C$5="No"),C$6="Method 2"))</formula>
    </cfRule>
  </conditionalFormatting>
  <conditionalFormatting sqref="I75:I82">
    <cfRule type="expression" dxfId="373" priority="20">
      <formula>NOT(AND(OR(C$4="No",C$5="No"),C$6="Method 2"))</formula>
    </cfRule>
  </conditionalFormatting>
  <conditionalFormatting sqref="J75:J82">
    <cfRule type="expression" dxfId="372" priority="19">
      <formula>NOT(AND(OR(C$4="No",C$5="No"),C$6="Method 2"))</formula>
    </cfRule>
  </conditionalFormatting>
  <conditionalFormatting sqref="K75:K82">
    <cfRule type="expression" dxfId="371" priority="18">
      <formula>NOT(AND(OR(C$4="No",C$5="No"),C$6="Method 2"))</formula>
    </cfRule>
  </conditionalFormatting>
  <conditionalFormatting sqref="C45">
    <cfRule type="expression" dxfId="370" priority="17">
      <formula>NOT(AND(OR(C$4="Non",C$5="Non"),C$6="Methode 1"))</formula>
    </cfRule>
  </conditionalFormatting>
  <conditionalFormatting sqref="C54">
    <cfRule type="expression" dxfId="369" priority="16">
      <formula>NOT(AND(OR(C$4="Non",C$5="Non"),C$6="Methode 1"))</formula>
    </cfRule>
  </conditionalFormatting>
  <conditionalFormatting sqref="C59">
    <cfRule type="expression" dxfId="368" priority="15">
      <formula>NOT(AND(OR(C$4="Non",C$5="Non"),C$6="Methode 1"))</formula>
    </cfRule>
  </conditionalFormatting>
  <conditionalFormatting sqref="C63">
    <cfRule type="expression" dxfId="367" priority="14">
      <formula>NOT(AND(OR(C$4="Non",C$5="Non"),C$6="Methode 1"))</formula>
    </cfRule>
  </conditionalFormatting>
  <conditionalFormatting sqref="C67">
    <cfRule type="expression" dxfId="366" priority="13">
      <formula>NOT(AND(OR(C$4="Non",C$5="Non"),C$6="Methode 1"))</formula>
    </cfRule>
  </conditionalFormatting>
  <conditionalFormatting sqref="C69">
    <cfRule type="expression" dxfId="365" priority="12">
      <formula>NOT(AND(OR(C$4="Non",C$5="Non"),C$6="Methode 1"))</formula>
    </cfRule>
  </conditionalFormatting>
  <conditionalFormatting sqref="G44">
    <cfRule type="expression" dxfId="364" priority="11">
      <formula>NOT(AND(OR(C$4="Non",C$5="Non"),C$6="Methode 1"))</formula>
    </cfRule>
  </conditionalFormatting>
  <conditionalFormatting sqref="G45">
    <cfRule type="expression" dxfId="363" priority="10">
      <formula>NOT(AND(OR(C$4="Non",C$5="Non"),C$6="Methode 1"))</formula>
    </cfRule>
  </conditionalFormatting>
  <conditionalFormatting sqref="D72:F72">
    <cfRule type="expression" dxfId="362" priority="229">
      <formula>NOT(AND(OR(E$5="No",E$6="No"),E$7="Method 2"))</formula>
    </cfRule>
  </conditionalFormatting>
  <conditionalFormatting sqref="C72">
    <cfRule type="expression" dxfId="361" priority="230">
      <formula>NOT(AND(OR(E$4="No",#REF!="No"),#REF!="Method 2"))</formula>
    </cfRule>
  </conditionalFormatting>
  <conditionalFormatting sqref="F73:H74">
    <cfRule type="expression" dxfId="360" priority="232">
      <formula>NOT(AND(OR(E$5="No",E$6="No"),E$7="Method 2"))</formula>
    </cfRule>
  </conditionalFormatting>
  <conditionalFormatting sqref="E73:E74">
    <cfRule type="expression" dxfId="359" priority="233">
      <formula>NOT(AND(OR(E$4="No",#REF!="No"),#REF!="Method 2"))</formula>
    </cfRule>
  </conditionalFormatting>
  <conditionalFormatting sqref="BA3:BA4">
    <cfRule type="duplicateValues" dxfId="358" priority="8"/>
  </conditionalFormatting>
  <conditionalFormatting sqref="C6">
    <cfRule type="expression" dxfId="357" priority="7">
      <formula>OR(C4="Non",C5="Non")</formula>
    </cfRule>
  </conditionalFormatting>
  <conditionalFormatting sqref="C5">
    <cfRule type="expression" dxfId="356" priority="6">
      <formula>$C$4="Oui"</formula>
    </cfRule>
  </conditionalFormatting>
  <conditionalFormatting sqref="A6:B6">
    <cfRule type="expression" dxfId="355" priority="4">
      <formula>OR($C$4="",$C$5="")</formula>
    </cfRule>
    <cfRule type="expression" dxfId="354" priority="5">
      <formula>AND($C$4="Oui",$C$5="Oui")</formula>
    </cfRule>
  </conditionalFormatting>
  <conditionalFormatting sqref="A7:B7">
    <cfRule type="expression" dxfId="353" priority="3">
      <formula>OR(C4="No",C5="No")</formula>
    </cfRule>
  </conditionalFormatting>
  <conditionalFormatting sqref="E5:K7">
    <cfRule type="expression" dxfId="352" priority="1">
      <formula>NOT(OR($C$4="Non",$C$5="Non"))</formula>
    </cfRule>
  </conditionalFormatting>
  <dataValidations count="2">
    <dataValidation type="list" allowBlank="1" showInputMessage="1" showErrorMessage="1" sqref="C4:C5" xr:uid="{00000000-0002-0000-0200-000000000000}">
      <formula1>$BA$3:$BA$4</formula1>
    </dataValidation>
    <dataValidation type="list" allowBlank="1" showInputMessage="1" showErrorMessage="1" sqref="C6" xr:uid="{00000000-0002-0000-0200-000001000000}">
      <formula1>$BB$3:$BB$4</formula1>
    </dataValidation>
  </dataValidations>
  <pageMargins left="0.75" right="0.75" top="1" bottom="1" header="0.5" footer="0.5"/>
  <pageSetup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BM208"/>
  <sheetViews>
    <sheetView workbookViewId="0"/>
  </sheetViews>
  <sheetFormatPr defaultColWidth="9.28515625" defaultRowHeight="12.75" x14ac:dyDescent="0.2"/>
  <cols>
    <col min="1" max="1" width="35.28515625" style="50" bestFit="1" customWidth="1"/>
    <col min="2" max="2" width="52.42578125" customWidth="1"/>
    <col min="3" max="3" width="22.42578125" customWidth="1"/>
    <col min="4" max="11" width="11.5703125" customWidth="1"/>
    <col min="12" max="12" width="11.7109375" customWidth="1"/>
    <col min="16" max="16" width="55.42578125" bestFit="1" customWidth="1"/>
    <col min="17" max="17" width="31.7109375" bestFit="1" customWidth="1"/>
    <col min="18" max="18" width="10.7109375" customWidth="1"/>
    <col min="19" max="26" width="11.5703125" bestFit="1" customWidth="1"/>
    <col min="65" max="65" width="35.28515625" bestFit="1" customWidth="1"/>
  </cols>
  <sheetData>
    <row r="2" spans="1:65" x14ac:dyDescent="0.2">
      <c r="B2" s="25" t="s">
        <v>329</v>
      </c>
    </row>
    <row r="3" spans="1:65" ht="13.5" thickBot="1" x14ac:dyDescent="0.25"/>
    <row r="4" spans="1:65" ht="31.5" customHeight="1" thickBot="1" x14ac:dyDescent="0.25">
      <c r="A4" s="300" t="s">
        <v>356</v>
      </c>
      <c r="B4" s="278"/>
      <c r="C4" s="278"/>
      <c r="D4" s="278"/>
      <c r="E4" s="278"/>
      <c r="F4" s="278"/>
      <c r="G4" s="278"/>
      <c r="H4" s="278"/>
      <c r="I4" s="278"/>
      <c r="J4" s="278"/>
      <c r="K4" s="278"/>
      <c r="L4" s="279"/>
      <c r="P4" s="289" t="s">
        <v>394</v>
      </c>
      <c r="Q4" s="290"/>
      <c r="R4" s="291"/>
      <c r="S4" s="291"/>
      <c r="T4" s="291"/>
      <c r="U4" s="291"/>
      <c r="V4" s="291"/>
      <c r="W4" s="291"/>
      <c r="X4" s="291"/>
      <c r="Y4" s="291"/>
      <c r="Z4" s="292"/>
      <c r="BM4" s="1" t="s">
        <v>152</v>
      </c>
    </row>
    <row r="5" spans="1:65" ht="38.25" customHeight="1" thickBot="1" x14ac:dyDescent="0.25">
      <c r="A5" s="55"/>
      <c r="B5" s="66"/>
      <c r="C5" s="66"/>
      <c r="D5" s="297" t="s">
        <v>357</v>
      </c>
      <c r="E5" s="298"/>
      <c r="F5" s="298"/>
      <c r="G5" s="298"/>
      <c r="H5" s="298"/>
      <c r="I5" s="298"/>
      <c r="J5" s="298"/>
      <c r="K5" s="298"/>
      <c r="L5" s="299"/>
      <c r="P5" s="263"/>
      <c r="Q5" s="264"/>
      <c r="R5" s="293" t="s">
        <v>395</v>
      </c>
      <c r="S5" s="293"/>
      <c r="T5" s="293"/>
      <c r="U5" s="293"/>
      <c r="V5" s="293"/>
      <c r="W5" s="293"/>
      <c r="X5" s="293"/>
      <c r="Y5" s="293"/>
      <c r="Z5" s="294"/>
      <c r="BM5" s="15" t="s">
        <v>366</v>
      </c>
    </row>
    <row r="6" spans="1:65" ht="27" customHeight="1" thickBot="1" x14ac:dyDescent="0.25">
      <c r="A6" s="260" t="s">
        <v>358</v>
      </c>
      <c r="B6" s="261" t="s">
        <v>359</v>
      </c>
      <c r="C6" s="262" t="s">
        <v>360</v>
      </c>
      <c r="D6" s="266" t="s">
        <v>220</v>
      </c>
      <c r="E6" s="266" t="s">
        <v>117</v>
      </c>
      <c r="F6" s="266" t="s">
        <v>118</v>
      </c>
      <c r="G6" s="266" t="s">
        <v>221</v>
      </c>
      <c r="H6" s="266" t="s">
        <v>222</v>
      </c>
      <c r="I6" s="266" t="s">
        <v>120</v>
      </c>
      <c r="J6" s="266" t="s">
        <v>223</v>
      </c>
      <c r="K6" s="267" t="s">
        <v>224</v>
      </c>
      <c r="L6" s="268" t="s">
        <v>225</v>
      </c>
      <c r="P6" s="154"/>
      <c r="Q6" s="187"/>
      <c r="R6" s="295"/>
      <c r="S6" s="295"/>
      <c r="T6" s="295"/>
      <c r="U6" s="295"/>
      <c r="V6" s="295"/>
      <c r="W6" s="295"/>
      <c r="X6" s="295"/>
      <c r="Y6" s="295"/>
      <c r="Z6" s="296"/>
      <c r="BM6" t="s">
        <v>367</v>
      </c>
    </row>
    <row r="7" spans="1:65" ht="16.5" customHeight="1" x14ac:dyDescent="0.2">
      <c r="A7" s="251" t="s">
        <v>366</v>
      </c>
      <c r="B7" s="252"/>
      <c r="C7" s="252"/>
      <c r="D7" s="252"/>
      <c r="E7" s="252"/>
      <c r="F7" s="252"/>
      <c r="G7" s="252"/>
      <c r="H7" s="252"/>
      <c r="I7" s="252"/>
      <c r="J7" s="252"/>
      <c r="K7" s="253"/>
      <c r="L7" s="254"/>
      <c r="P7" s="67" t="s">
        <v>358</v>
      </c>
      <c r="Q7" s="270" t="s">
        <v>360</v>
      </c>
      <c r="R7" s="64" t="s">
        <v>116</v>
      </c>
      <c r="S7" s="64" t="s">
        <v>117</v>
      </c>
      <c r="T7" s="64" t="s">
        <v>118</v>
      </c>
      <c r="U7" s="64" t="s">
        <v>119</v>
      </c>
      <c r="V7" s="64" t="s">
        <v>222</v>
      </c>
      <c r="W7" s="64" t="s">
        <v>120</v>
      </c>
      <c r="X7" s="64" t="s">
        <v>223</v>
      </c>
      <c r="Y7" s="64" t="s">
        <v>224</v>
      </c>
      <c r="Z7" s="65" t="s">
        <v>225</v>
      </c>
      <c r="BM7" s="15" t="s">
        <v>368</v>
      </c>
    </row>
    <row r="8" spans="1:65" ht="16.5" customHeight="1" x14ac:dyDescent="0.2">
      <c r="A8" s="251" t="s">
        <v>366</v>
      </c>
      <c r="B8" s="252"/>
      <c r="C8" s="252"/>
      <c r="D8" s="252"/>
      <c r="E8" s="252"/>
      <c r="F8" s="252"/>
      <c r="G8" s="252"/>
      <c r="H8" s="252"/>
      <c r="I8" s="252"/>
      <c r="J8" s="252"/>
      <c r="K8" s="253"/>
      <c r="L8" s="254"/>
      <c r="P8" s="58" t="s">
        <v>0</v>
      </c>
      <c r="Q8" s="56">
        <f>SUMIF(A$7:A$106,"Autre SMAW",C$7:C$106)</f>
        <v>0</v>
      </c>
      <c r="R8" s="57">
        <f>IF(SUMIF($A$7:$A$106,"Autre SMAW",$C$7:$C$106)=0,0,(SUMPRODUCT(--(A$7:A$106="Autre SMAW"),$C$7:$C$106,D$7:D$106))/SUMIF($A$7:$A$106,"Autre SMAW",$C$7:$C$106))</f>
        <v>0</v>
      </c>
      <c r="S8" s="57">
        <f>IF(SUMIF($A$7:$A$106,"Autre SMAW",$C$7:$C$106)=0,0,(SUMPRODUCT(--(A$7:A$106="Autre SMAW"),$C$7:$C$106,E$7:E$106))/SUMIF($A$7:$A$106,"Autre SMAW",$C$7:$C$106))</f>
        <v>0</v>
      </c>
      <c r="T8" s="57">
        <f>IF(SUMIF($A$7:$A$106,"Autre SMAW",$C$7:$C$106)=0,0,(SUMPRODUCT(--(A$7:A$106="Autre SMAW"),$C$7:$C$106,F$7:F$106))/SUMIF($A$7:$A$106,"Autre SMAW",$C$7:$C$106))</f>
        <v>0</v>
      </c>
      <c r="U8" s="57">
        <f>IF(SUMIF($A$7:$A$106,"Autre SMAW",$C$7:$C$106)=0,0,(SUMPRODUCT(--(A$7:A$106="Autre SMAW"),$C$7:$C$106,G$7:G$106))/SUMIF($A$7:$A$106,"Autre SMAW",$C$7:$C$106))</f>
        <v>0</v>
      </c>
      <c r="V8" s="57">
        <f>IF(SUMIF($A$7:$A$106,"Autre SMAW",$C$7:$C$106)=0,0,(SUMPRODUCT(--(A$7:A$106="Autre SMAW"),$C$7:$C$106,H$7:H$106))/SUMIF($A$7:$A$106,"Autre SMAW",$C$7:$C$106))</f>
        <v>0</v>
      </c>
      <c r="W8" s="57">
        <f>IF(SUMIF($A$7:$A$106,"Autre SMAW",$C$7:$C$106)=0,0,(SUMPRODUCT(--(A$7:A$106="Autre SMAW"),$C$7:$C$106,I$7:I$106))/SUMIF($A$7:$A$106,"Autre SMAW",$C$7:$C$106))</f>
        <v>0</v>
      </c>
      <c r="X8" s="57">
        <f>IF(SUMIF($A$7:$A$106,"Autre SMAW",$C$7:$C$106)=0,0,(SUMPRODUCT(--(A$7:A$106="Autre SMAW"),$C$7:$C$106,J$7:J$106))/SUMIF($A$7:$A$106,"Autre SMAW",$C$7:$C$106))</f>
        <v>0</v>
      </c>
      <c r="Y8" s="57">
        <f>IF(SUMIF($A$7:$A$106,"Autre SMAW",$C$7:$C$106)=0,0,(SUMPRODUCT(--(A$7:A$106="Autre SMAW"),$C$7:$C$106,K$7:K$106))/SUMIF($A$7:$A$106,"Autre SMAW",$C$7:$C$106))</f>
        <v>0</v>
      </c>
      <c r="Z8" s="59">
        <f>IF(SUMIF($A$7:$A$106,"Autre SMAW",$C$7:$C$106)=0,0,(SUMPRODUCT(--(A$7:A$106="Autre SMAW"),$C$7:$C$106,L$7:L$106))/SUMIF($A$7:$A$106,"Autre SMAW",$C$7:$C$106))</f>
        <v>0</v>
      </c>
      <c r="BM8" t="s">
        <v>369</v>
      </c>
    </row>
    <row r="9" spans="1:65" ht="16.5" customHeight="1" x14ac:dyDescent="0.2">
      <c r="A9" s="251" t="s">
        <v>366</v>
      </c>
      <c r="B9" s="252"/>
      <c r="C9" s="252"/>
      <c r="D9" s="252"/>
      <c r="E9" s="252"/>
      <c r="F9" s="252"/>
      <c r="G9" s="252"/>
      <c r="H9" s="252"/>
      <c r="I9" s="252"/>
      <c r="J9" s="252"/>
      <c r="K9" s="253"/>
      <c r="L9" s="254"/>
      <c r="P9" s="58" t="s">
        <v>150</v>
      </c>
      <c r="Q9" s="56">
        <f>SUMIF(A$7:A$106,"Autre GMAW",C$7:C$106)</f>
        <v>0</v>
      </c>
      <c r="R9" s="57">
        <f>IF(SUMIF($A$7:$A$106,"Autre GMAW",$C$7:$C$106)=0,0,(SUMPRODUCT(--(A$7:A$106="Autre GMAW"),$C$7:$C$106,D$7:D$106))/SUMIF($A$7:$A$106,"Autre GMAW",$C$7:$C$106))</f>
        <v>0</v>
      </c>
      <c r="S9" s="57">
        <f>IF(SUMIF($A$7:$A$106,"Autre GMAW",$C$7:$C$106)=0,0,(SUMPRODUCT(--(A$7:A$106="Autre GMAW"),$C$7:$C$106,E$7:E$106))/SUMIF($A$7:$A$106,"Autre GMAW",$C$7:$C$106))</f>
        <v>0</v>
      </c>
      <c r="T9" s="57">
        <f>IF(SUMIF($A$7:$A$106,"Autre GMAW",$C$7:$C$106)=0,0,(SUMPRODUCT(--(A$7:A$106="Autre GMAW"),$C$7:$C$106,F$7:F$106))/SUMIF($A$7:$A$106,"Autre GMAW",$C$7:$C$106))</f>
        <v>0</v>
      </c>
      <c r="U9" s="57">
        <f>IF(SUMIF($A$7:$A$106,"Autre GMAW",$C$7:$C$106)=0,0,(SUMPRODUCT(--(A$7:A$106="Autre GMAW"),$C$7:$C$106,G$7:G$106))/SUMIF($A$7:$A$106,"Autre GMAW",$C$7:$C$106))</f>
        <v>0</v>
      </c>
      <c r="V9" s="57">
        <f>IF(SUMIF($A$7:$A$106,"Autre GMAW",$C$7:$C$106)=0,0,(SUMPRODUCT(--(A$7:A$106="Autre GMAW"),$C$7:$C$106,H$7:H$106))/SUMIF($A$7:$A$106,"Autre GMAW",$C$7:$C$106))</f>
        <v>0</v>
      </c>
      <c r="W9" s="57">
        <f>IF(SUMIF($A$7:$A$106,"Autre GMAW",$C$7:$C$106)=0,0,(SUMPRODUCT(--(A$7:A$106="Autre GMAW"),$C$7:$C$106,I$7:I$106))/SUMIF($A$7:$A$106,"Autre GMAW",$C$7:$C$106))</f>
        <v>0</v>
      </c>
      <c r="X9" s="57">
        <f>IF(SUMIF($A$7:$A$106,"Autre GMAW",$C$7:$C$106)=0,0,(SUMPRODUCT(--(A$7:A$106="Autre GMAW"),$C$7:$C$106,J$7:J$106))/SUMIF($A$7:$A$106,"Autre GMAW",$C$7:$C$106))</f>
        <v>0</v>
      </c>
      <c r="Y9" s="57">
        <f>IF(SUMIF($A$7:$A$106,"Autre GMAW",$C$7:$C$106)=0,0,(SUMPRODUCT(--(A$7:A$106="Autre GMAW"),$C$7:$C$106,K$7:K$106))/SUMIF($A$7:$A$106,"Autre GMAW",$C$7:$C$106))</f>
        <v>0</v>
      </c>
      <c r="Z9" s="59">
        <f>IF(SUMIF($A$7:$A$106,"Autre GMAW",$C$7:$C$106)=0,0,(SUMPRODUCT(--(A$7:A$106="Autre GMAW"),$C$7:$C$106,L$7:L$106))/SUMIF($A$7:$A$106,"Autre GMAW",$C$7:$C$106))</f>
        <v>0</v>
      </c>
      <c r="BM9" t="s">
        <v>370</v>
      </c>
    </row>
    <row r="10" spans="1:65" ht="16.5" customHeight="1" x14ac:dyDescent="0.2">
      <c r="A10" s="251" t="s">
        <v>366</v>
      </c>
      <c r="B10" s="252"/>
      <c r="C10" s="252"/>
      <c r="D10" s="252"/>
      <c r="E10" s="252"/>
      <c r="F10" s="252"/>
      <c r="G10" s="252"/>
      <c r="H10" s="252"/>
      <c r="I10" s="252"/>
      <c r="J10" s="252"/>
      <c r="K10" s="253"/>
      <c r="L10" s="254"/>
      <c r="P10" s="58" t="s">
        <v>42</v>
      </c>
      <c r="Q10" s="56">
        <f>SUMIF(A$7:A$106,"Autre FCAW",C$7:C$106)</f>
        <v>0</v>
      </c>
      <c r="R10" s="57">
        <f>IF(SUMIF($A$7:$A$106,"Autre FCAW",$C$7:$C$106)=0,0,(SUMPRODUCT(--(A$7:A$106="Autre FCAW"),$C$7:$C$106,D$7:D$106))/SUMIF($A$7:$A$106,"Autre FCAW",$C$7:$C$106))</f>
        <v>0</v>
      </c>
      <c r="S10" s="57">
        <f>IF(SUMIF($A$7:$A$106,"Autre FCAW",$C$7:$C$106)=0,0,(SUMPRODUCT(--(A$7:A$106="Autre FCAW"),$C$7:$C$106,E$7:E$106))/SUMIF($A$7:$A$106,"Autre FCAW",$C$7:$C$106))</f>
        <v>0</v>
      </c>
      <c r="T10" s="57">
        <f>IF(SUMIF($A$7:$A$106,"Autre FCAW",$C$7:$C$106)=0,0,(SUMPRODUCT(--(A$7:A$106="Autre FCAW"),$C$7:$C$106,F$7:F$106))/SUMIF($A$7:$A$106,"Autre FCAW",$C$7:$C$106))</f>
        <v>0</v>
      </c>
      <c r="U10" s="57">
        <f>IF(SUMIF($A$7:$A$106,"Autre FCAW",$C$7:$C$106)=0,0,(SUMPRODUCT(--(A$7:A$106="Autre FCAW"),$C$7:$C$106,G$7:G$106))/SUMIF($A$7:$A$106,"Autre FCAW",$C$7:$C$106))</f>
        <v>0</v>
      </c>
      <c r="V10" s="57">
        <f>IF(SUMIF($A$7:$A$106,"Autre FCAW",$C$7:$C$106)=0,0,(SUMPRODUCT(--(A$7:A$106="Autre FCAW"),$C$7:$C$106,H$7:H$106))/SUMIF($A$7:$A$106,"Autre FCAW",$C$7:$C$106))</f>
        <v>0</v>
      </c>
      <c r="W10" s="57">
        <f t="array" ref="W10">IF(SUMIF($A$7:$A$106,"Autre FCAW",$C$7:$C$106)=0,0,(SUMPRODUCT(--(A$7:A$106="Autre FCAW"),$C$7:$C$106,I$7:I$106))/SUMIF($A$7:$A$106,"Autre FCAW",$C$7:$C$106))</f>
        <v>0</v>
      </c>
      <c r="X10" s="57">
        <f t="array" ref="X10">IF(SUMIF($A$7:$A$106,"Autre FCAW",$C$7:$C$106)=0,0,(SUMPRODUCT(--(A$7:A$106="Autre FCAW"),$C$7:$C$106,J$7:J$106))/SUMIF($A$7:$A$106,"Autre FCAW",$C$7:$C$106))</f>
        <v>0</v>
      </c>
      <c r="Y10" s="57">
        <f t="array" ref="Y10">IF(SUMIF($A$7:$A$106,"Autre FCAW",$C$7:$C$106)=0,0,(SUMPRODUCT(--(A$7:A$106="Autre FCAW"),$C$7:$C$106,K$7:K$106))/SUMIF($A$7:$A$106,"Autre FCAW",$C$7:$C$106))</f>
        <v>0</v>
      </c>
      <c r="Z10" s="59">
        <f t="array" ref="Z10">IF(SUMIF($A$7:$A$106,"Autre FCAW",$C$7:$C$106)=0,0,(SUMPRODUCT(--(A$7:A$106="Autre FCAW"),$C$7:$C$106,L$7:L$106))/SUMIF($A$7:$A$106,"Autre FCAW",$C$7:$C$106))</f>
        <v>0</v>
      </c>
      <c r="BM10" s="15" t="s">
        <v>371</v>
      </c>
    </row>
    <row r="11" spans="1:65" ht="16.5" customHeight="1" x14ac:dyDescent="0.2">
      <c r="A11" s="251" t="s">
        <v>366</v>
      </c>
      <c r="B11" s="252"/>
      <c r="C11" s="252"/>
      <c r="D11" s="252"/>
      <c r="E11" s="252"/>
      <c r="F11" s="252"/>
      <c r="G11" s="252"/>
      <c r="H11" s="252"/>
      <c r="I11" s="252"/>
      <c r="J11" s="252"/>
      <c r="K11" s="253"/>
      <c r="L11" s="254"/>
      <c r="P11" s="58" t="s">
        <v>149</v>
      </c>
      <c r="Q11" s="56">
        <f>SUMIF(A$7:A$106,"Autre SAW",C$7:C$106)</f>
        <v>0</v>
      </c>
      <c r="R11" s="57">
        <f>IF(SUMIF($A$7:$A$106,"Autre SAW",$C$7:$C$106)=0,0,(SUMPRODUCT(--(A$7:A$106="Autrer SAW"),$C$7:$C$106,D$7:D$106))/SUMIF($A$7:$A$106,"Autre SAW",$C$7:$C$106))</f>
        <v>0</v>
      </c>
      <c r="S11" s="57">
        <f>IF(SUMIF($A$7:$A$106,"Autre SAW",$C$7:$C$106)=0,0,(SUMPRODUCT(--(A$7:A$106="Autre SAW"),$C$7:$C$106,E$7:E$106))/SUMIF($A$7:$A$106,"Autre SAW",$C$7:$C$106))</f>
        <v>0</v>
      </c>
      <c r="T11" s="57">
        <f t="array" ref="T11">IF(SUMIF($A$7:$A$106,"Autre SAW",$C$7:$C$106)=0,0,(SUMPRODUCT(--(A$7:A$106="Autre SAW"),$C$7:$C$106,F$7:F$106))/SUMIF($A$7:$A$106,"Autre SAW",$C$7:$C$106))</f>
        <v>0</v>
      </c>
      <c r="U11" s="57">
        <f t="array" ref="U11">IF(SUMIF($A$7:$A$106,"Autre SAW",$C$7:$C$106)=0,0,(SUMPRODUCT(--(A$7:A$106="Autre SAW"),$C$7:$C$106,G$7:G$106))/SUMIF($A$7:$A$106,"Autre SAW",$C$7:$C$106))</f>
        <v>0</v>
      </c>
      <c r="V11" s="57">
        <f t="array" ref="V11">IF(SUMIF($A$7:$A$106,"Autre SAW",$C$7:$C$106)=0,0,(SUMPRODUCT(--(A$7:A$106="Autre SAW"),$C$7:$C$106,H$7:H$106))/SUMIF($A$7:$A$106,"Autre SAW",$C$7:$C$106))</f>
        <v>0</v>
      </c>
      <c r="W11" s="57">
        <f t="array" ref="W11">IF(SUMIF($A$7:$A$106,"Autre SAW",$C$7:$C$106)=0,0,(SUMPRODUCT(--(A$7:A$106="Autre SAW"),$C$7:$C$106,I$7:I$106))/SUMIF($A$7:$A$106,"Autre SAW",$C$7:$C$106))</f>
        <v>0</v>
      </c>
      <c r="X11" s="57">
        <f t="array" ref="X11">IF(SUMIF($A$7:$A$106,"Autre SAW",$C$7:$C$106)=0,0,(SUMPRODUCT(--(A$7:A$106="Autre SAW"),$C$7:$C$106,J$7:J$106))/SUMIF($A$7:$A$106,"Autre SAW",$C$7:$C$106))</f>
        <v>0</v>
      </c>
      <c r="Y11" s="57">
        <f t="array" ref="Y11">IF(SUMIF($A$7:$A$106,"Autre SAW",$C$7:$C$106)=0,0,(SUMPRODUCT(--(A$7:A$106="Autre SAW"),$C$7:$C$106,K$7:K$106))/SUMIF($A$7:$A$106,"Autre SAW",$C$7:$C$106))</f>
        <v>0</v>
      </c>
      <c r="Z11" s="59">
        <f t="array" ref="Z11">IF(SUMIF($A$7:$A$106,"Autre SAW",$C$7:$C$106)=0,0,(SUMPRODUCT(--(A$7:A$106="Autre SAW"),$C$7:$C$106,L$7:L$106))/SUMIF($A$7:$A$106,"Autre SAW",$C$7:$C$106))</f>
        <v>0</v>
      </c>
      <c r="BM11" t="s">
        <v>372</v>
      </c>
    </row>
    <row r="12" spans="1:65" ht="16.5" customHeight="1" x14ac:dyDescent="0.2">
      <c r="A12" s="251" t="s">
        <v>366</v>
      </c>
      <c r="B12" s="252"/>
      <c r="C12" s="252"/>
      <c r="D12" s="252"/>
      <c r="E12" s="252"/>
      <c r="F12" s="252"/>
      <c r="G12" s="252"/>
      <c r="H12" s="252"/>
      <c r="I12" s="252"/>
      <c r="J12" s="252"/>
      <c r="K12" s="253"/>
      <c r="L12" s="254"/>
      <c r="P12" s="58" t="s">
        <v>151</v>
      </c>
      <c r="Q12" s="56">
        <f>SUMIF(A$7:A$106,"Autre GTAW",C$7:C$106)</f>
        <v>0</v>
      </c>
      <c r="R12" s="57">
        <f>IF(SUMIF($A$7:$A$106,"Autre GTAW",$C$7:$C$106)=0,0,(SUMPRODUCT(--(A$7:A$106="Autre GTAW"),$C$7:$C$106,D$7:D$106))/SUMIF($A$7:$A$106,"Autre GTAW",$C$7:$C$106))</f>
        <v>0</v>
      </c>
      <c r="S12" s="57">
        <f>IF(SUMIF($A$7:$A$106,"Autre GTAW",$C$7:$C$106)=0,0,(SUMPRODUCT(--(A$7:A$106="Autre GTAW"),$C$7:$C$106,E$7:E$106))/SUMIF($A$7:$A$106,"Autre GTAW",$C$7:$C$106))</f>
        <v>0</v>
      </c>
      <c r="T12" s="57">
        <f t="array" ref="T12">IF(SUMIF($A$7:$A$106,"Autre GTAW",$C$7:$C$106)=0,0,(SUMPRODUCT(--(A$7:A$106="Autre GTAW"),$C$7:$C$106,F$7:F$106))/SUMIF($A$7:$A$106,"Autre GTAW",$C$7:$C$106))</f>
        <v>0</v>
      </c>
      <c r="U12" s="57">
        <f t="array" ref="U12">IF(SUMIF($A$7:$A$106,"Autre GTAW",$C$7:$C$106)=0,0,(SUMPRODUCT(--(A$7:A$106="Autre GTAW"),$C$7:$C$106,G$7:G$106))/SUMIF($A$7:$A$106,"Autre GTAW",$C$7:$C$106))</f>
        <v>0</v>
      </c>
      <c r="V12" s="57">
        <f t="array" ref="V12">IF(SUMIF($A$7:$A$106,"Autre GTAW",$C$7:$C$106)=0,0,(SUMPRODUCT(--(A$7:A$106="Autre GTAW"),$C$7:$C$106,H$7:H$106))/SUMIF($A$7:$A$106,"Autre GTAW",$C$7:$C$106))</f>
        <v>0</v>
      </c>
      <c r="W12" s="57">
        <f t="array" ref="W12">IF(SUMIF($A$7:$A$106,"Autre GTAW",$C$7:$C$106)=0,0,(SUMPRODUCT(--(A$7:A$106="Autre GTAW"),$C$7:$C$106,I$7:I$106))/SUMIF($A$7:$A$106,"Autre GTAW",$C$7:$C$106))</f>
        <v>0</v>
      </c>
      <c r="X12" s="57">
        <f t="array" ref="X12">IF(SUMIF($A$7:$A$106,"Autre GTAW",$C$7:$C$106)=0,0,(SUMPRODUCT(--(A$7:A$106="Autre GTAW"),$C$7:$C$106,J$7:J$106))/SUMIF($A$7:$A$106,"Autre GTAW",$C$7:$C$106))</f>
        <v>0</v>
      </c>
      <c r="Y12" s="57">
        <f t="array" ref="Y12">IF(SUMIF($A$7:$A$106,"Autre GTAW",$C$7:$C$106)=0,0,(SUMPRODUCT(--(A$7:A$106="Autre GTAW"),$C$7:$C$106,K$7:K$106))/SUMIF($A$7:$A$106,"Autre GTAW",$C$7:$C$106))</f>
        <v>0</v>
      </c>
      <c r="Z12" s="59">
        <f t="array" ref="Z12">IF(SUMIF($A$7:$A$106,"Autre GTAW",$C$7:$C$106)=0,0,(SUMPRODUCT(--(A$7:A$106="Autre GTAW"),$C$7:$C$106,L$7:L$106))/SUMIF($A$7:$A$106,"Autre GTAW",$C$7:$C$106))</f>
        <v>0</v>
      </c>
      <c r="BM12" t="s">
        <v>374</v>
      </c>
    </row>
    <row r="13" spans="1:65" ht="16.5" customHeight="1" x14ac:dyDescent="0.2">
      <c r="A13" s="251" t="s">
        <v>366</v>
      </c>
      <c r="B13" s="252"/>
      <c r="C13" s="252"/>
      <c r="D13" s="252"/>
      <c r="E13" s="252"/>
      <c r="F13" s="252"/>
      <c r="G13" s="252"/>
      <c r="H13" s="252"/>
      <c r="I13" s="252"/>
      <c r="J13" s="252"/>
      <c r="K13" s="253"/>
      <c r="L13" s="254"/>
      <c r="P13" s="58" t="s">
        <v>110</v>
      </c>
      <c r="Q13" s="56">
        <f>SUMIF(A$7:A$106,"Autre PAW",C$7:C$106)</f>
        <v>0</v>
      </c>
      <c r="R13" s="57">
        <f>IF(SUMIF($A$7:$A$106,"Autre PAW",$C$7:$C$106)=0,0,(SUMPRODUCT(--(A$7:A$106="Autre PAW"),$C$7:$C$106,D$7:D$106))/SUMIF($A$7:$A$106,"Autre PAW",$C$7:$C$106))</f>
        <v>0</v>
      </c>
      <c r="S13" s="57">
        <f>IF(SUMIF($A$7:$A$106,"Autre PAW",$C$7:$C$106)=0,0,(SUMPRODUCT(--(A$7:A$106="Autre PAW"),$C$7:$C$106,E$7:E$106))/SUMIF($A$7:$A$106,"Autre PAW",$C$7:$C$106))</f>
        <v>0</v>
      </c>
      <c r="T13" s="57">
        <f t="array" ref="T13">IF(SUMIF($A$7:$A$106,"Autre PAW",$C$7:$C$106)=0,0,(SUMPRODUCT(--(A$7:A$106="Autre PAW"),$C$7:$C$106,F$7:F$106))/SUMIF($A$7:$A$106,"Autre PAW",$C$7:$C$106))</f>
        <v>0</v>
      </c>
      <c r="U13" s="57">
        <f t="array" ref="U13">IF(SUMIF($A$7:$A$106,"Autre PAW",$C$7:$C$106)=0,0,(SUMPRODUCT(--(A$7:A$106="Autre PAW"),$C$7:$C$106,G$7:G$106))/SUMIF($A$7:$A$106,"Autre PAW",$C$7:$C$106))</f>
        <v>0</v>
      </c>
      <c r="V13" s="57">
        <f t="array" ref="V13">IF(SUMIF($A$7:$A$106,"Autre PAW",$C$7:$C$106)=0,0,(SUMPRODUCT(--(A$7:A$106="Autre PAW"),$C$7:$C$106,H$7:H$106))/SUMIF($A$7:$A$106,"Autre PAW",$C$7:$C$106))</f>
        <v>0</v>
      </c>
      <c r="W13" s="57">
        <f t="array" ref="W13">IF(SUMIF($A$7:$A$106,"Autre PAW",$C$7:$C$106)=0,0,(SUMPRODUCT(--(A$7:A$106="Autre PAW"),$C$7:$C$106,I$7:I$106))/SUMIF($A$7:$A$106,"Autre PAW",$C$7:$C$106))</f>
        <v>0</v>
      </c>
      <c r="X13" s="57">
        <f t="array" ref="X13">IF(SUMIF($A$7:$A$106,"Autre PAW",$C$7:$C$106)=0,0,(SUMPRODUCT(--(A$7:A$106="Autre PAW"),$C$7:$C$106,J$7:J$106))/SUMIF($A$7:$A$106,"Autre PAW",$C$7:$C$106))</f>
        <v>0</v>
      </c>
      <c r="Y13" s="57">
        <f t="array" ref="Y13">IF(SUMIF($A$7:$A$106,"Autre PAW",$C$7:$C$106)=0,0,(SUMPRODUCT(--(A$7:A$106="Autre PAW"),$C$7:$C$106,K$7:K$106))/SUMIF($A$7:$A$106,"Autre PAW",$C$7:$C$106))</f>
        <v>0</v>
      </c>
      <c r="Z13" s="59">
        <f t="array" ref="Z13">IF(SUMIF($A$7:$A$106,"Autre PAW",$C$7:$C$106)=0,0,(SUMPRODUCT(--(A$7:A$106="Autre PAW"),$C$7:$C$106,L$7:L$106))/SUMIF($A$7:$A$106,"Autre PAW",$C$7:$C$106))</f>
        <v>0</v>
      </c>
    </row>
    <row r="14" spans="1:65" ht="16.5" customHeight="1" thickBot="1" x14ac:dyDescent="0.25">
      <c r="A14" s="251" t="s">
        <v>366</v>
      </c>
      <c r="B14" s="252"/>
      <c r="C14" s="252"/>
      <c r="D14" s="252"/>
      <c r="E14" s="252"/>
      <c r="F14" s="252"/>
      <c r="G14" s="252"/>
      <c r="H14" s="252"/>
      <c r="I14" s="252"/>
      <c r="J14" s="252"/>
      <c r="K14" s="253"/>
      <c r="L14" s="254"/>
      <c r="P14" s="60" t="s">
        <v>374</v>
      </c>
      <c r="Q14" s="61">
        <f>SUMIF(A$7:A$106,"Autre méthode de soudage à l'arc",C$7:C$106)</f>
        <v>0</v>
      </c>
      <c r="R14" s="62">
        <f>IF(SUMIF($A$7:$A$106,"Autre méthode de soudage à l'arc",$C$7:$C$106)=0,0,(SUMPRODUCT(--(A$7:A$106="Autre méthode de soudage à l'arc"),$C$7:$C$106,D$7:D$106))/SUMIF($A$7:$A$106,"Autre méthode de soudage à l'arc",$C$7:$C$106))</f>
        <v>0</v>
      </c>
      <c r="S14" s="62">
        <f>IF(SUMIF($A$7:$A$106,"Autre méthode de soudage à l'arc",$C$7:$C$106)=0,0,(SUMPRODUCT(--(A$7:A$106="Autre méthode de soudage à l'arc"),$C$7:$C$106,E$7:E$106))/SUMIF($A$7:$A$106,"Autre méthode de soudage à l'arc",$C$7:$C$106))</f>
        <v>0</v>
      </c>
      <c r="T14" s="62">
        <f t="array" ref="T14">IF(SUMIF($A$7:$A$106,"Autre méthode de soudage à l'arc",$C$7:$C$106)=0,0,(SUMPRODUCT(--(A$7:A$106="Autre méthode de soudage à l'arc"),$C$7:$C$106,F$7:F$106))/SUMIF($A$7:$A$106,"Autre méthode de soudage à l'arc",$C$7:$C$106))</f>
        <v>0</v>
      </c>
      <c r="U14" s="62">
        <f t="array" ref="U14">IF(SUMIF($A$7:$A$106,"Autre méthode de soudage à l'arc",$C$7:$C$106)=0,0,(SUMPRODUCT(--(A$7:A$106="Autre méthode de soudage à l'arc"),$C$7:$C$106,G$7:G$106))/SUMIF($A$7:$A$106,"Autre méthode de soudage à l'arc",$C$7:$C$106))</f>
        <v>0</v>
      </c>
      <c r="V14" s="62">
        <f t="array" ref="V14">IF(SUMIF($A$7:$A$106,"Autre méthode de soudage à l'arc",$C$7:$C$106)=0,0,(SUMPRODUCT(--(A$7:A$106="Autre méthode de soudage à l'arc"),$C$7:$C$106,H$7:H$106))/SUMIF($A$7:$A$106,"Autre méthode de soudage à l'arc",$C$7:$C$106))</f>
        <v>0</v>
      </c>
      <c r="W14" s="62">
        <f t="array" ref="W14">IF(SUMIF($A$7:$A$106,"Autre méthode de soudage à l'arc",$C$7:$C$106)=0,0,(SUMPRODUCT(--(A$7:A$106="Autre méthode de soudage à l'arc"),$C$7:$C$106,I$7:I$106))/SUMIF($A$7:$A$106,"Autre méthode de soudage à l'arc",$C$7:$C$106))</f>
        <v>0</v>
      </c>
      <c r="X14" s="62">
        <f t="array" ref="X14">IF(SUMIF($A$7:$A$106,"Autre méthode de soudage à l'arc",$C$7:$C$106)=0,0,(SUMPRODUCT(--(A$7:A$106="Autre méthode de soudage à l'arc"),$C$7:$C$106,J$7:J$106))/SUMIF($A$7:$A$106,"Autre méthode de soudage à l'arc",$C$7:$C$106))</f>
        <v>0</v>
      </c>
      <c r="Y14" s="62">
        <f t="array" ref="Y14">IF(SUMIF($A$7:$A$106,"Autre méthode de soudage à l'arc",$C$7:$C$106)=0,0,(SUMPRODUCT(--(A$7:A$106="Autre méthode de soudage à l'arc"),$C$7:$C$106,K$7:K$106))/SUMIF($A$7:$A$106,"Autre méthode de soudage à l'arc",$C$7:$C$106))</f>
        <v>0</v>
      </c>
      <c r="Z14" s="63">
        <f t="array" ref="Z14">IF(SUMIF($A$7:$A$106,"Autre méthode de soudage à l'arc",$C$7:$C$106)=0,0,(SUMPRODUCT(--(A$7:A$106="Autre méthode de soudage à l'arc"),$C$7:$C$106,L$7:L$106))/SUMIF($A$7:$A$106,"Autre méthode de soudage à l'arc",$C$7:$C$106))</f>
        <v>0</v>
      </c>
    </row>
    <row r="15" spans="1:65" ht="16.5" customHeight="1" x14ac:dyDescent="0.2">
      <c r="A15" s="251" t="s">
        <v>366</v>
      </c>
      <c r="B15" s="252"/>
      <c r="C15" s="252"/>
      <c r="D15" s="252"/>
      <c r="E15" s="252"/>
      <c r="F15" s="252"/>
      <c r="G15" s="252"/>
      <c r="H15" s="252"/>
      <c r="I15" s="252"/>
      <c r="J15" s="252"/>
      <c r="K15" s="253"/>
      <c r="L15" s="254"/>
      <c r="P15" s="269" t="s">
        <v>375</v>
      </c>
      <c r="S15" s="9"/>
    </row>
    <row r="16" spans="1:65" ht="16.5" customHeight="1" x14ac:dyDescent="0.2">
      <c r="A16" s="251" t="s">
        <v>366</v>
      </c>
      <c r="B16" s="252"/>
      <c r="C16" s="252"/>
      <c r="D16" s="252"/>
      <c r="E16" s="252"/>
      <c r="F16" s="252"/>
      <c r="G16" s="252"/>
      <c r="H16" s="252"/>
      <c r="I16" s="252"/>
      <c r="J16" s="252"/>
      <c r="K16" s="253"/>
      <c r="L16" s="254"/>
      <c r="P16" s="15" t="s">
        <v>376</v>
      </c>
      <c r="S16" s="9"/>
    </row>
    <row r="17" spans="1:12" ht="16.5" customHeight="1" x14ac:dyDescent="0.2">
      <c r="A17" s="251" t="s">
        <v>366</v>
      </c>
      <c r="B17" s="252"/>
      <c r="C17" s="252"/>
      <c r="D17" s="252"/>
      <c r="E17" s="252"/>
      <c r="F17" s="252"/>
      <c r="G17" s="252"/>
      <c r="H17" s="252"/>
      <c r="I17" s="252"/>
      <c r="J17" s="252"/>
      <c r="K17" s="253"/>
      <c r="L17" s="254"/>
    </row>
    <row r="18" spans="1:12" ht="16.5" customHeight="1" x14ac:dyDescent="0.2">
      <c r="A18" s="251" t="s">
        <v>366</v>
      </c>
      <c r="B18" s="252"/>
      <c r="C18" s="252"/>
      <c r="D18" s="252"/>
      <c r="E18" s="252"/>
      <c r="F18" s="252"/>
      <c r="G18" s="252"/>
      <c r="H18" s="252"/>
      <c r="I18" s="252"/>
      <c r="J18" s="252"/>
      <c r="K18" s="253"/>
      <c r="L18" s="254"/>
    </row>
    <row r="19" spans="1:12" ht="16.5" customHeight="1" x14ac:dyDescent="0.2">
      <c r="A19" s="251" t="s">
        <v>366</v>
      </c>
      <c r="B19" s="252"/>
      <c r="C19" s="252"/>
      <c r="D19" s="252"/>
      <c r="E19" s="252"/>
      <c r="F19" s="252"/>
      <c r="G19" s="252"/>
      <c r="H19" s="252"/>
      <c r="I19" s="252"/>
      <c r="J19" s="252"/>
      <c r="K19" s="253"/>
      <c r="L19" s="254"/>
    </row>
    <row r="20" spans="1:12" ht="16.5" customHeight="1" x14ac:dyDescent="0.2">
      <c r="A20" s="251" t="s">
        <v>366</v>
      </c>
      <c r="B20" s="252"/>
      <c r="C20" s="252"/>
      <c r="D20" s="252"/>
      <c r="E20" s="252"/>
      <c r="F20" s="252"/>
      <c r="G20" s="252"/>
      <c r="H20" s="252"/>
      <c r="I20" s="252"/>
      <c r="J20" s="252"/>
      <c r="K20" s="253"/>
      <c r="L20" s="254"/>
    </row>
    <row r="21" spans="1:12" ht="16.5" customHeight="1" x14ac:dyDescent="0.2">
      <c r="A21" s="251" t="s">
        <v>366</v>
      </c>
      <c r="B21" s="252"/>
      <c r="C21" s="252"/>
      <c r="D21" s="252"/>
      <c r="E21" s="252"/>
      <c r="F21" s="252"/>
      <c r="G21" s="252"/>
      <c r="H21" s="252"/>
      <c r="I21" s="252"/>
      <c r="J21" s="252"/>
      <c r="K21" s="253"/>
      <c r="L21" s="254"/>
    </row>
    <row r="22" spans="1:12" ht="16.5" customHeight="1" x14ac:dyDescent="0.2">
      <c r="A22" s="251" t="s">
        <v>366</v>
      </c>
      <c r="B22" s="252"/>
      <c r="C22" s="252"/>
      <c r="D22" s="252"/>
      <c r="E22" s="252"/>
      <c r="F22" s="252"/>
      <c r="G22" s="252"/>
      <c r="H22" s="252"/>
      <c r="I22" s="252"/>
      <c r="J22" s="252"/>
      <c r="K22" s="253"/>
      <c r="L22" s="254"/>
    </row>
    <row r="23" spans="1:12" ht="16.5" customHeight="1" x14ac:dyDescent="0.2">
      <c r="A23" s="251" t="s">
        <v>366</v>
      </c>
      <c r="B23" s="252"/>
      <c r="C23" s="252"/>
      <c r="D23" s="252"/>
      <c r="E23" s="252"/>
      <c r="F23" s="252"/>
      <c r="G23" s="252"/>
      <c r="H23" s="252"/>
      <c r="I23" s="252"/>
      <c r="J23" s="252"/>
      <c r="K23" s="253"/>
      <c r="L23" s="254"/>
    </row>
    <row r="24" spans="1:12" ht="16.5" customHeight="1" x14ac:dyDescent="0.2">
      <c r="A24" s="251" t="s">
        <v>366</v>
      </c>
      <c r="B24" s="252"/>
      <c r="C24" s="252"/>
      <c r="D24" s="252"/>
      <c r="E24" s="252"/>
      <c r="F24" s="252"/>
      <c r="G24" s="252"/>
      <c r="H24" s="252"/>
      <c r="I24" s="252"/>
      <c r="J24" s="252"/>
      <c r="K24" s="253"/>
      <c r="L24" s="254"/>
    </row>
    <row r="25" spans="1:12" ht="16.5" customHeight="1" x14ac:dyDescent="0.2">
      <c r="A25" s="251" t="s">
        <v>366</v>
      </c>
      <c r="B25" s="252"/>
      <c r="C25" s="252"/>
      <c r="D25" s="252"/>
      <c r="E25" s="252"/>
      <c r="F25" s="252"/>
      <c r="G25" s="252"/>
      <c r="H25" s="252"/>
      <c r="I25" s="252"/>
      <c r="J25" s="252"/>
      <c r="K25" s="253"/>
      <c r="L25" s="254"/>
    </row>
    <row r="26" spans="1:12" ht="16.5" customHeight="1" x14ac:dyDescent="0.2">
      <c r="A26" s="251" t="s">
        <v>366</v>
      </c>
      <c r="B26" s="252"/>
      <c r="C26" s="252"/>
      <c r="D26" s="252"/>
      <c r="E26" s="252"/>
      <c r="F26" s="252"/>
      <c r="G26" s="252"/>
      <c r="H26" s="252"/>
      <c r="I26" s="252"/>
      <c r="J26" s="252"/>
      <c r="K26" s="253"/>
      <c r="L26" s="254"/>
    </row>
    <row r="27" spans="1:12" ht="16.5" customHeight="1" x14ac:dyDescent="0.2">
      <c r="A27" s="251" t="s">
        <v>366</v>
      </c>
      <c r="B27" s="252"/>
      <c r="C27" s="252"/>
      <c r="D27" s="252"/>
      <c r="E27" s="252"/>
      <c r="F27" s="252"/>
      <c r="G27" s="252"/>
      <c r="H27" s="252"/>
      <c r="I27" s="252"/>
      <c r="J27" s="252"/>
      <c r="K27" s="253"/>
      <c r="L27" s="254"/>
    </row>
    <row r="28" spans="1:12" ht="16.5" customHeight="1" x14ac:dyDescent="0.2">
      <c r="A28" s="251" t="s">
        <v>366</v>
      </c>
      <c r="B28" s="252"/>
      <c r="C28" s="252"/>
      <c r="D28" s="252"/>
      <c r="E28" s="252"/>
      <c r="F28" s="252"/>
      <c r="G28" s="252"/>
      <c r="H28" s="252"/>
      <c r="I28" s="252"/>
      <c r="J28" s="252"/>
      <c r="K28" s="253"/>
      <c r="L28" s="254"/>
    </row>
    <row r="29" spans="1:12" ht="16.5" customHeight="1" x14ac:dyDescent="0.2">
      <c r="A29" s="251" t="s">
        <v>366</v>
      </c>
      <c r="B29" s="252"/>
      <c r="C29" s="252"/>
      <c r="D29" s="252"/>
      <c r="E29" s="252"/>
      <c r="F29" s="252"/>
      <c r="G29" s="252"/>
      <c r="H29" s="252"/>
      <c r="I29" s="252"/>
      <c r="J29" s="252"/>
      <c r="K29" s="253"/>
      <c r="L29" s="254"/>
    </row>
    <row r="30" spans="1:12" ht="16.5" customHeight="1" x14ac:dyDescent="0.2">
      <c r="A30" s="251" t="s">
        <v>366</v>
      </c>
      <c r="B30" s="252"/>
      <c r="C30" s="252"/>
      <c r="D30" s="252"/>
      <c r="E30" s="252"/>
      <c r="F30" s="252"/>
      <c r="G30" s="252"/>
      <c r="H30" s="252"/>
      <c r="I30" s="252"/>
      <c r="J30" s="252"/>
      <c r="K30" s="253"/>
      <c r="L30" s="254"/>
    </row>
    <row r="31" spans="1:12" ht="16.5" customHeight="1" x14ac:dyDescent="0.2">
      <c r="A31" s="251" t="s">
        <v>366</v>
      </c>
      <c r="B31" s="252"/>
      <c r="C31" s="252"/>
      <c r="D31" s="252"/>
      <c r="E31" s="252"/>
      <c r="F31" s="252"/>
      <c r="G31" s="252"/>
      <c r="H31" s="252"/>
      <c r="I31" s="252"/>
      <c r="J31" s="252"/>
      <c r="K31" s="253"/>
      <c r="L31" s="254"/>
    </row>
    <row r="32" spans="1:12" ht="16.5" customHeight="1" x14ac:dyDescent="0.2">
      <c r="A32" s="251" t="s">
        <v>366</v>
      </c>
      <c r="B32" s="252"/>
      <c r="C32" s="252"/>
      <c r="D32" s="252"/>
      <c r="E32" s="252"/>
      <c r="F32" s="252"/>
      <c r="G32" s="252"/>
      <c r="H32" s="252"/>
      <c r="I32" s="252"/>
      <c r="J32" s="252"/>
      <c r="K32" s="253"/>
      <c r="L32" s="254"/>
    </row>
    <row r="33" spans="1:12" ht="16.5" customHeight="1" x14ac:dyDescent="0.2">
      <c r="A33" s="251" t="s">
        <v>366</v>
      </c>
      <c r="B33" s="252"/>
      <c r="C33" s="252"/>
      <c r="D33" s="252"/>
      <c r="E33" s="252"/>
      <c r="F33" s="252"/>
      <c r="G33" s="252"/>
      <c r="H33" s="252"/>
      <c r="I33" s="252"/>
      <c r="J33" s="252"/>
      <c r="K33" s="253"/>
      <c r="L33" s="254"/>
    </row>
    <row r="34" spans="1:12" ht="16.5" customHeight="1" x14ac:dyDescent="0.2">
      <c r="A34" s="251" t="s">
        <v>366</v>
      </c>
      <c r="B34" s="252"/>
      <c r="C34" s="252"/>
      <c r="D34" s="252"/>
      <c r="E34" s="252"/>
      <c r="F34" s="252"/>
      <c r="G34" s="252"/>
      <c r="H34" s="252"/>
      <c r="I34" s="252"/>
      <c r="J34" s="252"/>
      <c r="K34" s="253"/>
      <c r="L34" s="254"/>
    </row>
    <row r="35" spans="1:12" ht="16.5" customHeight="1" x14ac:dyDescent="0.2">
      <c r="A35" s="251" t="s">
        <v>366</v>
      </c>
      <c r="B35" s="252"/>
      <c r="C35" s="252"/>
      <c r="D35" s="252"/>
      <c r="E35" s="252"/>
      <c r="F35" s="252"/>
      <c r="G35" s="252"/>
      <c r="H35" s="252"/>
      <c r="I35" s="252"/>
      <c r="J35" s="252"/>
      <c r="K35" s="253"/>
      <c r="L35" s="254"/>
    </row>
    <row r="36" spans="1:12" ht="16.5" customHeight="1" x14ac:dyDescent="0.2">
      <c r="A36" s="251" t="s">
        <v>366</v>
      </c>
      <c r="B36" s="252"/>
      <c r="C36" s="252"/>
      <c r="D36" s="252"/>
      <c r="E36" s="252"/>
      <c r="F36" s="252"/>
      <c r="G36" s="252"/>
      <c r="H36" s="252"/>
      <c r="I36" s="252"/>
      <c r="J36" s="252"/>
      <c r="K36" s="253"/>
      <c r="L36" s="254"/>
    </row>
    <row r="37" spans="1:12" ht="16.5" customHeight="1" x14ac:dyDescent="0.2">
      <c r="A37" s="251" t="s">
        <v>366</v>
      </c>
      <c r="B37" s="252"/>
      <c r="C37" s="252"/>
      <c r="D37" s="252"/>
      <c r="E37" s="252"/>
      <c r="F37" s="252"/>
      <c r="G37" s="252"/>
      <c r="H37" s="252"/>
      <c r="I37" s="252"/>
      <c r="J37" s="252"/>
      <c r="K37" s="253"/>
      <c r="L37" s="254"/>
    </row>
    <row r="38" spans="1:12" ht="16.5" customHeight="1" x14ac:dyDescent="0.2">
      <c r="A38" s="251" t="s">
        <v>366</v>
      </c>
      <c r="B38" s="252"/>
      <c r="C38" s="252"/>
      <c r="D38" s="252"/>
      <c r="E38" s="252"/>
      <c r="F38" s="252"/>
      <c r="G38" s="252"/>
      <c r="H38" s="252"/>
      <c r="I38" s="252"/>
      <c r="J38" s="252"/>
      <c r="K38" s="253"/>
      <c r="L38" s="254"/>
    </row>
    <row r="39" spans="1:12" ht="16.5" customHeight="1" x14ac:dyDescent="0.2">
      <c r="A39" s="251" t="s">
        <v>366</v>
      </c>
      <c r="B39" s="252"/>
      <c r="C39" s="252"/>
      <c r="D39" s="252"/>
      <c r="E39" s="252"/>
      <c r="F39" s="252"/>
      <c r="G39" s="252"/>
      <c r="H39" s="252"/>
      <c r="I39" s="252"/>
      <c r="J39" s="252"/>
      <c r="K39" s="253"/>
      <c r="L39" s="254"/>
    </row>
    <row r="40" spans="1:12" ht="16.5" customHeight="1" x14ac:dyDescent="0.2">
      <c r="A40" s="251" t="s">
        <v>366</v>
      </c>
      <c r="B40" s="252"/>
      <c r="C40" s="252"/>
      <c r="D40" s="252"/>
      <c r="E40" s="252"/>
      <c r="F40" s="252"/>
      <c r="G40" s="252"/>
      <c r="H40" s="252"/>
      <c r="I40" s="252"/>
      <c r="J40" s="252"/>
      <c r="K40" s="253"/>
      <c r="L40" s="254"/>
    </row>
    <row r="41" spans="1:12" ht="16.5" customHeight="1" x14ac:dyDescent="0.2">
      <c r="A41" s="251" t="s">
        <v>366</v>
      </c>
      <c r="B41" s="252"/>
      <c r="C41" s="252"/>
      <c r="D41" s="252"/>
      <c r="E41" s="252"/>
      <c r="F41" s="252"/>
      <c r="G41" s="252"/>
      <c r="H41" s="252"/>
      <c r="I41" s="252"/>
      <c r="J41" s="252"/>
      <c r="K41" s="253"/>
      <c r="L41" s="254"/>
    </row>
    <row r="42" spans="1:12" ht="16.5" customHeight="1" x14ac:dyDescent="0.2">
      <c r="A42" s="251" t="s">
        <v>366</v>
      </c>
      <c r="B42" s="252"/>
      <c r="C42" s="252"/>
      <c r="D42" s="252"/>
      <c r="E42" s="252"/>
      <c r="F42" s="252"/>
      <c r="G42" s="252"/>
      <c r="H42" s="252"/>
      <c r="I42" s="252"/>
      <c r="J42" s="252"/>
      <c r="K42" s="253"/>
      <c r="L42" s="254"/>
    </row>
    <row r="43" spans="1:12" ht="16.5" customHeight="1" x14ac:dyDescent="0.2">
      <c r="A43" s="251" t="s">
        <v>366</v>
      </c>
      <c r="B43" s="252"/>
      <c r="C43" s="252"/>
      <c r="D43" s="252"/>
      <c r="E43" s="252"/>
      <c r="F43" s="252"/>
      <c r="G43" s="252"/>
      <c r="H43" s="252"/>
      <c r="I43" s="252"/>
      <c r="J43" s="252"/>
      <c r="K43" s="253"/>
      <c r="L43" s="254"/>
    </row>
    <row r="44" spans="1:12" ht="16.5" customHeight="1" x14ac:dyDescent="0.2">
      <c r="A44" s="251" t="s">
        <v>366</v>
      </c>
      <c r="B44" s="252"/>
      <c r="C44" s="252"/>
      <c r="D44" s="252"/>
      <c r="E44" s="252"/>
      <c r="F44" s="252"/>
      <c r="G44" s="252"/>
      <c r="H44" s="252"/>
      <c r="I44" s="252"/>
      <c r="J44" s="252"/>
      <c r="K44" s="253"/>
      <c r="L44" s="254"/>
    </row>
    <row r="45" spans="1:12" ht="16.5" customHeight="1" x14ac:dyDescent="0.2">
      <c r="A45" s="251" t="s">
        <v>366</v>
      </c>
      <c r="B45" s="252"/>
      <c r="C45" s="252"/>
      <c r="D45" s="252"/>
      <c r="E45" s="252"/>
      <c r="F45" s="252"/>
      <c r="G45" s="252"/>
      <c r="H45" s="252"/>
      <c r="I45" s="252"/>
      <c r="J45" s="252"/>
      <c r="K45" s="253"/>
      <c r="L45" s="254"/>
    </row>
    <row r="46" spans="1:12" ht="16.5" customHeight="1" x14ac:dyDescent="0.2">
      <c r="A46" s="251" t="s">
        <v>366</v>
      </c>
      <c r="B46" s="252"/>
      <c r="C46" s="252"/>
      <c r="D46" s="252"/>
      <c r="E46" s="252"/>
      <c r="F46" s="252"/>
      <c r="G46" s="252"/>
      <c r="H46" s="252"/>
      <c r="I46" s="252"/>
      <c r="J46" s="252"/>
      <c r="K46" s="253"/>
      <c r="L46" s="254"/>
    </row>
    <row r="47" spans="1:12" ht="16.5" customHeight="1" x14ac:dyDescent="0.2">
      <c r="A47" s="251" t="s">
        <v>366</v>
      </c>
      <c r="B47" s="252"/>
      <c r="C47" s="252"/>
      <c r="D47" s="252"/>
      <c r="E47" s="252"/>
      <c r="F47" s="252"/>
      <c r="G47" s="252"/>
      <c r="H47" s="252"/>
      <c r="I47" s="252"/>
      <c r="J47" s="252"/>
      <c r="K47" s="253"/>
      <c r="L47" s="254"/>
    </row>
    <row r="48" spans="1:12" ht="16.5" customHeight="1" x14ac:dyDescent="0.2">
      <c r="A48" s="251" t="s">
        <v>366</v>
      </c>
      <c r="B48" s="252"/>
      <c r="C48" s="252"/>
      <c r="D48" s="252"/>
      <c r="E48" s="252"/>
      <c r="F48" s="252"/>
      <c r="G48" s="252"/>
      <c r="H48" s="252"/>
      <c r="I48" s="252"/>
      <c r="J48" s="252"/>
      <c r="K48" s="253"/>
      <c r="L48" s="254"/>
    </row>
    <row r="49" spans="1:12" ht="16.5" customHeight="1" x14ac:dyDescent="0.2">
      <c r="A49" s="251" t="s">
        <v>366</v>
      </c>
      <c r="B49" s="252"/>
      <c r="C49" s="252"/>
      <c r="D49" s="252"/>
      <c r="E49" s="252"/>
      <c r="F49" s="252"/>
      <c r="G49" s="252"/>
      <c r="H49" s="252"/>
      <c r="I49" s="252"/>
      <c r="J49" s="252"/>
      <c r="K49" s="253"/>
      <c r="L49" s="254"/>
    </row>
    <row r="50" spans="1:12" ht="16.5" customHeight="1" x14ac:dyDescent="0.2">
      <c r="A50" s="251" t="s">
        <v>366</v>
      </c>
      <c r="B50" s="252"/>
      <c r="C50" s="252"/>
      <c r="D50" s="252"/>
      <c r="E50" s="252"/>
      <c r="F50" s="252"/>
      <c r="G50" s="252"/>
      <c r="H50" s="252"/>
      <c r="I50" s="252"/>
      <c r="J50" s="252"/>
      <c r="K50" s="253"/>
      <c r="L50" s="254"/>
    </row>
    <row r="51" spans="1:12" ht="16.5" customHeight="1" x14ac:dyDescent="0.2">
      <c r="A51" s="251" t="s">
        <v>366</v>
      </c>
      <c r="B51" s="252"/>
      <c r="C51" s="252"/>
      <c r="D51" s="252"/>
      <c r="E51" s="252"/>
      <c r="F51" s="252"/>
      <c r="G51" s="252"/>
      <c r="H51" s="252"/>
      <c r="I51" s="252"/>
      <c r="J51" s="252"/>
      <c r="K51" s="253"/>
      <c r="L51" s="254"/>
    </row>
    <row r="52" spans="1:12" ht="16.5" customHeight="1" x14ac:dyDescent="0.2">
      <c r="A52" s="251" t="s">
        <v>366</v>
      </c>
      <c r="B52" s="252"/>
      <c r="C52" s="252"/>
      <c r="D52" s="252"/>
      <c r="E52" s="252"/>
      <c r="F52" s="252"/>
      <c r="G52" s="252"/>
      <c r="H52" s="252"/>
      <c r="I52" s="252"/>
      <c r="J52" s="252"/>
      <c r="K52" s="253"/>
      <c r="L52" s="254"/>
    </row>
    <row r="53" spans="1:12" ht="16.5" customHeight="1" x14ac:dyDescent="0.2">
      <c r="A53" s="251" t="s">
        <v>366</v>
      </c>
      <c r="B53" s="252"/>
      <c r="C53" s="252"/>
      <c r="D53" s="252"/>
      <c r="E53" s="252"/>
      <c r="F53" s="252"/>
      <c r="G53" s="252"/>
      <c r="H53" s="252"/>
      <c r="I53" s="252"/>
      <c r="J53" s="252"/>
      <c r="K53" s="253"/>
      <c r="L53" s="254"/>
    </row>
    <row r="54" spans="1:12" ht="16.5" customHeight="1" x14ac:dyDescent="0.2">
      <c r="A54" s="251" t="s">
        <v>366</v>
      </c>
      <c r="B54" s="252"/>
      <c r="C54" s="252"/>
      <c r="D54" s="252"/>
      <c r="E54" s="252"/>
      <c r="F54" s="252"/>
      <c r="G54" s="252"/>
      <c r="H54" s="252"/>
      <c r="I54" s="252"/>
      <c r="J54" s="252"/>
      <c r="K54" s="253"/>
      <c r="L54" s="254"/>
    </row>
    <row r="55" spans="1:12" ht="16.5" customHeight="1" x14ac:dyDescent="0.2">
      <c r="A55" s="251" t="s">
        <v>366</v>
      </c>
      <c r="B55" s="252"/>
      <c r="C55" s="252"/>
      <c r="D55" s="252"/>
      <c r="E55" s="252"/>
      <c r="F55" s="252"/>
      <c r="G55" s="252"/>
      <c r="H55" s="252"/>
      <c r="I55" s="252"/>
      <c r="J55" s="252"/>
      <c r="K55" s="253"/>
      <c r="L55" s="254"/>
    </row>
    <row r="56" spans="1:12" ht="16.5" customHeight="1" x14ac:dyDescent="0.2">
      <c r="A56" s="251" t="s">
        <v>366</v>
      </c>
      <c r="B56" s="252"/>
      <c r="C56" s="252"/>
      <c r="D56" s="252"/>
      <c r="E56" s="252"/>
      <c r="F56" s="252"/>
      <c r="G56" s="252"/>
      <c r="H56" s="252"/>
      <c r="I56" s="252"/>
      <c r="J56" s="252"/>
      <c r="K56" s="253"/>
      <c r="L56" s="254"/>
    </row>
    <row r="57" spans="1:12" ht="16.5" customHeight="1" x14ac:dyDescent="0.2">
      <c r="A57" s="251" t="s">
        <v>366</v>
      </c>
      <c r="B57" s="252"/>
      <c r="C57" s="252"/>
      <c r="D57" s="252"/>
      <c r="E57" s="252"/>
      <c r="F57" s="252"/>
      <c r="G57" s="252"/>
      <c r="H57" s="252"/>
      <c r="I57" s="252"/>
      <c r="J57" s="252"/>
      <c r="K57" s="253"/>
      <c r="L57" s="254"/>
    </row>
    <row r="58" spans="1:12" ht="16.5" customHeight="1" x14ac:dyDescent="0.2">
      <c r="A58" s="251" t="s">
        <v>366</v>
      </c>
      <c r="B58" s="252"/>
      <c r="C58" s="252"/>
      <c r="D58" s="252"/>
      <c r="E58" s="252"/>
      <c r="F58" s="252"/>
      <c r="G58" s="252"/>
      <c r="H58" s="252"/>
      <c r="I58" s="252"/>
      <c r="J58" s="252"/>
      <c r="K58" s="253"/>
      <c r="L58" s="254"/>
    </row>
    <row r="59" spans="1:12" ht="16.5" customHeight="1" x14ac:dyDescent="0.2">
      <c r="A59" s="251" t="s">
        <v>366</v>
      </c>
      <c r="B59" s="252"/>
      <c r="C59" s="252"/>
      <c r="D59" s="252"/>
      <c r="E59" s="252"/>
      <c r="F59" s="252"/>
      <c r="G59" s="252"/>
      <c r="H59" s="252"/>
      <c r="I59" s="252"/>
      <c r="J59" s="252"/>
      <c r="K59" s="253"/>
      <c r="L59" s="254"/>
    </row>
    <row r="60" spans="1:12" ht="16.5" customHeight="1" x14ac:dyDescent="0.2">
      <c r="A60" s="251" t="s">
        <v>366</v>
      </c>
      <c r="B60" s="252"/>
      <c r="C60" s="252"/>
      <c r="D60" s="252"/>
      <c r="E60" s="252"/>
      <c r="F60" s="252"/>
      <c r="G60" s="252"/>
      <c r="H60" s="252"/>
      <c r="I60" s="252"/>
      <c r="J60" s="252"/>
      <c r="K60" s="253"/>
      <c r="L60" s="254"/>
    </row>
    <row r="61" spans="1:12" ht="16.5" customHeight="1" x14ac:dyDescent="0.2">
      <c r="A61" s="251" t="s">
        <v>366</v>
      </c>
      <c r="B61" s="252"/>
      <c r="C61" s="252"/>
      <c r="D61" s="252"/>
      <c r="E61" s="252"/>
      <c r="F61" s="252"/>
      <c r="G61" s="252"/>
      <c r="H61" s="252"/>
      <c r="I61" s="252"/>
      <c r="J61" s="252"/>
      <c r="K61" s="253"/>
      <c r="L61" s="254"/>
    </row>
    <row r="62" spans="1:12" ht="16.5" customHeight="1" x14ac:dyDescent="0.2">
      <c r="A62" s="251" t="s">
        <v>366</v>
      </c>
      <c r="B62" s="252"/>
      <c r="C62" s="252"/>
      <c r="D62" s="252"/>
      <c r="E62" s="252"/>
      <c r="F62" s="252"/>
      <c r="G62" s="252"/>
      <c r="H62" s="252"/>
      <c r="I62" s="252"/>
      <c r="J62" s="252"/>
      <c r="K62" s="253"/>
      <c r="L62" s="254"/>
    </row>
    <row r="63" spans="1:12" ht="16.5" customHeight="1" x14ac:dyDescent="0.2">
      <c r="A63" s="251" t="s">
        <v>366</v>
      </c>
      <c r="B63" s="252"/>
      <c r="C63" s="252"/>
      <c r="D63" s="252"/>
      <c r="E63" s="252"/>
      <c r="F63" s="252"/>
      <c r="G63" s="252"/>
      <c r="H63" s="252"/>
      <c r="I63" s="252"/>
      <c r="J63" s="252"/>
      <c r="K63" s="253"/>
      <c r="L63" s="254"/>
    </row>
    <row r="64" spans="1:12" ht="16.5" customHeight="1" x14ac:dyDescent="0.2">
      <c r="A64" s="251" t="s">
        <v>366</v>
      </c>
      <c r="B64" s="252"/>
      <c r="C64" s="252"/>
      <c r="D64" s="252"/>
      <c r="E64" s="252"/>
      <c r="F64" s="252"/>
      <c r="G64" s="252"/>
      <c r="H64" s="252"/>
      <c r="I64" s="252"/>
      <c r="J64" s="252"/>
      <c r="K64" s="253"/>
      <c r="L64" s="254"/>
    </row>
    <row r="65" spans="1:12" ht="16.5" customHeight="1" x14ac:dyDescent="0.2">
      <c r="A65" s="251" t="s">
        <v>366</v>
      </c>
      <c r="B65" s="252"/>
      <c r="C65" s="252"/>
      <c r="D65" s="252"/>
      <c r="E65" s="252"/>
      <c r="F65" s="252"/>
      <c r="G65" s="252"/>
      <c r="H65" s="252"/>
      <c r="I65" s="252"/>
      <c r="J65" s="252"/>
      <c r="K65" s="253"/>
      <c r="L65" s="254"/>
    </row>
    <row r="66" spans="1:12" ht="16.5" customHeight="1" x14ac:dyDescent="0.2">
      <c r="A66" s="251" t="s">
        <v>366</v>
      </c>
      <c r="B66" s="252"/>
      <c r="C66" s="252"/>
      <c r="D66" s="252"/>
      <c r="E66" s="252"/>
      <c r="F66" s="252"/>
      <c r="G66" s="252"/>
      <c r="H66" s="252"/>
      <c r="I66" s="252"/>
      <c r="J66" s="252"/>
      <c r="K66" s="253"/>
      <c r="L66" s="254"/>
    </row>
    <row r="67" spans="1:12" ht="16.5" customHeight="1" x14ac:dyDescent="0.2">
      <c r="A67" s="251" t="s">
        <v>366</v>
      </c>
      <c r="B67" s="252"/>
      <c r="C67" s="252"/>
      <c r="D67" s="252"/>
      <c r="E67" s="252"/>
      <c r="F67" s="252"/>
      <c r="G67" s="252"/>
      <c r="H67" s="252"/>
      <c r="I67" s="252"/>
      <c r="J67" s="252"/>
      <c r="K67" s="253"/>
      <c r="L67" s="254"/>
    </row>
    <row r="68" spans="1:12" ht="16.5" customHeight="1" x14ac:dyDescent="0.2">
      <c r="A68" s="251" t="s">
        <v>366</v>
      </c>
      <c r="B68" s="252"/>
      <c r="C68" s="252"/>
      <c r="D68" s="252"/>
      <c r="E68" s="252"/>
      <c r="F68" s="252"/>
      <c r="G68" s="252"/>
      <c r="H68" s="252"/>
      <c r="I68" s="252"/>
      <c r="J68" s="252"/>
      <c r="K68" s="253"/>
      <c r="L68" s="254"/>
    </row>
    <row r="69" spans="1:12" ht="16.5" customHeight="1" x14ac:dyDescent="0.2">
      <c r="A69" s="251" t="s">
        <v>366</v>
      </c>
      <c r="B69" s="252"/>
      <c r="C69" s="252"/>
      <c r="D69" s="252"/>
      <c r="E69" s="252"/>
      <c r="F69" s="252"/>
      <c r="G69" s="252"/>
      <c r="H69" s="252"/>
      <c r="I69" s="252"/>
      <c r="J69" s="252"/>
      <c r="K69" s="253"/>
      <c r="L69" s="254"/>
    </row>
    <row r="70" spans="1:12" ht="16.5" customHeight="1" x14ac:dyDescent="0.2">
      <c r="A70" s="251" t="s">
        <v>366</v>
      </c>
      <c r="B70" s="252"/>
      <c r="C70" s="252"/>
      <c r="D70" s="252"/>
      <c r="E70" s="252"/>
      <c r="F70" s="252"/>
      <c r="G70" s="252"/>
      <c r="H70" s="252"/>
      <c r="I70" s="252"/>
      <c r="J70" s="252"/>
      <c r="K70" s="253"/>
      <c r="L70" s="254"/>
    </row>
    <row r="71" spans="1:12" ht="16.5" customHeight="1" x14ac:dyDescent="0.2">
      <c r="A71" s="251" t="s">
        <v>366</v>
      </c>
      <c r="B71" s="252"/>
      <c r="C71" s="252"/>
      <c r="D71" s="252"/>
      <c r="E71" s="252"/>
      <c r="F71" s="252"/>
      <c r="G71" s="252"/>
      <c r="H71" s="252"/>
      <c r="I71" s="252"/>
      <c r="J71" s="252"/>
      <c r="K71" s="253"/>
      <c r="L71" s="254"/>
    </row>
    <row r="72" spans="1:12" ht="16.5" customHeight="1" x14ac:dyDescent="0.2">
      <c r="A72" s="251" t="s">
        <v>366</v>
      </c>
      <c r="B72" s="252"/>
      <c r="C72" s="252"/>
      <c r="D72" s="252"/>
      <c r="E72" s="252"/>
      <c r="F72" s="252"/>
      <c r="G72" s="252"/>
      <c r="H72" s="252"/>
      <c r="I72" s="252"/>
      <c r="J72" s="252"/>
      <c r="K72" s="253"/>
      <c r="L72" s="254"/>
    </row>
    <row r="73" spans="1:12" ht="16.5" customHeight="1" x14ac:dyDescent="0.2">
      <c r="A73" s="251" t="s">
        <v>366</v>
      </c>
      <c r="B73" s="252"/>
      <c r="C73" s="252"/>
      <c r="D73" s="252"/>
      <c r="E73" s="252"/>
      <c r="F73" s="252"/>
      <c r="G73" s="252"/>
      <c r="H73" s="252"/>
      <c r="I73" s="252"/>
      <c r="J73" s="252"/>
      <c r="K73" s="253"/>
      <c r="L73" s="254"/>
    </row>
    <row r="74" spans="1:12" ht="16.5" customHeight="1" x14ac:dyDescent="0.2">
      <c r="A74" s="251" t="s">
        <v>366</v>
      </c>
      <c r="B74" s="252"/>
      <c r="C74" s="252"/>
      <c r="D74" s="252"/>
      <c r="E74" s="252"/>
      <c r="F74" s="252"/>
      <c r="G74" s="252"/>
      <c r="H74" s="252"/>
      <c r="I74" s="252"/>
      <c r="J74" s="252"/>
      <c r="K74" s="253"/>
      <c r="L74" s="254"/>
    </row>
    <row r="75" spans="1:12" ht="16.5" customHeight="1" x14ac:dyDescent="0.2">
      <c r="A75" s="251" t="s">
        <v>366</v>
      </c>
      <c r="B75" s="252"/>
      <c r="C75" s="252"/>
      <c r="D75" s="252"/>
      <c r="E75" s="252"/>
      <c r="F75" s="252"/>
      <c r="G75" s="252"/>
      <c r="H75" s="252"/>
      <c r="I75" s="252"/>
      <c r="J75" s="252"/>
      <c r="K75" s="253"/>
      <c r="L75" s="254"/>
    </row>
    <row r="76" spans="1:12" ht="16.5" customHeight="1" x14ac:dyDescent="0.2">
      <c r="A76" s="251" t="s">
        <v>366</v>
      </c>
      <c r="B76" s="252"/>
      <c r="C76" s="252"/>
      <c r="D76" s="252"/>
      <c r="E76" s="252"/>
      <c r="F76" s="252"/>
      <c r="G76" s="252"/>
      <c r="H76" s="252"/>
      <c r="I76" s="252"/>
      <c r="J76" s="252"/>
      <c r="K76" s="253"/>
      <c r="L76" s="254"/>
    </row>
    <row r="77" spans="1:12" ht="16.5" customHeight="1" x14ac:dyDescent="0.2">
      <c r="A77" s="251" t="s">
        <v>366</v>
      </c>
      <c r="B77" s="252"/>
      <c r="C77" s="252"/>
      <c r="D77" s="252"/>
      <c r="E77" s="252"/>
      <c r="F77" s="252"/>
      <c r="G77" s="252"/>
      <c r="H77" s="252"/>
      <c r="I77" s="252"/>
      <c r="J77" s="252"/>
      <c r="K77" s="253"/>
      <c r="L77" s="254"/>
    </row>
    <row r="78" spans="1:12" ht="16.5" customHeight="1" x14ac:dyDescent="0.2">
      <c r="A78" s="251" t="s">
        <v>366</v>
      </c>
      <c r="B78" s="252"/>
      <c r="C78" s="252"/>
      <c r="D78" s="252"/>
      <c r="E78" s="252"/>
      <c r="F78" s="252"/>
      <c r="G78" s="252"/>
      <c r="H78" s="252"/>
      <c r="I78" s="252"/>
      <c r="J78" s="252"/>
      <c r="K78" s="253"/>
      <c r="L78" s="254"/>
    </row>
    <row r="79" spans="1:12" ht="16.5" customHeight="1" x14ac:dyDescent="0.2">
      <c r="A79" s="251" t="s">
        <v>366</v>
      </c>
      <c r="B79" s="252"/>
      <c r="C79" s="252"/>
      <c r="D79" s="252"/>
      <c r="E79" s="252"/>
      <c r="F79" s="252"/>
      <c r="G79" s="252"/>
      <c r="H79" s="252"/>
      <c r="I79" s="252"/>
      <c r="J79" s="252"/>
      <c r="K79" s="253"/>
      <c r="L79" s="254"/>
    </row>
    <row r="80" spans="1:12" ht="16.5" customHeight="1" x14ac:dyDescent="0.2">
      <c r="A80" s="251" t="s">
        <v>366</v>
      </c>
      <c r="B80" s="252"/>
      <c r="C80" s="252"/>
      <c r="D80" s="252"/>
      <c r="E80" s="252"/>
      <c r="F80" s="252"/>
      <c r="G80" s="252"/>
      <c r="H80" s="252"/>
      <c r="I80" s="252"/>
      <c r="J80" s="252"/>
      <c r="K80" s="253"/>
      <c r="L80" s="254"/>
    </row>
    <row r="81" spans="1:12" ht="16.5" customHeight="1" x14ac:dyDescent="0.2">
      <c r="A81" s="251" t="s">
        <v>366</v>
      </c>
      <c r="B81" s="252"/>
      <c r="C81" s="252"/>
      <c r="D81" s="252"/>
      <c r="E81" s="252"/>
      <c r="F81" s="252"/>
      <c r="G81" s="252"/>
      <c r="H81" s="252"/>
      <c r="I81" s="252"/>
      <c r="J81" s="252"/>
      <c r="K81" s="253"/>
      <c r="L81" s="254"/>
    </row>
    <row r="82" spans="1:12" ht="16.5" customHeight="1" x14ac:dyDescent="0.2">
      <c r="A82" s="251" t="s">
        <v>366</v>
      </c>
      <c r="B82" s="252"/>
      <c r="C82" s="252"/>
      <c r="D82" s="252"/>
      <c r="E82" s="252"/>
      <c r="F82" s="252"/>
      <c r="G82" s="252"/>
      <c r="H82" s="252"/>
      <c r="I82" s="252"/>
      <c r="J82" s="252"/>
      <c r="K82" s="253"/>
      <c r="L82" s="254"/>
    </row>
    <row r="83" spans="1:12" ht="16.5" customHeight="1" x14ac:dyDescent="0.2">
      <c r="A83" s="251" t="s">
        <v>366</v>
      </c>
      <c r="B83" s="252"/>
      <c r="C83" s="252"/>
      <c r="D83" s="252"/>
      <c r="E83" s="252"/>
      <c r="F83" s="252"/>
      <c r="G83" s="252"/>
      <c r="H83" s="252"/>
      <c r="I83" s="252"/>
      <c r="J83" s="252"/>
      <c r="K83" s="253"/>
      <c r="L83" s="254"/>
    </row>
    <row r="84" spans="1:12" ht="16.5" customHeight="1" x14ac:dyDescent="0.2">
      <c r="A84" s="251" t="s">
        <v>366</v>
      </c>
      <c r="B84" s="252"/>
      <c r="C84" s="252"/>
      <c r="D84" s="252"/>
      <c r="E84" s="252"/>
      <c r="F84" s="252"/>
      <c r="G84" s="252"/>
      <c r="H84" s="252"/>
      <c r="I84" s="252"/>
      <c r="J84" s="252"/>
      <c r="K84" s="253"/>
      <c r="L84" s="254"/>
    </row>
    <row r="85" spans="1:12" ht="16.5" customHeight="1" x14ac:dyDescent="0.2">
      <c r="A85" s="251" t="s">
        <v>366</v>
      </c>
      <c r="B85" s="252"/>
      <c r="C85" s="252"/>
      <c r="D85" s="252"/>
      <c r="E85" s="252"/>
      <c r="F85" s="252"/>
      <c r="G85" s="252"/>
      <c r="H85" s="252"/>
      <c r="I85" s="252"/>
      <c r="J85" s="252"/>
      <c r="K85" s="253"/>
      <c r="L85" s="254"/>
    </row>
    <row r="86" spans="1:12" ht="16.5" customHeight="1" x14ac:dyDescent="0.2">
      <c r="A86" s="251" t="s">
        <v>366</v>
      </c>
      <c r="B86" s="252"/>
      <c r="C86" s="252"/>
      <c r="D86" s="252"/>
      <c r="E86" s="252"/>
      <c r="F86" s="252"/>
      <c r="G86" s="252"/>
      <c r="H86" s="252"/>
      <c r="I86" s="252"/>
      <c r="J86" s="252"/>
      <c r="K86" s="253"/>
      <c r="L86" s="254"/>
    </row>
    <row r="87" spans="1:12" ht="16.5" customHeight="1" x14ac:dyDescent="0.2">
      <c r="A87" s="251" t="s">
        <v>366</v>
      </c>
      <c r="B87" s="252"/>
      <c r="C87" s="252"/>
      <c r="D87" s="252"/>
      <c r="E87" s="252"/>
      <c r="F87" s="252"/>
      <c r="G87" s="252"/>
      <c r="H87" s="252"/>
      <c r="I87" s="252"/>
      <c r="J87" s="252"/>
      <c r="K87" s="253"/>
      <c r="L87" s="254"/>
    </row>
    <row r="88" spans="1:12" ht="16.5" customHeight="1" x14ac:dyDescent="0.2">
      <c r="A88" s="251" t="s">
        <v>366</v>
      </c>
      <c r="B88" s="252"/>
      <c r="C88" s="252"/>
      <c r="D88" s="252"/>
      <c r="E88" s="252"/>
      <c r="F88" s="252"/>
      <c r="G88" s="252"/>
      <c r="H88" s="252"/>
      <c r="I88" s="252"/>
      <c r="J88" s="252"/>
      <c r="K88" s="253"/>
      <c r="L88" s="254"/>
    </row>
    <row r="89" spans="1:12" ht="16.5" customHeight="1" x14ac:dyDescent="0.2">
      <c r="A89" s="251" t="s">
        <v>366</v>
      </c>
      <c r="B89" s="252"/>
      <c r="C89" s="252"/>
      <c r="D89" s="252"/>
      <c r="E89" s="252"/>
      <c r="F89" s="252"/>
      <c r="G89" s="252"/>
      <c r="H89" s="252"/>
      <c r="I89" s="252"/>
      <c r="J89" s="252"/>
      <c r="K89" s="253"/>
      <c r="L89" s="254"/>
    </row>
    <row r="90" spans="1:12" ht="16.5" customHeight="1" x14ac:dyDescent="0.2">
      <c r="A90" s="251" t="s">
        <v>366</v>
      </c>
      <c r="B90" s="252"/>
      <c r="C90" s="252"/>
      <c r="D90" s="252"/>
      <c r="E90" s="252"/>
      <c r="F90" s="252"/>
      <c r="G90" s="252"/>
      <c r="H90" s="252"/>
      <c r="I90" s="252"/>
      <c r="J90" s="252"/>
      <c r="K90" s="253"/>
      <c r="L90" s="254"/>
    </row>
    <row r="91" spans="1:12" ht="16.5" customHeight="1" x14ac:dyDescent="0.2">
      <c r="A91" s="251" t="s">
        <v>366</v>
      </c>
      <c r="B91" s="252"/>
      <c r="C91" s="252"/>
      <c r="D91" s="252"/>
      <c r="E91" s="252"/>
      <c r="F91" s="252"/>
      <c r="G91" s="252"/>
      <c r="H91" s="252"/>
      <c r="I91" s="252"/>
      <c r="J91" s="252"/>
      <c r="K91" s="253"/>
      <c r="L91" s="254"/>
    </row>
    <row r="92" spans="1:12" ht="16.5" customHeight="1" x14ac:dyDescent="0.2">
      <c r="A92" s="251" t="s">
        <v>366</v>
      </c>
      <c r="B92" s="252"/>
      <c r="C92" s="252"/>
      <c r="D92" s="252"/>
      <c r="E92" s="252"/>
      <c r="F92" s="252"/>
      <c r="G92" s="252"/>
      <c r="H92" s="252"/>
      <c r="I92" s="252"/>
      <c r="J92" s="252"/>
      <c r="K92" s="253"/>
      <c r="L92" s="254"/>
    </row>
    <row r="93" spans="1:12" ht="16.5" customHeight="1" x14ac:dyDescent="0.2">
      <c r="A93" s="251" t="s">
        <v>366</v>
      </c>
      <c r="B93" s="252"/>
      <c r="C93" s="252"/>
      <c r="D93" s="252"/>
      <c r="E93" s="252"/>
      <c r="F93" s="252"/>
      <c r="G93" s="252"/>
      <c r="H93" s="252"/>
      <c r="I93" s="252"/>
      <c r="J93" s="252"/>
      <c r="K93" s="253"/>
      <c r="L93" s="254"/>
    </row>
    <row r="94" spans="1:12" ht="16.5" customHeight="1" x14ac:dyDescent="0.2">
      <c r="A94" s="251" t="s">
        <v>366</v>
      </c>
      <c r="B94" s="252"/>
      <c r="C94" s="252"/>
      <c r="D94" s="252"/>
      <c r="E94" s="252"/>
      <c r="F94" s="252"/>
      <c r="G94" s="252"/>
      <c r="H94" s="252"/>
      <c r="I94" s="252"/>
      <c r="J94" s="252"/>
      <c r="K94" s="253"/>
      <c r="L94" s="254"/>
    </row>
    <row r="95" spans="1:12" ht="16.5" customHeight="1" x14ac:dyDescent="0.2">
      <c r="A95" s="251" t="s">
        <v>366</v>
      </c>
      <c r="B95" s="252"/>
      <c r="C95" s="252"/>
      <c r="D95" s="252"/>
      <c r="E95" s="252"/>
      <c r="F95" s="252"/>
      <c r="G95" s="252"/>
      <c r="H95" s="252"/>
      <c r="I95" s="252"/>
      <c r="J95" s="252"/>
      <c r="K95" s="253"/>
      <c r="L95" s="254"/>
    </row>
    <row r="96" spans="1:12" ht="16.5" customHeight="1" x14ac:dyDescent="0.2">
      <c r="A96" s="251" t="s">
        <v>366</v>
      </c>
      <c r="B96" s="252"/>
      <c r="C96" s="252"/>
      <c r="D96" s="252"/>
      <c r="E96" s="252"/>
      <c r="F96" s="252"/>
      <c r="G96" s="252"/>
      <c r="H96" s="252"/>
      <c r="I96" s="252"/>
      <c r="J96" s="252"/>
      <c r="K96" s="253"/>
      <c r="L96" s="254"/>
    </row>
    <row r="97" spans="1:12" ht="16.5" customHeight="1" x14ac:dyDescent="0.2">
      <c r="A97" s="251" t="s">
        <v>366</v>
      </c>
      <c r="B97" s="252"/>
      <c r="C97" s="252"/>
      <c r="D97" s="252"/>
      <c r="E97" s="252"/>
      <c r="F97" s="252"/>
      <c r="G97" s="252"/>
      <c r="H97" s="252"/>
      <c r="I97" s="252"/>
      <c r="J97" s="252"/>
      <c r="K97" s="253"/>
      <c r="L97" s="254"/>
    </row>
    <row r="98" spans="1:12" ht="16.5" customHeight="1" x14ac:dyDescent="0.2">
      <c r="A98" s="251" t="s">
        <v>366</v>
      </c>
      <c r="B98" s="252"/>
      <c r="C98" s="252"/>
      <c r="D98" s="252"/>
      <c r="E98" s="252"/>
      <c r="F98" s="252"/>
      <c r="G98" s="252"/>
      <c r="H98" s="252"/>
      <c r="I98" s="252"/>
      <c r="J98" s="252"/>
      <c r="K98" s="253"/>
      <c r="L98" s="254"/>
    </row>
    <row r="99" spans="1:12" ht="16.5" customHeight="1" x14ac:dyDescent="0.2">
      <c r="A99" s="251" t="s">
        <v>366</v>
      </c>
      <c r="B99" s="252"/>
      <c r="C99" s="252"/>
      <c r="D99" s="252"/>
      <c r="E99" s="252"/>
      <c r="F99" s="252"/>
      <c r="G99" s="252"/>
      <c r="H99" s="252"/>
      <c r="I99" s="252"/>
      <c r="J99" s="252"/>
      <c r="K99" s="253"/>
      <c r="L99" s="254"/>
    </row>
    <row r="100" spans="1:12" ht="16.5" customHeight="1" x14ac:dyDescent="0.2">
      <c r="A100" s="251" t="s">
        <v>366</v>
      </c>
      <c r="B100" s="252"/>
      <c r="C100" s="252"/>
      <c r="D100" s="252"/>
      <c r="E100" s="252"/>
      <c r="F100" s="252"/>
      <c r="G100" s="252"/>
      <c r="H100" s="252"/>
      <c r="I100" s="252"/>
      <c r="J100" s="252"/>
      <c r="K100" s="253"/>
      <c r="L100" s="254"/>
    </row>
    <row r="101" spans="1:12" ht="16.5" customHeight="1" x14ac:dyDescent="0.2">
      <c r="A101" s="251" t="s">
        <v>366</v>
      </c>
      <c r="B101" s="252"/>
      <c r="C101" s="252"/>
      <c r="D101" s="252"/>
      <c r="E101" s="252"/>
      <c r="F101" s="252"/>
      <c r="G101" s="252"/>
      <c r="H101" s="252"/>
      <c r="I101" s="252"/>
      <c r="J101" s="252"/>
      <c r="K101" s="253"/>
      <c r="L101" s="254"/>
    </row>
    <row r="102" spans="1:12" ht="16.5" customHeight="1" x14ac:dyDescent="0.2">
      <c r="A102" s="251" t="s">
        <v>366</v>
      </c>
      <c r="B102" s="252"/>
      <c r="C102" s="252"/>
      <c r="D102" s="252"/>
      <c r="E102" s="252"/>
      <c r="F102" s="252"/>
      <c r="G102" s="252"/>
      <c r="H102" s="252"/>
      <c r="I102" s="252"/>
      <c r="J102" s="252"/>
      <c r="K102" s="253"/>
      <c r="L102" s="254"/>
    </row>
    <row r="103" spans="1:12" ht="16.5" customHeight="1" x14ac:dyDescent="0.2">
      <c r="A103" s="251" t="s">
        <v>366</v>
      </c>
      <c r="B103" s="252"/>
      <c r="C103" s="252"/>
      <c r="D103" s="252"/>
      <c r="E103" s="252"/>
      <c r="F103" s="252"/>
      <c r="G103" s="252"/>
      <c r="H103" s="252"/>
      <c r="I103" s="252"/>
      <c r="J103" s="252"/>
      <c r="K103" s="253"/>
      <c r="L103" s="254"/>
    </row>
    <row r="104" spans="1:12" ht="16.5" customHeight="1" x14ac:dyDescent="0.2">
      <c r="A104" s="251" t="s">
        <v>366</v>
      </c>
      <c r="B104" s="252"/>
      <c r="C104" s="252"/>
      <c r="D104" s="252"/>
      <c r="E104" s="252"/>
      <c r="F104" s="252"/>
      <c r="G104" s="252"/>
      <c r="H104" s="252"/>
      <c r="I104" s="252"/>
      <c r="J104" s="252"/>
      <c r="K104" s="253"/>
      <c r="L104" s="254"/>
    </row>
    <row r="105" spans="1:12" ht="16.5" customHeight="1" x14ac:dyDescent="0.2">
      <c r="A105" s="251" t="s">
        <v>366</v>
      </c>
      <c r="B105" s="252"/>
      <c r="C105" s="252"/>
      <c r="D105" s="252"/>
      <c r="E105" s="252"/>
      <c r="F105" s="252"/>
      <c r="G105" s="252"/>
      <c r="H105" s="252"/>
      <c r="I105" s="252"/>
      <c r="J105" s="252"/>
      <c r="K105" s="253"/>
      <c r="L105" s="254"/>
    </row>
    <row r="106" spans="1:12" ht="16.5" customHeight="1" thickBot="1" x14ac:dyDescent="0.25">
      <c r="A106" s="255" t="s">
        <v>366</v>
      </c>
      <c r="B106" s="256"/>
      <c r="C106" s="256"/>
      <c r="D106" s="256"/>
      <c r="E106" s="256"/>
      <c r="F106" s="256"/>
      <c r="G106" s="256"/>
      <c r="H106" s="256"/>
      <c r="I106" s="256"/>
      <c r="J106" s="256"/>
      <c r="K106" s="257"/>
      <c r="L106" s="258"/>
    </row>
    <row r="107" spans="1:12" ht="16.5" customHeight="1" x14ac:dyDescent="0.2">
      <c r="A107"/>
    </row>
    <row r="108" spans="1:12" ht="16.5" customHeight="1" x14ac:dyDescent="0.2">
      <c r="A108"/>
      <c r="B108" s="9"/>
      <c r="C108" s="9"/>
      <c r="D108" s="9"/>
      <c r="E108" s="9"/>
      <c r="F108" s="9"/>
      <c r="G108" s="9"/>
      <c r="H108" s="9"/>
      <c r="I108" s="9"/>
      <c r="J108" s="9"/>
      <c r="K108" s="9"/>
    </row>
    <row r="109" spans="1:12" ht="16.5" customHeight="1" x14ac:dyDescent="0.2">
      <c r="A109"/>
      <c r="B109" s="9"/>
      <c r="C109" s="9"/>
      <c r="D109" s="9"/>
      <c r="E109" s="9"/>
      <c r="F109" s="9"/>
      <c r="G109" s="9"/>
      <c r="H109" s="9"/>
      <c r="I109" s="9"/>
      <c r="J109" s="9"/>
      <c r="K109" s="9"/>
    </row>
    <row r="110" spans="1:12" ht="16.5" customHeight="1" x14ac:dyDescent="0.2">
      <c r="A110"/>
      <c r="B110" s="9"/>
      <c r="C110" s="9"/>
      <c r="D110" s="9"/>
      <c r="E110" s="9"/>
      <c r="F110" s="9"/>
      <c r="G110" s="9"/>
      <c r="H110" s="9"/>
      <c r="I110" s="9"/>
      <c r="J110" s="9"/>
      <c r="K110" s="9"/>
    </row>
    <row r="111" spans="1:12" ht="16.5" customHeight="1" x14ac:dyDescent="0.2">
      <c r="A111"/>
      <c r="B111" s="9"/>
      <c r="C111" s="9"/>
      <c r="D111" s="9"/>
      <c r="E111" s="9"/>
      <c r="F111" s="9"/>
      <c r="G111" s="9"/>
      <c r="H111" s="9"/>
      <c r="I111" s="9"/>
      <c r="J111" s="9"/>
      <c r="K111" s="9"/>
    </row>
    <row r="112" spans="1:12" ht="16.5" customHeight="1" x14ac:dyDescent="0.2">
      <c r="A112"/>
      <c r="B112" s="9"/>
      <c r="C112" s="9"/>
      <c r="D112" s="9"/>
      <c r="E112" s="9"/>
      <c r="F112" s="9"/>
      <c r="G112" s="9"/>
      <c r="H112" s="9"/>
      <c r="I112" s="9"/>
      <c r="J112" s="9"/>
      <c r="K112" s="9"/>
    </row>
    <row r="113" spans="1:11" ht="16.5" customHeight="1" x14ac:dyDescent="0.2">
      <c r="A113"/>
      <c r="B113" s="9"/>
      <c r="C113" s="9"/>
      <c r="D113" s="9"/>
      <c r="E113" s="9"/>
      <c r="F113" s="9"/>
      <c r="G113" s="9"/>
      <c r="H113" s="9"/>
      <c r="I113" s="9"/>
      <c r="J113" s="9"/>
      <c r="K113" s="9"/>
    </row>
    <row r="114" spans="1:11" ht="16.5" customHeight="1" x14ac:dyDescent="0.2">
      <c r="A114"/>
      <c r="B114" s="9"/>
      <c r="C114" s="9"/>
      <c r="D114" s="9"/>
      <c r="E114" s="9"/>
      <c r="F114" s="9"/>
      <c r="G114" s="9"/>
      <c r="H114" s="9"/>
      <c r="I114" s="9"/>
      <c r="J114" s="9"/>
      <c r="K114" s="9"/>
    </row>
    <row r="115" spans="1:11" ht="16.5" customHeight="1" x14ac:dyDescent="0.2">
      <c r="A115"/>
      <c r="B115" s="9"/>
      <c r="C115" s="9"/>
      <c r="D115" s="9"/>
      <c r="E115" s="9"/>
      <c r="F115" s="9"/>
      <c r="G115" s="9"/>
      <c r="H115" s="9"/>
      <c r="I115" s="9"/>
      <c r="J115" s="9"/>
      <c r="K115" s="9"/>
    </row>
    <row r="116" spans="1:11" ht="16.5" customHeight="1" x14ac:dyDescent="0.2">
      <c r="A116"/>
      <c r="B116" s="9"/>
      <c r="C116" s="9"/>
      <c r="D116" s="9"/>
      <c r="E116" s="9"/>
      <c r="F116" s="9"/>
      <c r="G116" s="9"/>
      <c r="H116" s="9"/>
      <c r="I116" s="9"/>
      <c r="J116" s="9"/>
      <c r="K116" s="9"/>
    </row>
    <row r="117" spans="1:11" ht="16.5" customHeight="1" x14ac:dyDescent="0.2">
      <c r="A117"/>
      <c r="B117" s="9"/>
      <c r="C117" s="9"/>
      <c r="D117" s="9"/>
      <c r="E117" s="9"/>
      <c r="F117" s="9"/>
      <c r="G117" s="9"/>
      <c r="H117" s="9"/>
      <c r="I117" s="9"/>
      <c r="J117" s="9"/>
      <c r="K117" s="9"/>
    </row>
    <row r="118" spans="1:11" ht="16.5" customHeight="1" x14ac:dyDescent="0.2">
      <c r="A118"/>
      <c r="B118" s="9"/>
      <c r="C118" s="9"/>
      <c r="D118" s="9"/>
      <c r="E118" s="9"/>
      <c r="F118" s="9"/>
      <c r="G118" s="9"/>
      <c r="H118" s="9"/>
      <c r="I118" s="9"/>
      <c r="J118" s="9"/>
      <c r="K118" s="9"/>
    </row>
    <row r="119" spans="1:11" ht="16.5" customHeight="1" x14ac:dyDescent="0.2">
      <c r="A119"/>
      <c r="B119" s="9"/>
      <c r="C119" s="9"/>
      <c r="D119" s="9"/>
      <c r="E119" s="9"/>
      <c r="F119" s="9"/>
      <c r="G119" s="9"/>
      <c r="H119" s="9"/>
      <c r="I119" s="9"/>
      <c r="J119" s="9"/>
      <c r="K119" s="9"/>
    </row>
    <row r="120" spans="1:11" ht="16.5" customHeight="1" x14ac:dyDescent="0.2">
      <c r="A120"/>
      <c r="B120" s="9"/>
      <c r="C120" s="9"/>
      <c r="D120" s="9"/>
      <c r="E120" s="9"/>
      <c r="F120" s="9"/>
      <c r="G120" s="9"/>
      <c r="H120" s="9"/>
      <c r="I120" s="9"/>
      <c r="J120" s="9"/>
      <c r="K120" s="9"/>
    </row>
    <row r="121" spans="1:11" ht="16.5" customHeight="1" x14ac:dyDescent="0.2">
      <c r="A121"/>
      <c r="B121" s="9"/>
      <c r="C121" s="9"/>
      <c r="D121" s="9"/>
      <c r="E121" s="9"/>
      <c r="F121" s="9"/>
      <c r="G121" s="9"/>
      <c r="H121" s="9"/>
      <c r="I121" s="9"/>
      <c r="J121" s="9"/>
      <c r="K121" s="9"/>
    </row>
    <row r="122" spans="1:11" ht="16.5" customHeight="1" x14ac:dyDescent="0.2">
      <c r="A122"/>
      <c r="B122" s="9"/>
      <c r="C122" s="9"/>
      <c r="D122" s="9"/>
      <c r="E122" s="9"/>
      <c r="F122" s="9"/>
      <c r="G122" s="9"/>
      <c r="H122" s="9"/>
      <c r="I122" s="9"/>
      <c r="J122" s="9"/>
      <c r="K122" s="9"/>
    </row>
    <row r="123" spans="1:11" ht="16.5" customHeight="1" x14ac:dyDescent="0.2">
      <c r="A123"/>
      <c r="B123" s="9"/>
      <c r="C123" s="9"/>
      <c r="D123" s="9"/>
      <c r="E123" s="9"/>
      <c r="F123" s="9"/>
      <c r="G123" s="9"/>
      <c r="H123" s="9"/>
      <c r="I123" s="9"/>
      <c r="J123" s="9"/>
      <c r="K123" s="9"/>
    </row>
    <row r="124" spans="1:11" ht="16.5" customHeight="1" x14ac:dyDescent="0.2">
      <c r="A124"/>
      <c r="B124" s="9"/>
      <c r="C124" s="9"/>
      <c r="D124" s="9"/>
      <c r="E124" s="9"/>
      <c r="F124" s="9"/>
      <c r="G124" s="9"/>
      <c r="H124" s="9"/>
      <c r="I124" s="9"/>
      <c r="J124" s="9"/>
      <c r="K124" s="9"/>
    </row>
    <row r="125" spans="1:11" ht="16.5" customHeight="1" x14ac:dyDescent="0.2">
      <c r="A125"/>
      <c r="B125" s="9"/>
      <c r="C125" s="9"/>
      <c r="D125" s="9"/>
      <c r="E125" s="9"/>
      <c r="F125" s="9"/>
      <c r="G125" s="9"/>
      <c r="H125" s="9"/>
      <c r="I125" s="9"/>
      <c r="J125" s="9"/>
      <c r="K125" s="9"/>
    </row>
    <row r="126" spans="1:11" ht="16.5" customHeight="1" x14ac:dyDescent="0.2">
      <c r="A126"/>
      <c r="B126" s="9"/>
      <c r="C126" s="9"/>
      <c r="D126" s="9"/>
      <c r="E126" s="9"/>
      <c r="F126" s="9"/>
      <c r="G126" s="9"/>
      <c r="H126" s="9"/>
      <c r="I126" s="9"/>
      <c r="J126" s="9"/>
      <c r="K126" s="9"/>
    </row>
    <row r="127" spans="1:11" ht="16.5" customHeight="1" x14ac:dyDescent="0.2">
      <c r="A127"/>
      <c r="B127" s="9"/>
      <c r="C127" s="9"/>
      <c r="D127" s="9"/>
      <c r="E127" s="9"/>
      <c r="F127" s="9"/>
      <c r="G127" s="9"/>
      <c r="H127" s="9"/>
      <c r="I127" s="9"/>
      <c r="J127" s="9"/>
      <c r="K127" s="9"/>
    </row>
    <row r="128" spans="1:11" ht="16.5" customHeight="1" x14ac:dyDescent="0.2">
      <c r="A128"/>
      <c r="B128" s="9"/>
      <c r="C128" s="9"/>
      <c r="D128" s="9"/>
      <c r="E128" s="9"/>
      <c r="F128" s="9"/>
      <c r="G128" s="9"/>
      <c r="H128" s="9"/>
      <c r="I128" s="9"/>
      <c r="J128" s="9"/>
      <c r="K128" s="9"/>
    </row>
    <row r="129" spans="1:11" ht="16.5" customHeight="1" x14ac:dyDescent="0.2">
      <c r="A129"/>
      <c r="B129" s="9"/>
      <c r="C129" s="9"/>
      <c r="D129" s="9"/>
      <c r="E129" s="9"/>
      <c r="F129" s="9"/>
      <c r="G129" s="9"/>
      <c r="H129" s="9"/>
      <c r="I129" s="9"/>
      <c r="J129" s="9"/>
      <c r="K129" s="9"/>
    </row>
    <row r="130" spans="1:11" ht="16.5" customHeight="1" x14ac:dyDescent="0.2">
      <c r="A130"/>
      <c r="B130" s="9"/>
      <c r="C130" s="9"/>
      <c r="D130" s="9"/>
      <c r="E130" s="9"/>
      <c r="F130" s="9"/>
      <c r="G130" s="9"/>
      <c r="H130" s="9"/>
      <c r="I130" s="9"/>
      <c r="J130" s="9"/>
      <c r="K130" s="9"/>
    </row>
    <row r="131" spans="1:11" ht="16.5" customHeight="1" x14ac:dyDescent="0.2">
      <c r="A131"/>
      <c r="B131" s="9"/>
      <c r="C131" s="9"/>
      <c r="D131" s="9"/>
      <c r="E131" s="9"/>
      <c r="F131" s="9"/>
      <c r="G131" s="9"/>
      <c r="H131" s="9"/>
      <c r="I131" s="9"/>
      <c r="J131" s="9"/>
      <c r="K131" s="9"/>
    </row>
    <row r="132" spans="1:11" ht="16.5" customHeight="1" x14ac:dyDescent="0.2">
      <c r="A132"/>
      <c r="B132" s="9"/>
      <c r="C132" s="9"/>
      <c r="D132" s="9"/>
      <c r="E132" s="9"/>
      <c r="F132" s="9"/>
      <c r="G132" s="9"/>
      <c r="H132" s="9"/>
      <c r="I132" s="9"/>
      <c r="J132" s="9"/>
      <c r="K132" s="9"/>
    </row>
    <row r="133" spans="1:11" ht="16.5" customHeight="1" x14ac:dyDescent="0.2">
      <c r="A133"/>
      <c r="B133" s="9"/>
      <c r="C133" s="9"/>
      <c r="D133" s="9"/>
      <c r="E133" s="9"/>
      <c r="F133" s="9"/>
      <c r="G133" s="9"/>
      <c r="H133" s="9"/>
      <c r="I133" s="9"/>
      <c r="J133" s="9"/>
      <c r="K133" s="9"/>
    </row>
    <row r="134" spans="1:11" ht="16.5" customHeight="1" x14ac:dyDescent="0.2">
      <c r="A134"/>
    </row>
    <row r="135" spans="1:11" ht="16.5" customHeight="1" x14ac:dyDescent="0.2">
      <c r="A135"/>
    </row>
    <row r="136" spans="1:11" ht="16.5" customHeight="1" x14ac:dyDescent="0.2">
      <c r="A136"/>
    </row>
    <row r="137" spans="1:11" ht="16.5" customHeight="1" x14ac:dyDescent="0.2">
      <c r="A137"/>
    </row>
    <row r="138" spans="1:11" ht="16.5" customHeight="1" x14ac:dyDescent="0.2">
      <c r="A138"/>
    </row>
    <row r="139" spans="1:11" ht="16.5" customHeight="1" x14ac:dyDescent="0.2">
      <c r="A139"/>
    </row>
    <row r="140" spans="1:11" ht="16.5" customHeight="1" x14ac:dyDescent="0.2">
      <c r="A140"/>
    </row>
    <row r="141" spans="1:11" ht="16.5" customHeight="1" x14ac:dyDescent="0.2">
      <c r="A141"/>
    </row>
    <row r="142" spans="1:11" ht="16.5" customHeight="1" x14ac:dyDescent="0.2">
      <c r="A142"/>
    </row>
    <row r="143" spans="1:11" ht="16.5" customHeight="1" x14ac:dyDescent="0.2">
      <c r="A143"/>
    </row>
    <row r="144" spans="1:11" ht="16.5" customHeight="1" x14ac:dyDescent="0.2">
      <c r="A144"/>
    </row>
    <row r="145" spans="1:1" ht="16.5" customHeight="1" x14ac:dyDescent="0.2">
      <c r="A145"/>
    </row>
    <row r="146" spans="1:1" ht="16.5" customHeight="1" x14ac:dyDescent="0.2">
      <c r="A146"/>
    </row>
    <row r="147" spans="1:1" ht="16.5" customHeight="1" x14ac:dyDescent="0.2">
      <c r="A147"/>
    </row>
    <row r="148" spans="1:1" ht="16.5" customHeight="1" x14ac:dyDescent="0.2">
      <c r="A148"/>
    </row>
    <row r="149" spans="1:1" ht="16.5" customHeight="1" x14ac:dyDescent="0.2">
      <c r="A149"/>
    </row>
    <row r="150" spans="1:1" ht="16.5" customHeight="1" x14ac:dyDescent="0.2">
      <c r="A150"/>
    </row>
    <row r="151" spans="1:1" ht="16.5" customHeight="1" x14ac:dyDescent="0.2">
      <c r="A151"/>
    </row>
    <row r="152" spans="1:1" ht="16.5" customHeight="1" x14ac:dyDescent="0.2">
      <c r="A152"/>
    </row>
    <row r="153" spans="1:1" ht="16.5" customHeight="1" x14ac:dyDescent="0.2">
      <c r="A153"/>
    </row>
    <row r="154" spans="1:1" ht="16.5" customHeight="1" x14ac:dyDescent="0.2">
      <c r="A154"/>
    </row>
    <row r="155" spans="1:1" ht="16.5" customHeight="1" x14ac:dyDescent="0.2">
      <c r="A155"/>
    </row>
    <row r="156" spans="1:1" ht="16.5" customHeight="1" x14ac:dyDescent="0.2">
      <c r="A156"/>
    </row>
    <row r="157" spans="1:1" ht="16.5" customHeight="1" x14ac:dyDescent="0.2">
      <c r="A157"/>
    </row>
    <row r="158" spans="1:1" ht="16.5" customHeight="1" x14ac:dyDescent="0.2">
      <c r="A158"/>
    </row>
    <row r="159" spans="1:1" ht="16.5" customHeight="1" x14ac:dyDescent="0.2">
      <c r="A159"/>
    </row>
    <row r="160" spans="1:1" ht="16.5" customHeight="1" x14ac:dyDescent="0.2">
      <c r="A160"/>
    </row>
    <row r="161" spans="1:1" ht="16.5" customHeight="1" x14ac:dyDescent="0.2">
      <c r="A161"/>
    </row>
    <row r="162" spans="1:1" ht="16.5" customHeight="1" x14ac:dyDescent="0.2">
      <c r="A162"/>
    </row>
    <row r="163" spans="1:1" ht="16.5" customHeight="1" x14ac:dyDescent="0.2">
      <c r="A163"/>
    </row>
    <row r="164" spans="1:1" ht="16.5" customHeight="1" x14ac:dyDescent="0.2">
      <c r="A164"/>
    </row>
    <row r="165" spans="1:1" ht="16.5" customHeight="1" x14ac:dyDescent="0.2">
      <c r="A165"/>
    </row>
    <row r="166" spans="1:1" ht="16.5" customHeight="1" x14ac:dyDescent="0.2">
      <c r="A166"/>
    </row>
    <row r="167" spans="1:1" ht="16.5" customHeight="1" x14ac:dyDescent="0.2">
      <c r="A167"/>
    </row>
    <row r="168" spans="1:1" ht="16.5" customHeight="1" x14ac:dyDescent="0.2">
      <c r="A168"/>
    </row>
    <row r="169" spans="1:1" ht="16.5" customHeight="1" x14ac:dyDescent="0.2">
      <c r="A169"/>
    </row>
    <row r="170" spans="1:1" ht="16.5" customHeight="1" x14ac:dyDescent="0.2">
      <c r="A170"/>
    </row>
    <row r="171" spans="1:1" ht="16.5" customHeight="1" x14ac:dyDescent="0.2">
      <c r="A171"/>
    </row>
    <row r="172" spans="1:1" ht="16.5" customHeight="1" x14ac:dyDescent="0.2">
      <c r="A172"/>
    </row>
    <row r="173" spans="1:1" ht="16.5" customHeight="1" x14ac:dyDescent="0.2">
      <c r="A173"/>
    </row>
    <row r="174" spans="1:1" ht="16.5" customHeight="1" x14ac:dyDescent="0.2">
      <c r="A174"/>
    </row>
    <row r="175" spans="1:1" ht="16.5" customHeight="1" x14ac:dyDescent="0.2">
      <c r="A175"/>
    </row>
    <row r="176" spans="1:1" ht="16.5" customHeight="1" x14ac:dyDescent="0.2">
      <c r="A176"/>
    </row>
    <row r="177" spans="1:1" ht="16.5" customHeight="1" x14ac:dyDescent="0.2">
      <c r="A177"/>
    </row>
    <row r="178" spans="1:1" ht="16.5" customHeight="1" x14ac:dyDescent="0.2">
      <c r="A178"/>
    </row>
    <row r="179" spans="1:1" ht="16.5" customHeight="1" x14ac:dyDescent="0.2">
      <c r="A179"/>
    </row>
    <row r="180" spans="1:1" ht="16.5" customHeight="1" x14ac:dyDescent="0.2">
      <c r="A180"/>
    </row>
    <row r="181" spans="1:1" ht="16.5" customHeight="1" x14ac:dyDescent="0.2">
      <c r="A181"/>
    </row>
    <row r="182" spans="1:1" ht="16.5" customHeight="1" x14ac:dyDescent="0.2">
      <c r="A182"/>
    </row>
    <row r="183" spans="1:1" ht="16.5" customHeight="1" x14ac:dyDescent="0.2">
      <c r="A183"/>
    </row>
    <row r="184" spans="1:1" ht="16.5" customHeight="1" x14ac:dyDescent="0.2">
      <c r="A184"/>
    </row>
    <row r="185" spans="1:1" ht="16.5" customHeight="1" x14ac:dyDescent="0.2">
      <c r="A185"/>
    </row>
    <row r="186" spans="1:1" ht="16.5" customHeight="1" x14ac:dyDescent="0.2">
      <c r="A186"/>
    </row>
    <row r="187" spans="1:1" ht="16.5" customHeight="1" x14ac:dyDescent="0.2">
      <c r="A187"/>
    </row>
    <row r="188" spans="1:1" ht="16.5" customHeight="1" x14ac:dyDescent="0.2">
      <c r="A188"/>
    </row>
    <row r="189" spans="1:1" ht="16.5" customHeight="1" x14ac:dyDescent="0.2">
      <c r="A189"/>
    </row>
    <row r="190" spans="1:1" ht="16.5" customHeight="1" x14ac:dyDescent="0.2">
      <c r="A190"/>
    </row>
    <row r="191" spans="1:1" ht="16.5" customHeight="1" x14ac:dyDescent="0.2">
      <c r="A191"/>
    </row>
    <row r="192" spans="1:1" ht="16.5" customHeight="1" x14ac:dyDescent="0.2">
      <c r="A192"/>
    </row>
    <row r="193" spans="1:1" ht="16.5" customHeight="1" x14ac:dyDescent="0.2">
      <c r="A193"/>
    </row>
    <row r="194" spans="1:1" ht="16.5" customHeight="1" x14ac:dyDescent="0.2">
      <c r="A194"/>
    </row>
    <row r="195" spans="1:1" ht="16.5" customHeight="1" x14ac:dyDescent="0.2">
      <c r="A195"/>
    </row>
    <row r="196" spans="1:1" ht="16.5" customHeight="1" x14ac:dyDescent="0.2">
      <c r="A196"/>
    </row>
    <row r="197" spans="1:1" ht="16.5" customHeight="1" x14ac:dyDescent="0.2">
      <c r="A197"/>
    </row>
    <row r="198" spans="1:1" ht="16.5" customHeight="1" x14ac:dyDescent="0.2">
      <c r="A198"/>
    </row>
    <row r="199" spans="1:1" ht="16.5" customHeight="1" x14ac:dyDescent="0.2">
      <c r="A199"/>
    </row>
    <row r="200" spans="1:1" ht="16.5" customHeight="1" x14ac:dyDescent="0.2">
      <c r="A200"/>
    </row>
    <row r="201" spans="1:1" ht="16.5" customHeight="1" x14ac:dyDescent="0.2">
      <c r="A201"/>
    </row>
    <row r="202" spans="1:1" ht="16.5" customHeight="1" x14ac:dyDescent="0.2">
      <c r="A202"/>
    </row>
    <row r="203" spans="1:1" ht="16.5" customHeight="1" x14ac:dyDescent="0.2">
      <c r="A203"/>
    </row>
    <row r="204" spans="1:1" ht="16.5" customHeight="1" x14ac:dyDescent="0.2">
      <c r="A204"/>
    </row>
    <row r="205" spans="1:1" ht="16.5" customHeight="1" x14ac:dyDescent="0.2">
      <c r="A205"/>
    </row>
    <row r="206" spans="1:1" ht="16.5" customHeight="1" x14ac:dyDescent="0.2">
      <c r="A206"/>
    </row>
    <row r="207" spans="1:1" ht="16.5" customHeight="1" x14ac:dyDescent="0.2">
      <c r="A207"/>
    </row>
    <row r="208" spans="1:1" x14ac:dyDescent="0.2">
      <c r="A208"/>
    </row>
  </sheetData>
  <sheetProtection algorithmName="SHA-512" hashValue="ibiswcTtBY5YPvyz+cjwZjvF4+8BTyxdiEtebUrAAy0Y9mkS7fANeOKQ5UCCe8lcLUi+R+X67AlKjI4W5xi4Nw==" saltValue="ly6SYs0Os69X6JMGnInA1w==" spinCount="100000" sheet="1" objects="1" scenarios="1"/>
  <mergeCells count="4">
    <mergeCell ref="P4:Z4"/>
    <mergeCell ref="R5:Z6"/>
    <mergeCell ref="D5:L5"/>
    <mergeCell ref="A4:L4"/>
  </mergeCells>
  <dataValidations count="1">
    <dataValidation type="list" allowBlank="1" showInputMessage="1" showErrorMessage="1" sqref="A7:A106" xr:uid="{00000000-0002-0000-0300-000000000000}">
      <formula1>$BM$5:$BM$12</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14" id="{BC384E2D-5FE6-4CF0-8259-4628A08FC6E4}">
            <xm:f>NOT(AND(OR('Information de soudage à l''arc'!C$4="Non",'Information de soudage à l''arc'!C$5="Non"),'Information de soudage à l''arc'!C$6="Methode 2"))</xm:f>
            <x14:dxf>
              <font>
                <color theme="0"/>
              </font>
              <fill>
                <patternFill patternType="none">
                  <bgColor auto="1"/>
                </patternFill>
              </fill>
              <border>
                <left/>
                <right/>
                <top/>
                <bottom/>
                <vertical/>
                <horizontal/>
              </border>
            </x14:dxf>
          </x14:cfRule>
          <xm:sqref>A6</xm:sqref>
        </x14:conditionalFormatting>
        <x14:conditionalFormatting xmlns:xm="http://schemas.microsoft.com/office/excel/2006/main">
          <x14:cfRule type="expression" priority="13" id="{CECB4A23-0384-48BF-BA00-E41937D77A9C}">
            <xm:f>NOT(AND(OR('Information de soudage à l''arc'!C$4="Non",'Information de soudage à l''arc'!C$5="Non"),'Information de soudage à l''arc'!C$6="Methode 2"))</xm:f>
            <x14:dxf>
              <font>
                <color theme="0"/>
              </font>
              <fill>
                <patternFill patternType="none">
                  <bgColor auto="1"/>
                </patternFill>
              </fill>
              <border>
                <left/>
                <right/>
                <top/>
                <bottom/>
                <vertical/>
                <horizontal/>
              </border>
            </x14:dxf>
          </x14:cfRule>
          <xm:sqref>B6</xm:sqref>
        </x14:conditionalFormatting>
        <x14:conditionalFormatting xmlns:xm="http://schemas.microsoft.com/office/excel/2006/main">
          <x14:cfRule type="expression" priority="12" id="{1D2B5C1A-8951-453A-8360-BC40020AE934}">
            <xm:f>NOT(AND(OR('Information de soudage à l''arc'!C$4="Non",'Information de soudage à l''arc'!C$5="Non"),'Information de soudage à l''arc'!C$6="Methode 2"))</xm:f>
            <x14:dxf>
              <font>
                <color theme="0"/>
              </font>
              <fill>
                <patternFill patternType="none">
                  <bgColor auto="1"/>
                </patternFill>
              </fill>
              <border>
                <left/>
                <right/>
                <top/>
                <bottom/>
                <vertical/>
                <horizontal/>
              </border>
            </x14:dxf>
          </x14:cfRule>
          <xm:sqref>C6</xm:sqref>
        </x14:conditionalFormatting>
        <x14:conditionalFormatting xmlns:xm="http://schemas.microsoft.com/office/excel/2006/main">
          <x14:cfRule type="expression" priority="11" id="{829BC6EA-96E9-4270-8E9F-3EB2F7CF18F6}">
            <xm:f>NOT(AND(OR('Information de soudage à l''arc'!C$4="Non",'Information de soudage à l''arc'!C$5="Non"),'Information de soudage à l''arc'!C$6="Methode 2"))</xm:f>
            <x14:dxf>
              <font>
                <color theme="0"/>
              </font>
              <fill>
                <patternFill patternType="none">
                  <bgColor auto="1"/>
                </patternFill>
              </fill>
              <border>
                <left/>
                <right/>
                <top/>
                <bottom/>
                <vertical/>
                <horizontal/>
              </border>
            </x14:dxf>
          </x14:cfRule>
          <xm:sqref>D6</xm:sqref>
        </x14:conditionalFormatting>
        <x14:conditionalFormatting xmlns:xm="http://schemas.microsoft.com/office/excel/2006/main">
          <x14:cfRule type="expression" priority="10" id="{22064E1B-98B8-43CD-AB53-B2B4A528A3E4}">
            <xm:f>NOT(AND(OR('Information de soudage à l''arc'!C$4="Non",'Information de soudage à l''arc'!C$5="Non"),'Information de soudage à l''arc'!C$6="Methode 2"))</xm:f>
            <x14:dxf>
              <font>
                <color theme="0"/>
              </font>
              <fill>
                <patternFill patternType="none">
                  <bgColor auto="1"/>
                </patternFill>
              </fill>
              <border>
                <left/>
                <right/>
                <top/>
                <bottom/>
                <vertical/>
                <horizontal/>
              </border>
            </x14:dxf>
          </x14:cfRule>
          <xm:sqref>E6</xm:sqref>
        </x14:conditionalFormatting>
        <x14:conditionalFormatting xmlns:xm="http://schemas.microsoft.com/office/excel/2006/main">
          <x14:cfRule type="expression" priority="9" id="{4E57C1F9-A89A-4E10-9103-2F29C8CC1D56}">
            <xm:f>NOT(AND(OR('Information de soudage à l''arc'!C$4="Non",'Information de soudage à l''arc'!C$5="Non"),'Information de soudage à l''arc'!C$6="Methode 2"))</xm:f>
            <x14:dxf>
              <font>
                <color theme="0"/>
              </font>
              <fill>
                <patternFill patternType="none">
                  <bgColor auto="1"/>
                </patternFill>
              </fill>
              <border>
                <left/>
                <right/>
                <top/>
                <bottom/>
                <vertical/>
                <horizontal/>
              </border>
            </x14:dxf>
          </x14:cfRule>
          <xm:sqref>F6</xm:sqref>
        </x14:conditionalFormatting>
        <x14:conditionalFormatting xmlns:xm="http://schemas.microsoft.com/office/excel/2006/main">
          <x14:cfRule type="expression" priority="8" id="{81AC8B18-CC27-4510-B47B-7B7FED3DE047}">
            <xm:f>NOT(AND(OR('Information de soudage à l''arc'!C$4="Non",'Information de soudage à l''arc'!C$5="Non"),'Information de soudage à l''arc'!C$6="Methode 2"))</xm:f>
            <x14:dxf>
              <font>
                <color theme="0"/>
              </font>
              <fill>
                <patternFill patternType="none">
                  <bgColor auto="1"/>
                </patternFill>
              </fill>
              <border>
                <left/>
                <right/>
                <top/>
                <bottom/>
                <vertical/>
                <horizontal/>
              </border>
            </x14:dxf>
          </x14:cfRule>
          <xm:sqref>G6</xm:sqref>
        </x14:conditionalFormatting>
        <x14:conditionalFormatting xmlns:xm="http://schemas.microsoft.com/office/excel/2006/main">
          <x14:cfRule type="expression" priority="7" id="{0B3C6A83-23CD-4D9B-9A6B-AF666BB265E4}">
            <xm:f>NOT(AND(OR('Information de soudage à l''arc'!C$4="Non",'Information de soudage à l''arc'!C$5="Non"),'Information de soudage à l''arc'!C$6="Methode 2"))</xm:f>
            <x14:dxf>
              <font>
                <color theme="0"/>
              </font>
              <fill>
                <patternFill patternType="none">
                  <bgColor auto="1"/>
                </patternFill>
              </fill>
              <border>
                <left/>
                <right/>
                <top/>
                <bottom/>
                <vertical/>
                <horizontal/>
              </border>
            </x14:dxf>
          </x14:cfRule>
          <xm:sqref>H6</xm:sqref>
        </x14:conditionalFormatting>
        <x14:conditionalFormatting xmlns:xm="http://schemas.microsoft.com/office/excel/2006/main">
          <x14:cfRule type="expression" priority="6" id="{131FA9FC-B41A-4F7B-A7AD-ECA7809524E1}">
            <xm:f>NOT(AND(OR('Information de soudage à l''arc'!C$4="Non",'Information de soudage à l''arc'!C$5="Non"),'Information de soudage à l''arc'!C$6="Methode 2"))</xm:f>
            <x14:dxf>
              <font>
                <color theme="0"/>
              </font>
              <fill>
                <patternFill patternType="none">
                  <bgColor auto="1"/>
                </patternFill>
              </fill>
              <border>
                <left/>
                <right/>
                <top/>
                <bottom/>
                <vertical/>
                <horizontal/>
              </border>
            </x14:dxf>
          </x14:cfRule>
          <xm:sqref>I6</xm:sqref>
        </x14:conditionalFormatting>
        <x14:conditionalFormatting xmlns:xm="http://schemas.microsoft.com/office/excel/2006/main">
          <x14:cfRule type="expression" priority="5" id="{C5F227E7-91C8-4F44-8240-1A221CF08754}">
            <xm:f>NOT(AND(OR('Information de soudage à l''arc'!C$4="Non",'Information de soudage à l''arc'!C$5="Non"),'Information de soudage à l''arc'!C$6="Methode 2"))</xm:f>
            <x14:dxf>
              <font>
                <color theme="0"/>
              </font>
              <fill>
                <patternFill patternType="none">
                  <bgColor auto="1"/>
                </patternFill>
              </fill>
              <border>
                <left/>
                <right/>
                <top/>
                <bottom/>
                <vertical/>
                <horizontal/>
              </border>
            </x14:dxf>
          </x14:cfRule>
          <xm:sqref>J6</xm:sqref>
        </x14:conditionalFormatting>
        <x14:conditionalFormatting xmlns:xm="http://schemas.microsoft.com/office/excel/2006/main">
          <x14:cfRule type="expression" priority="4" id="{0B918DDF-6C0B-4982-A816-1D52F70AC019}">
            <xm:f>NOT(AND(OR('Information de soudage à l''arc'!C$4="Non",'Information de soudage à l''arc'!C$5="Non"),'Information de soudage à l''arc'!C$6="Methode 2"))</xm:f>
            <x14:dxf>
              <font>
                <color theme="0"/>
              </font>
              <fill>
                <patternFill patternType="none">
                  <bgColor auto="1"/>
                </patternFill>
              </fill>
              <border>
                <left/>
                <right/>
                <top/>
                <bottom/>
                <vertical/>
                <horizontal/>
              </border>
            </x14:dxf>
          </x14:cfRule>
          <xm:sqref>K6</xm:sqref>
        </x14:conditionalFormatting>
        <x14:conditionalFormatting xmlns:xm="http://schemas.microsoft.com/office/excel/2006/main">
          <x14:cfRule type="expression" priority="3" id="{70768863-A32F-4F1C-B199-25A06AD76D00}">
            <xm:f>NOT(AND(OR('Information de soudage à l''arc'!C$4="Non",'Information de soudage à l''arc'!C$5="Non"),'Information de soudage à l''arc'!C$6="Methode 2"))</xm:f>
            <x14:dxf>
              <font>
                <color theme="0"/>
              </font>
              <fill>
                <patternFill patternType="none">
                  <bgColor auto="1"/>
                </patternFill>
              </fill>
              <border>
                <left/>
                <right/>
                <top/>
                <bottom/>
                <vertical/>
                <horizontal/>
              </border>
            </x14:dxf>
          </x14:cfRule>
          <xm:sqref>L6</xm:sqref>
        </x14:conditionalFormatting>
        <x14:conditionalFormatting xmlns:xm="http://schemas.microsoft.com/office/excel/2006/main">
          <x14:cfRule type="expression" priority="49" id="{E616AC25-875D-46CA-80C7-4C2CF2C053FC}">
            <xm:f>NOT(AND(OR('Information de soudage à l''arc'!C$4="Non",'Information de soudage à l''arc'!C$5="Non"),'Information de soudage à l''arc'!C$6="Methode 2"))</xm:f>
            <x14:dxf>
              <font>
                <color theme="0"/>
              </font>
              <border>
                <left/>
                <right/>
                <top/>
                <bottom/>
                <vertical/>
                <horizontal/>
              </border>
            </x14:dxf>
          </x14:cfRule>
          <xm:sqref>P4:Z4</xm:sqref>
        </x14:conditionalFormatting>
        <x14:conditionalFormatting xmlns:xm="http://schemas.microsoft.com/office/excel/2006/main">
          <x14:cfRule type="expression" priority="48" id="{CD743688-A493-4BED-BF35-1EA2D172431A}">
            <xm:f>NOT(AND(OR('Information de soudage à l''arc'!C$4="Non",'Information de soudage à l''arc'!C$5="Non"),'Information de soudage à l''arc'!C$6="Methode 2"))</xm:f>
            <x14:dxf>
              <font>
                <color theme="0"/>
              </font>
              <border>
                <left/>
                <right/>
                <top/>
                <bottom/>
                <vertical/>
                <horizontal/>
              </border>
            </x14:dxf>
          </x14:cfRule>
          <xm:sqref>R5:Z6</xm:sqref>
        </x14:conditionalFormatting>
        <x14:conditionalFormatting xmlns:xm="http://schemas.microsoft.com/office/excel/2006/main">
          <x14:cfRule type="expression" priority="47" id="{AA850916-2DAE-4B80-8742-58CF9A718A7E}">
            <xm:f>NOT(AND(OR('Information de soudage à l''arc'!C$4="Non",'Information de soudage à l''arc'!C$5="Non"),'Information de soudage à l''arc'!C$6="Methode 2"))</xm:f>
            <x14:dxf>
              <font>
                <color theme="0"/>
              </font>
              <fill>
                <patternFill patternType="none">
                  <bgColor auto="1"/>
                </patternFill>
              </fill>
              <border>
                <left/>
                <right/>
                <top/>
                <bottom/>
                <vertical/>
                <horizontal/>
              </border>
            </x14:dxf>
          </x14:cfRule>
          <xm:sqref>P7:P14</xm:sqref>
        </x14:conditionalFormatting>
        <x14:conditionalFormatting xmlns:xm="http://schemas.microsoft.com/office/excel/2006/main">
          <x14:cfRule type="expression" priority="46" id="{14F8F29F-739A-4438-9576-A64828864E1A}">
            <xm:f>NOT(AND(OR('Information de soudage à l''arc'!C$4="Non",'Information de soudage à l''arc'!C$5="Non"),'Information de soudage à l''arc'!C$6="Methode 2"))</xm:f>
            <x14:dxf>
              <font>
                <color theme="0"/>
              </font>
              <border>
                <left/>
                <right/>
                <top/>
                <bottom/>
                <vertical/>
                <horizontal/>
              </border>
            </x14:dxf>
          </x14:cfRule>
          <xm:sqref>Q7</xm:sqref>
        </x14:conditionalFormatting>
        <x14:conditionalFormatting xmlns:xm="http://schemas.microsoft.com/office/excel/2006/main">
          <x14:cfRule type="expression" priority="45" id="{7CD0C6C1-D1E5-46CE-B2A0-12EE3DDA6C23}">
            <xm:f>NOT(AND(OR('Information de soudage à l''arc'!C$4="Non",'Information de soudage à l''arc'!C$5="Non"),'Information de soudage à l''arc'!C$6="Methode 2"))</xm:f>
            <x14:dxf>
              <font>
                <color theme="0"/>
              </font>
              <fill>
                <patternFill patternType="none">
                  <bgColor auto="1"/>
                </patternFill>
              </fill>
              <border>
                <left/>
                <right/>
                <top/>
                <bottom/>
                <vertical/>
                <horizontal/>
              </border>
            </x14:dxf>
          </x14:cfRule>
          <xm:sqref>Q8:Q14</xm:sqref>
        </x14:conditionalFormatting>
        <x14:conditionalFormatting xmlns:xm="http://schemas.microsoft.com/office/excel/2006/main">
          <x14:cfRule type="expression" priority="43" id="{1B4BDB45-3EEA-46EA-8736-14AF332D9906}">
            <xm:f>NOT(AND(OR('Information de soudage à l''arc'!C$4="Non",'Information de soudage à l''arc'!C$5="Non"),'Information de soudage à l''arc'!C$6="Methode 2"))</xm:f>
            <x14:dxf>
              <font>
                <color theme="0"/>
              </font>
              <fill>
                <patternFill patternType="none">
                  <bgColor auto="1"/>
                </patternFill>
              </fill>
              <border>
                <left/>
                <right/>
                <top/>
                <bottom/>
                <vertical/>
                <horizontal/>
              </border>
            </x14:dxf>
          </x14:cfRule>
          <xm:sqref>R7:R14</xm:sqref>
        </x14:conditionalFormatting>
        <x14:conditionalFormatting xmlns:xm="http://schemas.microsoft.com/office/excel/2006/main">
          <x14:cfRule type="expression" priority="42" id="{EA9F2D38-0500-4457-B8B7-AACE0713C505}">
            <xm:f>NOT(AND(OR('Information de soudage à l''arc'!C$4="Non",'Information de soudage à l''arc'!C$5="Non"),'Information de soudage à l''arc'!C$6="Methode 2"))</xm:f>
            <x14:dxf>
              <font>
                <color theme="0"/>
              </font>
              <fill>
                <patternFill patternType="none">
                  <bgColor auto="1"/>
                </patternFill>
              </fill>
              <border>
                <left/>
                <right/>
                <top/>
                <bottom/>
                <vertical/>
                <horizontal/>
              </border>
            </x14:dxf>
          </x14:cfRule>
          <xm:sqref>S7:S14</xm:sqref>
        </x14:conditionalFormatting>
        <x14:conditionalFormatting xmlns:xm="http://schemas.microsoft.com/office/excel/2006/main">
          <x14:cfRule type="expression" priority="41" id="{CC10215F-302F-429E-94EE-EEEB767B8464}">
            <xm:f>NOT(AND(OR('Information de soudage à l''arc'!C$4="Non",'Information de soudage à l''arc'!C$5="Non"),'Information de soudage à l''arc'!C$6="Methode 2"))</xm:f>
            <x14:dxf>
              <font>
                <color theme="0"/>
              </font>
              <fill>
                <patternFill patternType="none">
                  <bgColor auto="1"/>
                </patternFill>
              </fill>
              <border>
                <left/>
                <right/>
                <top/>
                <bottom/>
                <vertical/>
                <horizontal/>
              </border>
            </x14:dxf>
          </x14:cfRule>
          <xm:sqref>T7:T14</xm:sqref>
        </x14:conditionalFormatting>
        <x14:conditionalFormatting xmlns:xm="http://schemas.microsoft.com/office/excel/2006/main">
          <x14:cfRule type="expression" priority="40" id="{F2B506EB-7466-4ACE-AEDE-8FC332837B80}">
            <xm:f>NOT(AND(OR('Information de soudage à l''arc'!C$4="Non",'Information de soudage à l''arc'!C$5="Non"),'Information de soudage à l''arc'!C$6="Methode 2"))</xm:f>
            <x14:dxf>
              <font>
                <color theme="0"/>
              </font>
              <fill>
                <patternFill patternType="none">
                  <bgColor auto="1"/>
                </patternFill>
              </fill>
              <border>
                <left/>
                <right/>
                <top/>
                <bottom/>
                <vertical/>
                <horizontal/>
              </border>
            </x14:dxf>
          </x14:cfRule>
          <xm:sqref>U7:U14</xm:sqref>
        </x14:conditionalFormatting>
        <x14:conditionalFormatting xmlns:xm="http://schemas.microsoft.com/office/excel/2006/main">
          <x14:cfRule type="expression" priority="39" id="{5A5856A7-308F-4EFE-AC35-2D9DF173DAC3}">
            <xm:f>NOT(AND(OR('Information de soudage à l''arc'!C$4="Non",'Information de soudage à l''arc'!C$5="Non"),'Information de soudage à l''arc'!C$6="Methode 2"))</xm:f>
            <x14:dxf>
              <font>
                <color theme="0"/>
              </font>
              <fill>
                <patternFill patternType="none">
                  <bgColor auto="1"/>
                </patternFill>
              </fill>
              <border>
                <left/>
                <right/>
                <top/>
                <bottom/>
                <vertical/>
                <horizontal/>
              </border>
            </x14:dxf>
          </x14:cfRule>
          <xm:sqref>V7:V14</xm:sqref>
        </x14:conditionalFormatting>
        <x14:conditionalFormatting xmlns:xm="http://schemas.microsoft.com/office/excel/2006/main">
          <x14:cfRule type="expression" priority="38" id="{B6260B33-130A-47D0-82C8-18B8D0832F1B}">
            <xm:f>NOT(AND(OR('Information de soudage à l''arc'!C$4="Non",'Information de soudage à l''arc'!C$5="Non"),'Information de soudage à l''arc'!C$6="Methode 2"))</xm:f>
            <x14:dxf>
              <font>
                <color theme="0"/>
              </font>
              <fill>
                <patternFill patternType="none">
                  <bgColor auto="1"/>
                </patternFill>
              </fill>
              <border>
                <left/>
                <right/>
                <top/>
                <bottom/>
                <vertical/>
                <horizontal/>
              </border>
            </x14:dxf>
          </x14:cfRule>
          <xm:sqref>W7:W14</xm:sqref>
        </x14:conditionalFormatting>
        <x14:conditionalFormatting xmlns:xm="http://schemas.microsoft.com/office/excel/2006/main">
          <x14:cfRule type="expression" priority="37" id="{3957CCE7-162C-47EA-9340-557637569052}">
            <xm:f>NOT(AND(OR('Information de soudage à l''arc'!C$4="Non",'Information de soudage à l''arc'!C$5="Non"),'Information de soudage à l''arc'!C$6="Methode 2"))</xm:f>
            <x14:dxf>
              <font>
                <color theme="0"/>
              </font>
              <fill>
                <patternFill patternType="none">
                  <bgColor auto="1"/>
                </patternFill>
              </fill>
              <border>
                <left/>
                <right/>
                <top/>
                <bottom/>
                <vertical/>
                <horizontal/>
              </border>
            </x14:dxf>
          </x14:cfRule>
          <xm:sqref>X7:X14</xm:sqref>
        </x14:conditionalFormatting>
        <x14:conditionalFormatting xmlns:xm="http://schemas.microsoft.com/office/excel/2006/main">
          <x14:cfRule type="expression" priority="36" id="{6AB19367-13EA-4FC9-9194-65F692FE1F58}">
            <xm:f>NOT(AND(OR('Information de soudage à l''arc'!C$4="Non",'Information de soudage à l''arc'!C$5="Non"),'Information de soudage à l''arc'!C$6="Methode 2"))</xm:f>
            <x14:dxf>
              <font>
                <color theme="0"/>
              </font>
              <fill>
                <patternFill patternType="none">
                  <bgColor auto="1"/>
                </patternFill>
              </fill>
              <border>
                <left/>
                <right/>
                <top/>
                <bottom/>
                <vertical/>
                <horizontal/>
              </border>
            </x14:dxf>
          </x14:cfRule>
          <xm:sqref>Y7:Y14</xm:sqref>
        </x14:conditionalFormatting>
        <x14:conditionalFormatting xmlns:xm="http://schemas.microsoft.com/office/excel/2006/main">
          <x14:cfRule type="expression" priority="35" id="{BDE9C62D-692A-4826-A1A9-89F62E742619}">
            <xm:f>NOT(AND(OR('Information de soudage à l''arc'!C$4="Non",'Information de soudage à l''arc'!C$5="Non"),'Information de soudage à l''arc'!C$6="Methode 2"))</xm:f>
            <x14:dxf>
              <font>
                <color theme="0"/>
              </font>
              <fill>
                <patternFill patternType="none">
                  <bgColor auto="1"/>
                </patternFill>
              </fill>
              <border>
                <left/>
                <right/>
                <top/>
                <bottom/>
                <vertical/>
                <horizontal/>
              </border>
            </x14:dxf>
          </x14:cfRule>
          <xm:sqref>Z7:Z14</xm:sqref>
        </x14:conditionalFormatting>
        <x14:conditionalFormatting xmlns:xm="http://schemas.microsoft.com/office/excel/2006/main">
          <x14:cfRule type="expression" priority="34" id="{8BCEC564-682A-4CF7-94CA-07E0AE24933E}">
            <xm:f>NOT(AND(OR('Information de soudage à l''arc'!C$4="Non",'Information de soudage à l''arc'!C$5="Non"),'Information de soudage à l''arc'!C$6="Methode 2"))</xm:f>
            <x14:dxf>
              <font>
                <color theme="0"/>
              </font>
              <fill>
                <patternFill patternType="none">
                  <bgColor auto="1"/>
                </patternFill>
              </fill>
              <border>
                <left/>
                <right/>
                <top/>
                <bottom/>
                <vertical/>
                <horizontal/>
              </border>
            </x14:dxf>
          </x14:cfRule>
          <xm:sqref>A7:A106</xm:sqref>
        </x14:conditionalFormatting>
        <x14:conditionalFormatting xmlns:xm="http://schemas.microsoft.com/office/excel/2006/main">
          <x14:cfRule type="expression" priority="33" id="{FB62EF74-B641-4337-BCD1-37F2540884DC}">
            <xm:f>NOT(AND(OR('Information de soudage à l''arc'!C$4="Non",'Information de soudage à l''arc'!C$5="Non"),'Information de soudage à l''arc'!C$6="Methode 2"))</xm:f>
            <x14:dxf>
              <font>
                <color theme="0"/>
              </font>
              <fill>
                <patternFill patternType="none">
                  <bgColor auto="1"/>
                </patternFill>
              </fill>
              <border>
                <left/>
                <right/>
                <top/>
                <bottom/>
                <vertical/>
                <horizontal/>
              </border>
            </x14:dxf>
          </x14:cfRule>
          <xm:sqref>B5 B7:B106</xm:sqref>
        </x14:conditionalFormatting>
        <x14:conditionalFormatting xmlns:xm="http://schemas.microsoft.com/office/excel/2006/main">
          <x14:cfRule type="expression" priority="32" id="{F623CC13-0701-4C94-9D86-084C00BA8E4A}">
            <xm:f>NOT(AND(OR('Information de soudage à l''arc'!C$4="Non",'Information de soudage à l''arc'!C$5="Non"),'Information de soudage à l''arc'!C$6="Methode 2"))</xm:f>
            <x14:dxf>
              <font>
                <color theme="0"/>
              </font>
              <fill>
                <patternFill patternType="none">
                  <bgColor auto="1"/>
                </patternFill>
              </fill>
              <border>
                <left/>
                <right/>
                <top/>
                <bottom/>
                <vertical/>
                <horizontal/>
              </border>
            </x14:dxf>
          </x14:cfRule>
          <xm:sqref>C5 C7:C106</xm:sqref>
        </x14:conditionalFormatting>
        <x14:conditionalFormatting xmlns:xm="http://schemas.microsoft.com/office/excel/2006/main">
          <x14:cfRule type="expression" priority="31" id="{AB7721AF-C304-4168-A21B-37C568E51225}">
            <xm:f>NOT(AND(OR('Information de soudage à l''arc'!C$4="Non",'Information de soudage à l''arc'!C$5="Non"),'Information de soudage à l''arc'!C$6="Methode 2"))</xm:f>
            <x14:dxf>
              <font>
                <color theme="0"/>
              </font>
              <fill>
                <patternFill patternType="none">
                  <bgColor auto="1"/>
                </patternFill>
              </fill>
              <border>
                <left/>
                <right/>
                <top/>
                <bottom/>
                <vertical/>
                <horizontal/>
              </border>
            </x14:dxf>
          </x14:cfRule>
          <xm:sqref>D7:D106</xm:sqref>
        </x14:conditionalFormatting>
        <x14:conditionalFormatting xmlns:xm="http://schemas.microsoft.com/office/excel/2006/main">
          <x14:cfRule type="expression" priority="29" id="{1624B6A7-D934-4118-AF89-16D1C63809D4}">
            <xm:f>NOT(AND(OR('Information de soudage à l''arc'!C$4="Non",'Information de soudage à l''arc'!C$5="Non"),'Information de soudage à l''arc'!C$6="Methode 2"))</xm:f>
            <x14:dxf>
              <font>
                <color theme="0"/>
              </font>
              <fill>
                <patternFill>
                  <bgColor theme="0"/>
                </patternFill>
              </fill>
              <border>
                <left/>
                <right/>
                <top/>
                <bottom/>
                <vertical/>
                <horizontal/>
              </border>
            </x14:dxf>
          </x14:cfRule>
          <xm:sqref>D5:L5</xm:sqref>
        </x14:conditionalFormatting>
        <x14:conditionalFormatting xmlns:xm="http://schemas.microsoft.com/office/excel/2006/main">
          <x14:cfRule type="expression" priority="28" id="{FE6D375B-CD0E-4675-956B-B0DC8B91A6D0}">
            <xm:f>NOT(AND(OR('Information de soudage à l''arc'!C$4="Non",'Information de soudage à l''arc'!C$5="Non"),'Information de soudage à l''arc'!C$6="Methode 2"))</xm:f>
            <x14:dxf>
              <font>
                <color theme="0"/>
              </font>
              <fill>
                <patternFill patternType="none">
                  <bgColor auto="1"/>
                </patternFill>
              </fill>
              <border>
                <left/>
                <right/>
                <top/>
                <bottom/>
                <vertical/>
                <horizontal/>
              </border>
            </x14:dxf>
          </x14:cfRule>
          <xm:sqref>E7:E106</xm:sqref>
        </x14:conditionalFormatting>
        <x14:conditionalFormatting xmlns:xm="http://schemas.microsoft.com/office/excel/2006/main">
          <x14:cfRule type="expression" priority="27" id="{F261D358-B980-4F4B-8E3D-DA12CB94E88D}">
            <xm:f>NOT(AND(OR('Information de soudage à l''arc'!C$4="Non",'Information de soudage à l''arc'!C$5="Non"),'Information de soudage à l''arc'!C$6="Methode 2"))</xm:f>
            <x14:dxf>
              <font>
                <color theme="0"/>
              </font>
              <fill>
                <patternFill patternType="none">
                  <bgColor auto="1"/>
                </patternFill>
              </fill>
              <border>
                <left/>
                <right/>
                <top/>
                <bottom/>
                <vertical/>
                <horizontal/>
              </border>
            </x14:dxf>
          </x14:cfRule>
          <xm:sqref>F7:F106</xm:sqref>
        </x14:conditionalFormatting>
        <x14:conditionalFormatting xmlns:xm="http://schemas.microsoft.com/office/excel/2006/main">
          <x14:cfRule type="expression" priority="26" id="{FDE3B6C3-EDB0-4AE6-B2E0-6EC71CA71F8A}">
            <xm:f>NOT(AND(OR('Information de soudage à l''arc'!C$4="Non",'Information de soudage à l''arc'!C$5="Non"),'Information de soudage à l''arc'!C$6="Methode 2"))</xm:f>
            <x14:dxf>
              <font>
                <color theme="0"/>
              </font>
              <fill>
                <patternFill patternType="none">
                  <bgColor auto="1"/>
                </patternFill>
              </fill>
              <border>
                <left/>
                <right/>
                <top/>
                <bottom/>
                <vertical/>
                <horizontal/>
              </border>
            </x14:dxf>
          </x14:cfRule>
          <xm:sqref>G7:G106</xm:sqref>
        </x14:conditionalFormatting>
        <x14:conditionalFormatting xmlns:xm="http://schemas.microsoft.com/office/excel/2006/main">
          <x14:cfRule type="expression" priority="25" id="{0BB833C0-10E5-4FBD-A032-1DD335C22050}">
            <xm:f>NOT(AND(OR('Information de soudage à l''arc'!C$4="Non",'Information de soudage à l''arc'!C$5="Non"),'Information de soudage à l''arc'!C$6="Methode 2"))</xm:f>
            <x14:dxf>
              <font>
                <color theme="0"/>
              </font>
              <fill>
                <patternFill patternType="none">
                  <bgColor auto="1"/>
                </patternFill>
              </fill>
              <border>
                <left/>
                <right/>
                <top/>
                <bottom/>
                <vertical/>
                <horizontal/>
              </border>
            </x14:dxf>
          </x14:cfRule>
          <xm:sqref>H7:H106</xm:sqref>
        </x14:conditionalFormatting>
        <x14:conditionalFormatting xmlns:xm="http://schemas.microsoft.com/office/excel/2006/main">
          <x14:cfRule type="expression" priority="24" id="{38A7D01C-B920-4ED1-8A4C-CF3C3A3DDB2C}">
            <xm:f>NOT(AND(OR('Information de soudage à l''arc'!C$4="Non",'Information de soudage à l''arc'!C$5="Non"),'Information de soudage à l''arc'!C$6="Methode 2"))</xm:f>
            <x14:dxf>
              <font>
                <color theme="0"/>
              </font>
              <fill>
                <patternFill patternType="none">
                  <bgColor auto="1"/>
                </patternFill>
              </fill>
              <border>
                <left/>
                <right/>
                <top/>
                <bottom/>
                <vertical/>
                <horizontal/>
              </border>
            </x14:dxf>
          </x14:cfRule>
          <xm:sqref>I7:I106</xm:sqref>
        </x14:conditionalFormatting>
        <x14:conditionalFormatting xmlns:xm="http://schemas.microsoft.com/office/excel/2006/main">
          <x14:cfRule type="expression" priority="23" id="{5B0EFA0A-8130-44C8-963A-22AE3594467A}">
            <xm:f>NOT(AND(OR('Information de soudage à l''arc'!C$4="Non",'Information de soudage à l''arc'!C$5="Non"),'Information de soudage à l''arc'!C$6="Methode 2"))</xm:f>
            <x14:dxf>
              <font>
                <color theme="0"/>
              </font>
              <fill>
                <patternFill patternType="none">
                  <bgColor auto="1"/>
                </patternFill>
              </fill>
              <border>
                <left/>
                <right/>
                <top/>
                <bottom/>
                <vertical/>
                <horizontal/>
              </border>
            </x14:dxf>
          </x14:cfRule>
          <xm:sqref>J7:J106</xm:sqref>
        </x14:conditionalFormatting>
        <x14:conditionalFormatting xmlns:xm="http://schemas.microsoft.com/office/excel/2006/main">
          <x14:cfRule type="expression" priority="22" stopIfTrue="1" id="{C4BDD6B9-A51D-4DA5-90B2-743D036EF341}">
            <xm:f>NOT(AND(OR('Information de soudage à l''arc'!C$4="Non",'Information de soudage à l''arc'!C$5="Non"),'Information de soudage à l''arc'!C$6="Methode 2"))</xm:f>
            <x14:dxf>
              <font>
                <color theme="0"/>
              </font>
              <fill>
                <patternFill patternType="none">
                  <bgColor auto="1"/>
                </patternFill>
              </fill>
              <border>
                <left/>
                <right/>
                <top/>
                <bottom/>
                <vertical/>
                <horizontal/>
              </border>
            </x14:dxf>
          </x14:cfRule>
          <xm:sqref>K7:K106</xm:sqref>
        </x14:conditionalFormatting>
        <x14:conditionalFormatting xmlns:xm="http://schemas.microsoft.com/office/excel/2006/main">
          <x14:cfRule type="expression" priority="19" id="{D93A390D-AAEB-4EA9-93EC-8D7DFC81F53D}">
            <xm:f>NOT(AND(OR('Information de soudage à l''arc'!C$4="Non",'Information de soudage à l''arc'!C$5="Non"),'Information de soudage à l''arc'!C$6="Methode 2"))</xm:f>
            <x14:dxf>
              <font>
                <color theme="0"/>
              </font>
              <fill>
                <patternFill patternType="none">
                  <bgColor auto="1"/>
                </patternFill>
              </fill>
              <border>
                <left/>
                <right/>
                <top/>
                <bottom/>
                <vertical/>
                <horizontal/>
              </border>
            </x14:dxf>
          </x14:cfRule>
          <xm:sqref>L7:L106</xm:sqref>
        </x14:conditionalFormatting>
        <x14:conditionalFormatting xmlns:xm="http://schemas.microsoft.com/office/excel/2006/main">
          <x14:cfRule type="expression" priority="18" id="{F4C85C80-995E-415E-98DF-CBD7377F2DAD}">
            <xm:f>NOT(AND(OR('Information de soudage à l''arc'!C$4="Non",'Information de soudage à l''arc'!C$5="Non"),'Information de soudage à l''arc'!C$6="Methode 2"))</xm:f>
            <x14:dxf>
              <font>
                <color theme="0"/>
              </font>
              <fill>
                <patternFill patternType="none">
                  <bgColor auto="1"/>
                </patternFill>
              </fill>
              <border>
                <left/>
                <right/>
                <top/>
                <bottom/>
                <vertical/>
                <horizontal/>
              </border>
            </x14:dxf>
          </x14:cfRule>
          <xm:sqref>BM4:BM12</xm:sqref>
        </x14:conditionalFormatting>
        <x14:conditionalFormatting xmlns:xm="http://schemas.microsoft.com/office/excel/2006/main">
          <x14:cfRule type="expression" priority="16" id="{15C78D20-58CC-42DC-9F61-CAFD001A5060}">
            <xm:f>NOT(AND(OR('Information de soudage à l''arc'!C$4="Non",'Information de soudage à l''arc'!C$5="Non"),'Information de soudage à l''arc'!C$6="Methode 2"))</xm:f>
            <x14:dxf>
              <font>
                <color theme="0"/>
              </font>
              <fill>
                <patternFill patternType="none">
                  <bgColor auto="1"/>
                </patternFill>
              </fill>
              <border>
                <left/>
                <right/>
                <top/>
                <bottom/>
                <vertical/>
                <horizontal/>
              </border>
            </x14:dxf>
          </x14:cfRule>
          <xm:sqref>O5:O6</xm:sqref>
        </x14:conditionalFormatting>
        <x14:conditionalFormatting xmlns:xm="http://schemas.microsoft.com/office/excel/2006/main">
          <x14:cfRule type="expression" priority="15" id="{AFD4DDE2-AC27-4743-8E88-45E7305248C3}">
            <xm:f>NOT(AND(OR('Information de soudage à l''arc'!C$4="Non",'Information de soudage à l''arc'!C$5="Non"),'Information de soudage à l''arc'!C$6="Methode 2"))</xm:f>
            <x14:dxf>
              <font>
                <color theme="0"/>
              </font>
              <fill>
                <patternFill patternType="solid">
                  <bgColor theme="0"/>
                </patternFill>
              </fill>
              <border>
                <left/>
                <right/>
                <top/>
                <bottom/>
                <vertical/>
                <horizontal/>
              </border>
            </x14:dxf>
          </x14:cfRule>
          <xm:sqref>A4:L4</xm:sqref>
        </x14:conditionalFormatting>
        <x14:conditionalFormatting xmlns:xm="http://schemas.microsoft.com/office/excel/2006/main">
          <x14:cfRule type="expression" priority="2" id="{3B459474-7B9E-472D-9FE5-9EDE73C83C54}">
            <xm:f>NOT(AND(OR('Information de soudage à l''arc'!C$4="Non",'Information de soudage à l''arc'!C$5="Non"),'Information de soudage à l''arc'!C$6="Methode 2"))</xm:f>
            <x14:dxf>
              <font>
                <color theme="0"/>
              </font>
            </x14:dxf>
          </x14:cfRule>
          <xm:sqref>P15</xm:sqref>
        </x14:conditionalFormatting>
        <x14:conditionalFormatting xmlns:xm="http://schemas.microsoft.com/office/excel/2006/main">
          <x14:cfRule type="expression" priority="1" id="{A55D7CA7-E033-4DF3-A642-286FDAA183A0}">
            <xm:f>NOT(AND(OR('Information de soudage à l''arc'!C$4="Non",'Information de soudage à l''arc'!C$5="Non"),'Information de soudage à l''arc'!C$6="Methode 2"))</xm:f>
            <x14:dxf>
              <font>
                <color theme="0"/>
              </font>
            </x14:dxf>
          </x14:cfRule>
          <xm:sqref>P16</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27"/>
  <sheetViews>
    <sheetView workbookViewId="0"/>
  </sheetViews>
  <sheetFormatPr defaultColWidth="8.7109375" defaultRowHeight="12.75" x14ac:dyDescent="0.2"/>
  <cols>
    <col min="1" max="1" width="29.7109375" customWidth="1"/>
    <col min="2" max="2" width="21" customWidth="1"/>
    <col min="3" max="3" width="19.7109375" customWidth="1"/>
    <col min="4" max="4" width="18.5703125" customWidth="1"/>
    <col min="5" max="5" width="20" customWidth="1"/>
    <col min="6" max="6" width="19.28515625" customWidth="1"/>
    <col min="7" max="7" width="20.28515625" customWidth="1"/>
    <col min="8" max="8" width="18.7109375" customWidth="1"/>
    <col min="9" max="9" width="17.5703125" customWidth="1"/>
    <col min="10" max="10" width="18.42578125" customWidth="1"/>
    <col min="11" max="11" width="17.28515625" customWidth="1"/>
  </cols>
  <sheetData>
    <row r="1" spans="1:11" x14ac:dyDescent="0.2">
      <c r="C1" s="25" t="s">
        <v>210</v>
      </c>
    </row>
    <row r="2" spans="1:11" ht="13.5" thickBot="1" x14ac:dyDescent="0.25"/>
    <row r="3" spans="1:11" ht="12.75" customHeight="1" x14ac:dyDescent="0.2">
      <c r="C3" s="301" t="s">
        <v>211</v>
      </c>
      <c r="D3" s="302"/>
      <c r="E3" s="302"/>
      <c r="F3" s="302"/>
      <c r="G3" s="302"/>
      <c r="H3" s="302"/>
      <c r="I3" s="302"/>
      <c r="J3" s="302"/>
      <c r="K3" s="303"/>
    </row>
    <row r="4" spans="1:11" ht="22.5" customHeight="1" thickBot="1" x14ac:dyDescent="0.25">
      <c r="C4" s="304"/>
      <c r="D4" s="305"/>
      <c r="E4" s="305"/>
      <c r="F4" s="305"/>
      <c r="G4" s="305"/>
      <c r="H4" s="305"/>
      <c r="I4" s="305"/>
      <c r="J4" s="305"/>
      <c r="K4" s="306"/>
    </row>
    <row r="5" spans="1:11" ht="36" customHeight="1" x14ac:dyDescent="0.2">
      <c r="A5" s="29" t="s">
        <v>212</v>
      </c>
      <c r="B5" s="28" t="s">
        <v>219</v>
      </c>
      <c r="C5" s="26" t="s">
        <v>220</v>
      </c>
      <c r="D5" s="26" t="s">
        <v>117</v>
      </c>
      <c r="E5" s="26" t="s">
        <v>118</v>
      </c>
      <c r="F5" s="26" t="s">
        <v>221</v>
      </c>
      <c r="G5" s="26" t="s">
        <v>222</v>
      </c>
      <c r="H5" s="26" t="s">
        <v>120</v>
      </c>
      <c r="I5" s="26" t="s">
        <v>223</v>
      </c>
      <c r="J5" s="26" t="s">
        <v>224</v>
      </c>
      <c r="K5" s="27" t="s">
        <v>225</v>
      </c>
    </row>
    <row r="6" spans="1:11" ht="18" customHeight="1" x14ac:dyDescent="0.2">
      <c r="A6" s="30" t="s">
        <v>113</v>
      </c>
      <c r="B6" s="43"/>
      <c r="C6" s="43"/>
      <c r="D6" s="43"/>
      <c r="E6" s="43"/>
      <c r="F6" s="43"/>
      <c r="G6" s="43"/>
      <c r="H6" s="43"/>
      <c r="I6" s="43"/>
      <c r="J6" s="43"/>
      <c r="K6" s="44"/>
    </row>
    <row r="7" spans="1:11" ht="23.25" customHeight="1" x14ac:dyDescent="0.2">
      <c r="A7" s="224" t="s">
        <v>213</v>
      </c>
      <c r="B7" s="43"/>
      <c r="C7" s="43"/>
      <c r="D7" s="43"/>
      <c r="E7" s="43"/>
      <c r="F7" s="43"/>
      <c r="G7" s="43"/>
      <c r="H7" s="43"/>
      <c r="I7" s="43"/>
      <c r="J7" s="43"/>
      <c r="K7" s="44"/>
    </row>
    <row r="8" spans="1:11" ht="18" customHeight="1" x14ac:dyDescent="0.2">
      <c r="A8" s="30" t="s">
        <v>214</v>
      </c>
      <c r="B8" s="43"/>
      <c r="C8" s="43"/>
      <c r="D8" s="43"/>
      <c r="E8" s="43"/>
      <c r="F8" s="43"/>
      <c r="G8" s="43"/>
      <c r="H8" s="43"/>
      <c r="I8" s="43"/>
      <c r="J8" s="43"/>
      <c r="K8" s="44"/>
    </row>
    <row r="9" spans="1:11" ht="18" customHeight="1" x14ac:dyDescent="0.2">
      <c r="A9" s="30" t="s">
        <v>112</v>
      </c>
      <c r="B9" s="43"/>
      <c r="C9" s="43"/>
      <c r="D9" s="43"/>
      <c r="E9" s="43"/>
      <c r="F9" s="43"/>
      <c r="G9" s="43"/>
      <c r="H9" s="43"/>
      <c r="I9" s="43"/>
      <c r="J9" s="43"/>
      <c r="K9" s="44"/>
    </row>
    <row r="10" spans="1:11" ht="18" customHeight="1" x14ac:dyDescent="0.2">
      <c r="A10" s="30" t="s">
        <v>215</v>
      </c>
      <c r="B10" s="43"/>
      <c r="C10" s="43"/>
      <c r="D10" s="43"/>
      <c r="E10" s="43"/>
      <c r="F10" s="43"/>
      <c r="G10" s="43"/>
      <c r="H10" s="43"/>
      <c r="I10" s="43"/>
      <c r="J10" s="43"/>
      <c r="K10" s="44"/>
    </row>
    <row r="11" spans="1:11" ht="18" customHeight="1" x14ac:dyDescent="0.2">
      <c r="A11" s="30" t="s">
        <v>216</v>
      </c>
      <c r="B11" s="43"/>
      <c r="C11" s="43"/>
      <c r="D11" s="43"/>
      <c r="E11" s="43"/>
      <c r="F11" s="43"/>
      <c r="G11" s="43"/>
      <c r="H11" s="43"/>
      <c r="I11" s="43"/>
      <c r="J11" s="43"/>
      <c r="K11" s="44"/>
    </row>
    <row r="12" spans="1:11" ht="18" customHeight="1" x14ac:dyDescent="0.2">
      <c r="A12" s="30" t="s">
        <v>217</v>
      </c>
      <c r="B12" s="43"/>
      <c r="C12" s="43"/>
      <c r="D12" s="43"/>
      <c r="E12" s="43"/>
      <c r="F12" s="43"/>
      <c r="G12" s="43"/>
      <c r="H12" s="43"/>
      <c r="I12" s="43"/>
      <c r="J12" s="43"/>
      <c r="K12" s="44"/>
    </row>
    <row r="13" spans="1:11" ht="18" customHeight="1" thickBot="1" x14ac:dyDescent="0.25">
      <c r="A13" s="31" t="s">
        <v>218</v>
      </c>
      <c r="B13" s="45"/>
      <c r="C13" s="45"/>
      <c r="D13" s="45"/>
      <c r="E13" s="45"/>
      <c r="F13" s="45"/>
      <c r="G13" s="45"/>
      <c r="H13" s="45"/>
      <c r="I13" s="45"/>
      <c r="J13" s="45"/>
      <c r="K13" s="46"/>
    </row>
    <row r="14" spans="1:11" ht="15" customHeight="1" x14ac:dyDescent="0.2"/>
    <row r="15" spans="1:11" ht="15" customHeight="1" x14ac:dyDescent="0.2">
      <c r="A15" s="15" t="s">
        <v>226</v>
      </c>
    </row>
    <row r="16" spans="1:11" ht="15" customHeight="1" x14ac:dyDescent="0.2">
      <c r="A16" s="32" t="s">
        <v>227</v>
      </c>
    </row>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sheetData>
  <sheetProtection algorithmName="SHA-512" hashValue="QnS8YDe5ILp3hR0frJFsNXFK938D4bQh16vNVpr8/3fN7rpQsIQLtyjgpcdoIdyHpGHwdhuXtHYIxPpnkQEtqA==" saltValue="0gfplFHlv/m8BnndIUDwuQ==" spinCount="100000" sheet="1" objects="1" scenarios="1"/>
  <mergeCells count="1">
    <mergeCell ref="C3:K4"/>
  </mergeCells>
  <pageMargins left="0.75" right="0.75" top="1" bottom="1" header="0.5" footer="0.5"/>
  <pageSetup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25"/>
  <sheetViews>
    <sheetView workbookViewId="0"/>
  </sheetViews>
  <sheetFormatPr defaultColWidth="8.7109375" defaultRowHeight="12.75" x14ac:dyDescent="0.2"/>
  <cols>
    <col min="1" max="1" width="39.28515625" customWidth="1"/>
    <col min="2" max="2" width="17.5703125" customWidth="1"/>
    <col min="3" max="3" width="18.7109375" customWidth="1"/>
    <col min="4" max="5" width="19.7109375" customWidth="1"/>
    <col min="6" max="6" width="19.42578125" customWidth="1"/>
    <col min="7" max="7" width="20.42578125" customWidth="1"/>
    <col min="8" max="8" width="21.7109375" customWidth="1"/>
    <col min="9" max="9" width="19.28515625" customWidth="1"/>
    <col min="10" max="10" width="19.42578125" customWidth="1"/>
    <col min="11" max="11" width="19.7109375" customWidth="1"/>
  </cols>
  <sheetData>
    <row r="1" spans="1:11" x14ac:dyDescent="0.2">
      <c r="C1" s="25" t="s">
        <v>381</v>
      </c>
    </row>
    <row r="2" spans="1:11" ht="13.5" thickBot="1" x14ac:dyDescent="0.25"/>
    <row r="3" spans="1:11" ht="12.6" customHeight="1" x14ac:dyDescent="0.2">
      <c r="C3" s="301" t="s">
        <v>382</v>
      </c>
      <c r="D3" s="307"/>
      <c r="E3" s="307"/>
      <c r="F3" s="307"/>
      <c r="G3" s="307"/>
      <c r="H3" s="307"/>
      <c r="I3" s="307"/>
      <c r="J3" s="307"/>
      <c r="K3" s="308"/>
    </row>
    <row r="4" spans="1:11" ht="22.5" customHeight="1" thickBot="1" x14ac:dyDescent="0.25">
      <c r="C4" s="309"/>
      <c r="D4" s="310"/>
      <c r="E4" s="310"/>
      <c r="F4" s="310"/>
      <c r="G4" s="310"/>
      <c r="H4" s="310"/>
      <c r="I4" s="310"/>
      <c r="J4" s="310"/>
      <c r="K4" s="311"/>
    </row>
    <row r="5" spans="1:11" ht="36" customHeight="1" x14ac:dyDescent="0.2">
      <c r="A5" s="29" t="s">
        <v>383</v>
      </c>
      <c r="B5" s="28" t="s">
        <v>384</v>
      </c>
      <c r="C5" s="26" t="s">
        <v>220</v>
      </c>
      <c r="D5" s="26" t="s">
        <v>117</v>
      </c>
      <c r="E5" s="26" t="s">
        <v>118</v>
      </c>
      <c r="F5" s="26" t="s">
        <v>221</v>
      </c>
      <c r="G5" s="26" t="s">
        <v>222</v>
      </c>
      <c r="H5" s="26" t="s">
        <v>120</v>
      </c>
      <c r="I5" s="26" t="s">
        <v>223</v>
      </c>
      <c r="J5" s="26" t="s">
        <v>224</v>
      </c>
      <c r="K5" s="27" t="s">
        <v>225</v>
      </c>
    </row>
    <row r="6" spans="1:11" ht="18" customHeight="1" x14ac:dyDescent="0.2">
      <c r="A6" s="30" t="s">
        <v>275</v>
      </c>
      <c r="B6" s="43"/>
      <c r="C6" s="43"/>
      <c r="D6" s="43"/>
      <c r="E6" s="43"/>
      <c r="F6" s="43"/>
      <c r="G6" s="43"/>
      <c r="H6" s="43"/>
      <c r="I6" s="43"/>
      <c r="J6" s="43"/>
      <c r="K6" s="43"/>
    </row>
    <row r="7" spans="1:11" ht="18" customHeight="1" x14ac:dyDescent="0.2">
      <c r="A7" s="30" t="s">
        <v>385</v>
      </c>
      <c r="B7" s="43"/>
      <c r="C7" s="43"/>
      <c r="D7" s="43"/>
      <c r="E7" s="43"/>
      <c r="F7" s="43"/>
      <c r="G7" s="43"/>
      <c r="H7" s="43"/>
      <c r="I7" s="43"/>
      <c r="J7" s="43"/>
      <c r="K7" s="43"/>
    </row>
    <row r="8" spans="1:11" ht="18" customHeight="1" x14ac:dyDescent="0.2">
      <c r="A8" s="30" t="s">
        <v>386</v>
      </c>
      <c r="B8" s="43"/>
      <c r="C8" s="43"/>
      <c r="D8" s="43"/>
      <c r="E8" s="43"/>
      <c r="F8" s="43"/>
      <c r="G8" s="43"/>
      <c r="H8" s="43"/>
      <c r="I8" s="43"/>
      <c r="J8" s="43"/>
      <c r="K8" s="43"/>
    </row>
    <row r="9" spans="1:11" ht="18" customHeight="1" x14ac:dyDescent="0.2">
      <c r="A9" s="30" t="s">
        <v>387</v>
      </c>
      <c r="B9" s="43"/>
      <c r="C9" s="43"/>
      <c r="D9" s="43"/>
      <c r="E9" s="43"/>
      <c r="F9" s="43"/>
      <c r="G9" s="43"/>
      <c r="H9" s="43"/>
      <c r="I9" s="43"/>
      <c r="J9" s="43"/>
      <c r="K9" s="43"/>
    </row>
    <row r="10" spans="1:11" ht="18" customHeight="1" x14ac:dyDescent="0.2">
      <c r="A10" s="30" t="s">
        <v>278</v>
      </c>
      <c r="B10" s="43"/>
      <c r="C10" s="43"/>
      <c r="D10" s="43"/>
      <c r="E10" s="43"/>
      <c r="F10" s="43"/>
      <c r="G10" s="43"/>
      <c r="H10" s="43"/>
      <c r="I10" s="43"/>
      <c r="J10" s="43"/>
      <c r="K10" s="43"/>
    </row>
    <row r="11" spans="1:11" ht="18" customHeight="1" thickBot="1" x14ac:dyDescent="0.25">
      <c r="A11" s="31" t="s">
        <v>279</v>
      </c>
      <c r="B11" s="47"/>
      <c r="C11" s="43"/>
      <c r="D11" s="43"/>
      <c r="E11" s="43"/>
      <c r="F11" s="43"/>
      <c r="G11" s="43"/>
      <c r="H11" s="43"/>
      <c r="I11" s="43"/>
      <c r="J11" s="43"/>
      <c r="K11" s="43"/>
    </row>
    <row r="12" spans="1:11" ht="15" customHeight="1" x14ac:dyDescent="0.2"/>
    <row r="13" spans="1:11" ht="15" customHeight="1" x14ac:dyDescent="0.2">
      <c r="A13" s="15" t="s">
        <v>388</v>
      </c>
    </row>
    <row r="14" spans="1:11" ht="15" customHeight="1" x14ac:dyDescent="0.2"/>
    <row r="15" spans="1:11" ht="15" customHeight="1" x14ac:dyDescent="0.2"/>
    <row r="16" spans="1:11"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sheetData>
  <sheetProtection algorithmName="SHA-512" hashValue="0V8gkuteRrLFRwUPQxfzjbg/Dc9vygIFkc2l7iMJd+FgydqgPRLM0MPt0PhhNsrEyTHPzKzIDfcZm1E1Uu2tyA==" saltValue="rL8k5elzyce6gmpowAP+MQ==" spinCount="100000" sheet="1" objects="1" scenarios="1"/>
  <mergeCells count="1">
    <mergeCell ref="C3:K4"/>
  </mergeCells>
  <pageMargins left="0.75" right="0.75" top="1" bottom="1" header="0.5" footer="0.5"/>
  <pageSetup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dimension ref="A1:AI489"/>
  <sheetViews>
    <sheetView topLeftCell="A208" workbookViewId="0"/>
  </sheetViews>
  <sheetFormatPr defaultColWidth="8.7109375" defaultRowHeight="12.75" x14ac:dyDescent="0.2"/>
  <cols>
    <col min="1" max="1" width="29.5703125" customWidth="1"/>
    <col min="2" max="2" width="22.42578125" customWidth="1"/>
    <col min="3" max="3" width="21.7109375" customWidth="1"/>
    <col min="4" max="4" width="19.42578125" customWidth="1"/>
    <col min="5" max="5" width="11.28515625" customWidth="1"/>
    <col min="6" max="6" width="33.5703125" style="9" customWidth="1"/>
    <col min="7" max="7" width="15.42578125" style="9" customWidth="1"/>
    <col min="8" max="8" width="12.42578125" style="9" customWidth="1"/>
    <col min="9" max="9" width="15.140625" style="9" customWidth="1"/>
    <col min="10" max="10" width="8.28515625" customWidth="1"/>
    <col min="11" max="11" width="8.7109375" customWidth="1"/>
    <col min="12" max="12" width="29.5703125" style="9" customWidth="1"/>
    <col min="13" max="13" width="22.42578125" customWidth="1"/>
    <col min="14" max="14" width="43.140625" customWidth="1"/>
    <col min="15" max="15" width="19.42578125" customWidth="1"/>
    <col min="16" max="16" width="10.85546875" customWidth="1"/>
    <col min="17" max="17" width="35.7109375" customWidth="1"/>
    <col min="18" max="18" width="30.28515625" customWidth="1"/>
    <col min="19" max="19" width="15.42578125" customWidth="1"/>
    <col min="20" max="20" width="12.42578125" customWidth="1"/>
    <col min="21" max="21" width="14.28515625" customWidth="1"/>
    <col min="22" max="22" width="8.28515625" customWidth="1"/>
    <col min="24" max="24" width="29.5703125" customWidth="1"/>
    <col min="25" max="25" width="22.42578125" customWidth="1"/>
    <col min="26" max="26" width="40.42578125" bestFit="1" customWidth="1"/>
    <col min="27" max="27" width="19.42578125" customWidth="1"/>
    <col min="28" max="28" width="10.7109375" customWidth="1"/>
    <col min="29" max="29" width="35.85546875" customWidth="1"/>
    <col min="30" max="30" width="33" customWidth="1"/>
    <col min="31" max="31" width="15.42578125" customWidth="1"/>
    <col min="32" max="32" width="12.42578125" customWidth="1"/>
    <col min="33" max="33" width="14.28515625" customWidth="1"/>
    <col min="34" max="34" width="8.28515625" customWidth="1"/>
  </cols>
  <sheetData>
    <row r="1" spans="1:6" x14ac:dyDescent="0.2">
      <c r="A1" s="68"/>
      <c r="B1" s="15" t="s">
        <v>228</v>
      </c>
    </row>
    <row r="2" spans="1:6" x14ac:dyDescent="0.2">
      <c r="A2" s="1"/>
    </row>
    <row r="3" spans="1:6" ht="13.5" thickBot="1" x14ac:dyDescent="0.25">
      <c r="A3" s="1" t="s">
        <v>229</v>
      </c>
    </row>
    <row r="4" spans="1:6" ht="13.5" thickBot="1" x14ac:dyDescent="0.25">
      <c r="A4" s="220" t="s">
        <v>53</v>
      </c>
      <c r="B4" s="225" t="s">
        <v>230</v>
      </c>
      <c r="C4" s="225" t="s">
        <v>188</v>
      </c>
      <c r="D4" s="226" t="s">
        <v>230</v>
      </c>
      <c r="E4" s="70" t="s">
        <v>188</v>
      </c>
      <c r="F4" s="70" t="s">
        <v>237</v>
      </c>
    </row>
    <row r="5" spans="1:6" x14ac:dyDescent="0.2">
      <c r="A5" s="227" t="s">
        <v>231</v>
      </c>
      <c r="B5" s="72">
        <f>G78+S27+AE25</f>
        <v>0</v>
      </c>
      <c r="C5" s="71" t="s">
        <v>2</v>
      </c>
      <c r="D5" s="72">
        <f>I78+U27+AG25</f>
        <v>0</v>
      </c>
      <c r="E5" s="71" t="s">
        <v>54</v>
      </c>
      <c r="F5" s="52" t="s">
        <v>238</v>
      </c>
    </row>
    <row r="6" spans="1:6" x14ac:dyDescent="0.2">
      <c r="A6" s="228" t="s">
        <v>232</v>
      </c>
      <c r="B6" s="72">
        <f>G139+S36+AE32</f>
        <v>0</v>
      </c>
      <c r="C6" s="71" t="s">
        <v>2</v>
      </c>
      <c r="D6" s="72">
        <f>I139+U36+AG32</f>
        <v>0</v>
      </c>
      <c r="E6" s="71" t="s">
        <v>54</v>
      </c>
      <c r="F6" s="52" t="s">
        <v>239</v>
      </c>
    </row>
    <row r="7" spans="1:6" x14ac:dyDescent="0.2">
      <c r="A7" s="228" t="s">
        <v>233</v>
      </c>
      <c r="B7" s="72">
        <f>G200+S45+AE39</f>
        <v>0</v>
      </c>
      <c r="C7" s="71" t="s">
        <v>2</v>
      </c>
      <c r="D7" s="72">
        <f>I200+U45+AG39</f>
        <v>0</v>
      </c>
      <c r="E7" s="71" t="s">
        <v>54</v>
      </c>
      <c r="F7" s="52" t="s">
        <v>238</v>
      </c>
    </row>
    <row r="8" spans="1:6" x14ac:dyDescent="0.2">
      <c r="A8" s="228" t="s">
        <v>234</v>
      </c>
      <c r="B8" s="72">
        <f>G261+S54+AE46</f>
        <v>0</v>
      </c>
      <c r="C8" s="71" t="s">
        <v>2</v>
      </c>
      <c r="D8" s="72">
        <f>I261+U54+AG46</f>
        <v>0</v>
      </c>
      <c r="E8" s="71" t="s">
        <v>54</v>
      </c>
      <c r="F8" s="52" t="s">
        <v>238</v>
      </c>
    </row>
    <row r="9" spans="1:6" x14ac:dyDescent="0.2">
      <c r="A9" s="228" t="s">
        <v>235</v>
      </c>
      <c r="B9" s="72">
        <f>G322+S63+AE53</f>
        <v>0</v>
      </c>
      <c r="C9" s="71" t="s">
        <v>2</v>
      </c>
      <c r="D9" s="72">
        <f>I322+U63+AG53</f>
        <v>0</v>
      </c>
      <c r="E9" s="71" t="s">
        <v>54</v>
      </c>
      <c r="F9" s="52" t="s">
        <v>239</v>
      </c>
    </row>
    <row r="10" spans="1:6" ht="12.75" customHeight="1" x14ac:dyDescent="0.2">
      <c r="A10" s="316" t="s">
        <v>236</v>
      </c>
      <c r="B10" s="318">
        <f>G383+S72+AE60</f>
        <v>0</v>
      </c>
      <c r="C10" s="314" t="s">
        <v>2</v>
      </c>
      <c r="D10" s="319">
        <f>I383+U72+AG60</f>
        <v>0</v>
      </c>
      <c r="E10" s="314" t="s">
        <v>54</v>
      </c>
      <c r="F10" s="312" t="s">
        <v>239</v>
      </c>
    </row>
    <row r="11" spans="1:6" ht="13.5" thickBot="1" x14ac:dyDescent="0.25">
      <c r="A11" s="317"/>
      <c r="B11" s="318"/>
      <c r="C11" s="315"/>
      <c r="D11" s="320"/>
      <c r="E11" s="315"/>
      <c r="F11" s="313"/>
    </row>
    <row r="12" spans="1:6" x14ac:dyDescent="0.2">
      <c r="A12" s="228" t="s">
        <v>261</v>
      </c>
      <c r="B12" s="72">
        <f>G444+S81+AE67</f>
        <v>0</v>
      </c>
      <c r="C12" s="71" t="s">
        <v>2</v>
      </c>
      <c r="D12" s="72">
        <f>I444+U81+AG67</f>
        <v>0</v>
      </c>
      <c r="E12" s="71" t="s">
        <v>54</v>
      </c>
      <c r="F12" s="52" t="s">
        <v>238</v>
      </c>
    </row>
    <row r="13" spans="1:6" x14ac:dyDescent="0.2">
      <c r="A13" s="229" t="s">
        <v>330</v>
      </c>
      <c r="B13" s="72">
        <f>S90+AE74+G459</f>
        <v>0</v>
      </c>
      <c r="C13" s="71" t="s">
        <v>2</v>
      </c>
      <c r="D13" s="72">
        <f>U90+AG74++I459</f>
        <v>0</v>
      </c>
      <c r="E13" s="71" t="s">
        <v>54</v>
      </c>
      <c r="F13" s="52" t="s">
        <v>238</v>
      </c>
    </row>
    <row r="14" spans="1:6" x14ac:dyDescent="0.2">
      <c r="A14" s="229" t="s">
        <v>271</v>
      </c>
      <c r="B14" s="72">
        <f>S99+AE81+G474</f>
        <v>0</v>
      </c>
      <c r="C14" s="71" t="s">
        <v>2</v>
      </c>
      <c r="D14" s="72">
        <f>U99+AG81+I474</f>
        <v>0</v>
      </c>
      <c r="E14" s="71" t="s">
        <v>54</v>
      </c>
      <c r="F14" s="52" t="s">
        <v>238</v>
      </c>
    </row>
    <row r="15" spans="1:6" ht="13.5" thickBot="1" x14ac:dyDescent="0.25">
      <c r="A15" s="230" t="s">
        <v>272</v>
      </c>
      <c r="B15" s="75">
        <f>S108+AE88+G489</f>
        <v>0</v>
      </c>
      <c r="C15" s="74" t="s">
        <v>2</v>
      </c>
      <c r="D15" s="75">
        <f>U108+AG88+I489</f>
        <v>0</v>
      </c>
      <c r="E15" s="74" t="s">
        <v>54</v>
      </c>
      <c r="F15" s="209" t="s">
        <v>238</v>
      </c>
    </row>
    <row r="16" spans="1:6" ht="13.5" thickBot="1" x14ac:dyDescent="0.25">
      <c r="A16" s="15"/>
      <c r="B16" s="76"/>
      <c r="C16" s="9"/>
      <c r="D16" s="77"/>
      <c r="E16" s="9"/>
    </row>
    <row r="17" spans="1:35" ht="15" thickBot="1" x14ac:dyDescent="0.25">
      <c r="A17" s="15"/>
      <c r="B17" s="15"/>
      <c r="C17" s="231" t="s">
        <v>240</v>
      </c>
      <c r="D17" s="78" t="s">
        <v>115</v>
      </c>
      <c r="E17" s="15"/>
      <c r="F17" s="24"/>
      <c r="G17" s="24"/>
      <c r="H17" s="24"/>
      <c r="I17" s="24"/>
      <c r="J17" s="15"/>
      <c r="N17" s="235" t="s">
        <v>248</v>
      </c>
      <c r="R17" s="78" t="s">
        <v>54</v>
      </c>
      <c r="Z17" s="235" t="s">
        <v>252</v>
      </c>
      <c r="AA17" s="78" t="s">
        <v>253</v>
      </c>
    </row>
    <row r="18" spans="1:35" ht="13.5" thickBot="1" x14ac:dyDescent="0.25">
      <c r="A18" s="232" t="s">
        <v>241</v>
      </c>
      <c r="B18" s="79" t="s">
        <v>242</v>
      </c>
      <c r="C18" s="233" t="s">
        <v>243</v>
      </c>
      <c r="D18" s="233" t="s">
        <v>244</v>
      </c>
      <c r="E18" s="233" t="s">
        <v>245</v>
      </c>
      <c r="F18" s="69" t="s">
        <v>246</v>
      </c>
      <c r="G18" s="69" t="s">
        <v>247</v>
      </c>
      <c r="H18" s="80" t="s">
        <v>188</v>
      </c>
      <c r="I18" s="69" t="s">
        <v>247</v>
      </c>
      <c r="J18" s="234" t="s">
        <v>188</v>
      </c>
      <c r="K18" s="1"/>
      <c r="L18" s="220" t="s">
        <v>53</v>
      </c>
      <c r="M18" s="79" t="s">
        <v>242</v>
      </c>
      <c r="N18" s="233" t="s">
        <v>243</v>
      </c>
      <c r="O18" s="233" t="s">
        <v>244</v>
      </c>
      <c r="P18" s="233" t="s">
        <v>245</v>
      </c>
      <c r="Q18" s="69" t="s">
        <v>249</v>
      </c>
      <c r="R18" s="69" t="s">
        <v>339</v>
      </c>
      <c r="S18" s="69" t="s">
        <v>250</v>
      </c>
      <c r="T18" s="80" t="s">
        <v>188</v>
      </c>
      <c r="U18" s="69" t="s">
        <v>251</v>
      </c>
      <c r="V18" s="234" t="s">
        <v>188</v>
      </c>
      <c r="X18" s="220" t="s">
        <v>53</v>
      </c>
      <c r="Y18" s="79" t="s">
        <v>242</v>
      </c>
      <c r="Z18" s="233" t="s">
        <v>243</v>
      </c>
      <c r="AA18" s="233" t="s">
        <v>244</v>
      </c>
      <c r="AB18" s="233" t="s">
        <v>245</v>
      </c>
      <c r="AC18" s="69" t="s">
        <v>249</v>
      </c>
      <c r="AD18" s="69" t="s">
        <v>340</v>
      </c>
      <c r="AE18" s="69" t="s">
        <v>250</v>
      </c>
      <c r="AF18" s="80" t="s">
        <v>188</v>
      </c>
      <c r="AG18" s="69" t="s">
        <v>251</v>
      </c>
      <c r="AH18" s="234" t="s">
        <v>188</v>
      </c>
    </row>
    <row r="19" spans="1:35" x14ac:dyDescent="0.2">
      <c r="A19" s="236" t="s">
        <v>231</v>
      </c>
      <c r="B19" s="81" t="s">
        <v>55</v>
      </c>
      <c r="C19" s="82" t="s">
        <v>56</v>
      </c>
      <c r="D19" s="199">
        <v>1.39</v>
      </c>
      <c r="E19" s="83" t="s">
        <v>62</v>
      </c>
      <c r="F19" s="36">
        <f>'Information de soudage à l''arc'!C11</f>
        <v>0</v>
      </c>
      <c r="G19" s="36">
        <f>(D19*F19)/1000</f>
        <v>0</v>
      </c>
      <c r="H19" s="36" t="s">
        <v>2</v>
      </c>
      <c r="I19" s="84">
        <f>G19/1000</f>
        <v>0</v>
      </c>
      <c r="J19" s="85" t="s">
        <v>54</v>
      </c>
      <c r="L19" s="236" t="s">
        <v>231</v>
      </c>
      <c r="M19" s="86" t="s">
        <v>55</v>
      </c>
      <c r="N19" s="240" t="s">
        <v>111</v>
      </c>
      <c r="O19" s="36" t="s">
        <v>61</v>
      </c>
      <c r="P19" s="49" t="s">
        <v>63</v>
      </c>
      <c r="Q19" s="71">
        <f>'Information de coupage'!C6</f>
        <v>0</v>
      </c>
      <c r="R19" s="71">
        <f>'Rejets - partie 4'!P21</f>
        <v>0</v>
      </c>
      <c r="S19" s="71">
        <f>(Q19*R19)*1000</f>
        <v>0</v>
      </c>
      <c r="T19" s="71" t="s">
        <v>2</v>
      </c>
      <c r="U19" s="87">
        <f>(Q19*R19)</f>
        <v>0</v>
      </c>
      <c r="V19" s="88" t="s">
        <v>54</v>
      </c>
      <c r="X19" s="236" t="s">
        <v>231</v>
      </c>
      <c r="Y19" s="86" t="s">
        <v>55</v>
      </c>
      <c r="Z19" s="245" t="s">
        <v>275</v>
      </c>
      <c r="AA19" s="202">
        <v>90.9</v>
      </c>
      <c r="AB19" s="49" t="s">
        <v>63</v>
      </c>
      <c r="AC19" s="56">
        <f>'Information de projection'!C6</f>
        <v>0</v>
      </c>
      <c r="AD19" s="56">
        <f>'Information de projection'!B6</f>
        <v>0</v>
      </c>
      <c r="AE19" s="56">
        <f>(AA19*AC19*AD19)/1000</f>
        <v>0</v>
      </c>
      <c r="AF19" s="56" t="s">
        <v>2</v>
      </c>
      <c r="AG19" s="90">
        <f>(AA19*AC19*AD19)/1000000</f>
        <v>0</v>
      </c>
      <c r="AH19" s="91" t="s">
        <v>54</v>
      </c>
    </row>
    <row r="20" spans="1:35" x14ac:dyDescent="0.2">
      <c r="A20" s="92"/>
      <c r="B20" s="24"/>
      <c r="C20" s="93" t="s">
        <v>5</v>
      </c>
      <c r="D20" s="199">
        <v>0</v>
      </c>
      <c r="E20" s="83" t="s">
        <v>66</v>
      </c>
      <c r="F20" s="36">
        <f>'Information de soudage à l''arc'!C12</f>
        <v>0</v>
      </c>
      <c r="G20" s="36">
        <f t="shared" ref="G20:G39" si="0">(D20*F20)/1000</f>
        <v>0</v>
      </c>
      <c r="H20" s="36" t="s">
        <v>2</v>
      </c>
      <c r="I20" s="84">
        <f t="shared" ref="I20:I74" si="1">G20/1000</f>
        <v>0</v>
      </c>
      <c r="J20" s="85" t="s">
        <v>54</v>
      </c>
      <c r="L20" s="94"/>
      <c r="M20" s="9"/>
      <c r="N20" s="240" t="s">
        <v>213</v>
      </c>
      <c r="O20" s="36" t="s">
        <v>61</v>
      </c>
      <c r="P20" s="95" t="s">
        <v>63</v>
      </c>
      <c r="Q20" s="71">
        <f>'Information de coupage'!C7</f>
        <v>0</v>
      </c>
      <c r="R20" s="71">
        <f>'Rejets - partie 4'!P22</f>
        <v>0</v>
      </c>
      <c r="S20" s="71">
        <f t="shared" ref="S20:S26" si="2">(Q20*R20)*1000</f>
        <v>0</v>
      </c>
      <c r="T20" s="71" t="s">
        <v>2</v>
      </c>
      <c r="U20" s="87">
        <f t="shared" ref="U20:U26" si="3">(Q20*R20)</f>
        <v>0</v>
      </c>
      <c r="V20" s="88" t="s">
        <v>54</v>
      </c>
      <c r="X20" s="94"/>
      <c r="Y20" s="9"/>
      <c r="Z20" s="245" t="s">
        <v>341</v>
      </c>
      <c r="AA20" s="202">
        <v>15.6</v>
      </c>
      <c r="AB20" s="95" t="s">
        <v>63</v>
      </c>
      <c r="AC20" s="56">
        <f>'Information de projection'!C7</f>
        <v>0</v>
      </c>
      <c r="AD20" s="56">
        <f>'Information de projection'!B7</f>
        <v>0</v>
      </c>
      <c r="AE20" s="56">
        <f t="shared" ref="AE20:AE24" si="4">(AA20*AC20*AD20)/1000</f>
        <v>0</v>
      </c>
      <c r="AF20" s="56" t="s">
        <v>2</v>
      </c>
      <c r="AG20" s="90">
        <f t="shared" ref="AG20:AG24" si="5">(AA20*AC20*AD20)/1000000</f>
        <v>0</v>
      </c>
      <c r="AH20" s="91" t="s">
        <v>54</v>
      </c>
    </row>
    <row r="21" spans="1:35" x14ac:dyDescent="0.2">
      <c r="A21" s="92"/>
      <c r="B21" s="24"/>
      <c r="C21" s="93" t="s">
        <v>6</v>
      </c>
      <c r="D21" s="199">
        <v>0.59</v>
      </c>
      <c r="E21" s="83" t="s">
        <v>63</v>
      </c>
      <c r="F21" s="36">
        <f>'Information de soudage à l''arc'!C13</f>
        <v>0</v>
      </c>
      <c r="G21" s="36">
        <f t="shared" si="0"/>
        <v>0</v>
      </c>
      <c r="H21" s="36" t="s">
        <v>2</v>
      </c>
      <c r="I21" s="84">
        <f t="shared" si="1"/>
        <v>0</v>
      </c>
      <c r="J21" s="85" t="s">
        <v>54</v>
      </c>
      <c r="L21" s="94"/>
      <c r="M21" s="9"/>
      <c r="N21" s="240" t="s">
        <v>214</v>
      </c>
      <c r="O21" s="36" t="s">
        <v>61</v>
      </c>
      <c r="P21" s="95" t="s">
        <v>63</v>
      </c>
      <c r="Q21" s="71">
        <f>'Information de coupage'!C8</f>
        <v>0</v>
      </c>
      <c r="R21" s="71">
        <f>'Rejets - partie 4'!P23</f>
        <v>0</v>
      </c>
      <c r="S21" s="71">
        <f t="shared" si="2"/>
        <v>0</v>
      </c>
      <c r="T21" s="71" t="s">
        <v>2</v>
      </c>
      <c r="U21" s="87">
        <f t="shared" si="3"/>
        <v>0</v>
      </c>
      <c r="V21" s="88" t="s">
        <v>54</v>
      </c>
      <c r="X21" s="94"/>
      <c r="Y21" s="9"/>
      <c r="Z21" s="245" t="s">
        <v>276</v>
      </c>
      <c r="AA21" s="202">
        <v>44.9</v>
      </c>
      <c r="AB21" s="95" t="s">
        <v>66</v>
      </c>
      <c r="AC21" s="56">
        <f>'Information de projection'!C8</f>
        <v>0</v>
      </c>
      <c r="AD21" s="56">
        <f>'Information de projection'!B8</f>
        <v>0</v>
      </c>
      <c r="AE21" s="56">
        <f t="shared" si="4"/>
        <v>0</v>
      </c>
      <c r="AF21" s="56" t="s">
        <v>2</v>
      </c>
      <c r="AG21" s="90">
        <f t="shared" si="5"/>
        <v>0</v>
      </c>
      <c r="AH21" s="91" t="s">
        <v>54</v>
      </c>
    </row>
    <row r="22" spans="1:35" x14ac:dyDescent="0.2">
      <c r="A22" s="92"/>
      <c r="B22" s="24"/>
      <c r="C22" s="93" t="s">
        <v>99</v>
      </c>
      <c r="D22" s="199">
        <v>0.71</v>
      </c>
      <c r="E22" s="83" t="s">
        <v>63</v>
      </c>
      <c r="F22" s="36">
        <f>'Information de soudage à l''arc'!C14</f>
        <v>0</v>
      </c>
      <c r="G22" s="36">
        <f>(D22*F22)/1000</f>
        <v>0</v>
      </c>
      <c r="H22" s="36" t="s">
        <v>2</v>
      </c>
      <c r="I22" s="84">
        <f t="shared" si="1"/>
        <v>0</v>
      </c>
      <c r="J22" s="85" t="s">
        <v>54</v>
      </c>
      <c r="L22" s="94"/>
      <c r="M22" s="9"/>
      <c r="N22" s="240" t="s">
        <v>112</v>
      </c>
      <c r="O22" s="36" t="s">
        <v>61</v>
      </c>
      <c r="P22" s="95" t="s">
        <v>63</v>
      </c>
      <c r="Q22" s="71">
        <f>'Information de coupage'!C9</f>
        <v>0</v>
      </c>
      <c r="R22" s="71">
        <f>'Rejets - partie 4'!P24</f>
        <v>0</v>
      </c>
      <c r="S22" s="71">
        <f t="shared" si="2"/>
        <v>0</v>
      </c>
      <c r="T22" s="71" t="s">
        <v>2</v>
      </c>
      <c r="U22" s="87">
        <f t="shared" si="3"/>
        <v>0</v>
      </c>
      <c r="V22" s="88" t="s">
        <v>54</v>
      </c>
      <c r="X22" s="94"/>
      <c r="Y22" s="9"/>
      <c r="Z22" s="245" t="s">
        <v>277</v>
      </c>
      <c r="AA22" s="202">
        <v>23.2</v>
      </c>
      <c r="AB22" s="95" t="s">
        <v>63</v>
      </c>
      <c r="AC22" s="56">
        <f>'Information de projection'!C9</f>
        <v>0</v>
      </c>
      <c r="AD22" s="56">
        <f>'Information de projection'!B9</f>
        <v>0</v>
      </c>
      <c r="AE22" s="56">
        <f t="shared" si="4"/>
        <v>0</v>
      </c>
      <c r="AF22" s="56" t="s">
        <v>2</v>
      </c>
      <c r="AG22" s="90">
        <f t="shared" si="5"/>
        <v>0</v>
      </c>
      <c r="AH22" s="91" t="s">
        <v>54</v>
      </c>
    </row>
    <row r="23" spans="1:35" x14ac:dyDescent="0.2">
      <c r="A23" s="92"/>
      <c r="B23" s="24"/>
      <c r="C23" s="93" t="s">
        <v>7</v>
      </c>
      <c r="D23" s="199">
        <v>2.5299999999999998</v>
      </c>
      <c r="E23" s="83" t="s">
        <v>62</v>
      </c>
      <c r="F23" s="36">
        <f>'Information de soudage à l''arc'!C15</f>
        <v>0</v>
      </c>
      <c r="G23" s="36">
        <f t="shared" si="0"/>
        <v>0</v>
      </c>
      <c r="H23" s="36" t="s">
        <v>2</v>
      </c>
      <c r="I23" s="84">
        <f t="shared" si="1"/>
        <v>0</v>
      </c>
      <c r="J23" s="85" t="s">
        <v>54</v>
      </c>
      <c r="L23" s="94"/>
      <c r="M23" s="9"/>
      <c r="N23" s="240" t="s">
        <v>215</v>
      </c>
      <c r="O23" s="36" t="s">
        <v>61</v>
      </c>
      <c r="P23" s="95" t="s">
        <v>63</v>
      </c>
      <c r="Q23" s="71">
        <f>'Information de coupage'!C10</f>
        <v>0</v>
      </c>
      <c r="R23" s="71">
        <f>'Rejets - partie 4'!P25</f>
        <v>0</v>
      </c>
      <c r="S23" s="71">
        <f t="shared" si="2"/>
        <v>0</v>
      </c>
      <c r="T23" s="71" t="s">
        <v>2</v>
      </c>
      <c r="U23" s="87">
        <f t="shared" si="3"/>
        <v>0</v>
      </c>
      <c r="V23" s="88" t="s">
        <v>54</v>
      </c>
      <c r="X23" s="94"/>
      <c r="Y23" s="9"/>
      <c r="Z23" s="245" t="s">
        <v>278</v>
      </c>
      <c r="AA23" s="202">
        <v>44.9</v>
      </c>
      <c r="AB23" s="95" t="s">
        <v>66</v>
      </c>
      <c r="AC23" s="56">
        <f>'Information de projection'!C10</f>
        <v>0</v>
      </c>
      <c r="AD23" s="56">
        <f>'Information de projection'!B10</f>
        <v>0</v>
      </c>
      <c r="AE23" s="56">
        <f t="shared" si="4"/>
        <v>0</v>
      </c>
      <c r="AF23" s="56" t="s">
        <v>2</v>
      </c>
      <c r="AG23" s="90">
        <f t="shared" si="5"/>
        <v>0</v>
      </c>
      <c r="AH23" s="91" t="s">
        <v>54</v>
      </c>
      <c r="AI23" s="4"/>
    </row>
    <row r="24" spans="1:35" ht="13.5" thickBot="1" x14ac:dyDescent="0.25">
      <c r="A24" s="92"/>
      <c r="B24" s="24"/>
      <c r="C24" s="93" t="s">
        <v>8</v>
      </c>
      <c r="D24" s="199">
        <v>0.54</v>
      </c>
      <c r="E24" s="83" t="s">
        <v>63</v>
      </c>
      <c r="F24" s="36">
        <f>'Information de soudage à l''arc'!C16</f>
        <v>0</v>
      </c>
      <c r="G24" s="36">
        <f t="shared" si="0"/>
        <v>0</v>
      </c>
      <c r="H24" s="36" t="s">
        <v>2</v>
      </c>
      <c r="I24" s="84">
        <f t="shared" si="1"/>
        <v>0</v>
      </c>
      <c r="J24" s="85" t="s">
        <v>54</v>
      </c>
      <c r="L24" s="94"/>
      <c r="M24" s="9"/>
      <c r="N24" s="240" t="s">
        <v>216</v>
      </c>
      <c r="O24" s="36" t="s">
        <v>61</v>
      </c>
      <c r="P24" s="95" t="s">
        <v>63</v>
      </c>
      <c r="Q24" s="71">
        <f>'Information de coupage'!C11</f>
        <v>0</v>
      </c>
      <c r="R24" s="71">
        <f>'Rejets - partie 4'!P26</f>
        <v>0</v>
      </c>
      <c r="S24" s="71">
        <f t="shared" si="2"/>
        <v>0</v>
      </c>
      <c r="T24" s="71" t="s">
        <v>2</v>
      </c>
      <c r="U24" s="87">
        <f t="shared" si="3"/>
        <v>0</v>
      </c>
      <c r="V24" s="88" t="s">
        <v>54</v>
      </c>
      <c r="X24" s="94"/>
      <c r="Y24" s="9"/>
      <c r="Z24" s="246" t="s">
        <v>279</v>
      </c>
      <c r="AA24" s="202">
        <v>44.9</v>
      </c>
      <c r="AB24" s="95" t="s">
        <v>63</v>
      </c>
      <c r="AC24" s="56">
        <f>'Information de projection'!C11</f>
        <v>0</v>
      </c>
      <c r="AD24" s="56">
        <f>'Information de projection'!B11</f>
        <v>0</v>
      </c>
      <c r="AE24" s="56">
        <f t="shared" si="4"/>
        <v>0</v>
      </c>
      <c r="AF24" s="56" t="s">
        <v>2</v>
      </c>
      <c r="AG24" s="90">
        <f t="shared" si="5"/>
        <v>0</v>
      </c>
      <c r="AH24" s="91" t="s">
        <v>54</v>
      </c>
    </row>
    <row r="25" spans="1:35" ht="13.5" thickBot="1" x14ac:dyDescent="0.25">
      <c r="A25" s="92"/>
      <c r="B25" s="15"/>
      <c r="C25" s="93" t="s">
        <v>9</v>
      </c>
      <c r="D25" s="199">
        <v>0</v>
      </c>
      <c r="E25" s="83" t="s">
        <v>66</v>
      </c>
      <c r="F25" s="36">
        <f>'Information de soudage à l''arc'!C17</f>
        <v>0</v>
      </c>
      <c r="G25" s="36">
        <f t="shared" si="0"/>
        <v>0</v>
      </c>
      <c r="H25" s="36" t="s">
        <v>2</v>
      </c>
      <c r="I25" s="84">
        <f t="shared" si="1"/>
        <v>0</v>
      </c>
      <c r="J25" s="85" t="s">
        <v>54</v>
      </c>
      <c r="L25" s="94"/>
      <c r="N25" s="240" t="s">
        <v>217</v>
      </c>
      <c r="O25" s="36" t="s">
        <v>61</v>
      </c>
      <c r="P25" s="95" t="s">
        <v>63</v>
      </c>
      <c r="Q25" s="71">
        <f>'Information de coupage'!C12</f>
        <v>0</v>
      </c>
      <c r="R25" s="71">
        <f>'Rejets - partie 4'!P27</f>
        <v>0</v>
      </c>
      <c r="S25" s="71">
        <f t="shared" si="2"/>
        <v>0</v>
      </c>
      <c r="T25" s="71" t="s">
        <v>2</v>
      </c>
      <c r="U25" s="87">
        <f t="shared" si="3"/>
        <v>0</v>
      </c>
      <c r="V25" s="88" t="s">
        <v>54</v>
      </c>
      <c r="X25" s="96"/>
      <c r="Y25" s="97"/>
      <c r="Z25" s="98" t="s">
        <v>254</v>
      </c>
      <c r="AA25" s="203"/>
      <c r="AB25" s="99"/>
      <c r="AC25" s="99"/>
      <c r="AD25" s="99"/>
      <c r="AE25" s="100">
        <f>SUM(AE19:AE24)</f>
        <v>0</v>
      </c>
      <c r="AF25" s="101" t="s">
        <v>2</v>
      </c>
      <c r="AG25" s="102">
        <f>SUM(AG19:AG24)</f>
        <v>0</v>
      </c>
      <c r="AH25" s="103" t="s">
        <v>54</v>
      </c>
      <c r="AI25" s="4"/>
    </row>
    <row r="26" spans="1:35" x14ac:dyDescent="0.2">
      <c r="A26" s="92"/>
      <c r="B26" s="24"/>
      <c r="C26" s="93" t="s">
        <v>10</v>
      </c>
      <c r="D26" s="199">
        <v>3.0000000000000001E-3</v>
      </c>
      <c r="E26" s="83" t="s">
        <v>64</v>
      </c>
      <c r="F26" s="36">
        <f>'Information de soudage à l''arc'!C18</f>
        <v>0</v>
      </c>
      <c r="G26" s="36">
        <f t="shared" si="0"/>
        <v>0</v>
      </c>
      <c r="H26" s="36" t="s">
        <v>2</v>
      </c>
      <c r="I26" s="84">
        <f t="shared" si="1"/>
        <v>0</v>
      </c>
      <c r="J26" s="85" t="s">
        <v>54</v>
      </c>
      <c r="L26" s="94"/>
      <c r="M26" s="9"/>
      <c r="N26" s="240" t="s">
        <v>262</v>
      </c>
      <c r="O26" s="36" t="s">
        <v>61</v>
      </c>
      <c r="P26" s="95" t="s">
        <v>66</v>
      </c>
      <c r="Q26" s="71">
        <f>'Information de coupage'!C13</f>
        <v>0</v>
      </c>
      <c r="R26" s="71">
        <f>'Rejets - partie 4'!P28</f>
        <v>0</v>
      </c>
      <c r="S26" s="71">
        <f t="shared" si="2"/>
        <v>0</v>
      </c>
      <c r="T26" s="71" t="s">
        <v>2</v>
      </c>
      <c r="U26" s="87">
        <f t="shared" si="3"/>
        <v>0</v>
      </c>
      <c r="V26" s="88" t="s">
        <v>54</v>
      </c>
      <c r="X26" s="239" t="s">
        <v>232</v>
      </c>
      <c r="Y26" s="86" t="s">
        <v>55</v>
      </c>
      <c r="Z26" s="245" t="s">
        <v>275</v>
      </c>
      <c r="AA26" s="202">
        <v>60</v>
      </c>
      <c r="AB26" s="49" t="s">
        <v>66</v>
      </c>
      <c r="AC26" s="56">
        <f>'Information de projection'!D6</f>
        <v>0</v>
      </c>
      <c r="AD26" s="56">
        <f>'Information de projection'!B6</f>
        <v>0</v>
      </c>
      <c r="AE26" s="56">
        <f>(AA26*AC26*AD26)/1000</f>
        <v>0</v>
      </c>
      <c r="AF26" s="56" t="s">
        <v>2</v>
      </c>
      <c r="AG26" s="90">
        <f>(AA26*AC26*AD26)/1000000</f>
        <v>0</v>
      </c>
      <c r="AH26" s="91" t="s">
        <v>54</v>
      </c>
    </row>
    <row r="27" spans="1:35" ht="13.5" thickBot="1" x14ac:dyDescent="0.25">
      <c r="A27" s="92"/>
      <c r="B27" s="24"/>
      <c r="C27" s="93" t="s">
        <v>12</v>
      </c>
      <c r="D27" s="199">
        <v>5.0000000000000001E-3</v>
      </c>
      <c r="E27" s="83" t="s">
        <v>62</v>
      </c>
      <c r="F27" s="36">
        <f>'Information de soudage à l''arc'!C19</f>
        <v>0</v>
      </c>
      <c r="G27" s="36">
        <f t="shared" si="0"/>
        <v>0</v>
      </c>
      <c r="H27" s="36" t="s">
        <v>2</v>
      </c>
      <c r="I27" s="84">
        <f t="shared" si="1"/>
        <v>0</v>
      </c>
      <c r="J27" s="85" t="s">
        <v>54</v>
      </c>
      <c r="L27" s="96"/>
      <c r="M27" s="97"/>
      <c r="N27" s="98" t="s">
        <v>254</v>
      </c>
      <c r="O27" s="97"/>
      <c r="P27" s="97"/>
      <c r="Q27" s="97"/>
      <c r="R27" s="97"/>
      <c r="S27" s="73">
        <f>SUM(S19:S26)</f>
        <v>0</v>
      </c>
      <c r="T27" s="74" t="s">
        <v>2</v>
      </c>
      <c r="U27" s="75">
        <f>SUM(U19:U26)</f>
        <v>0</v>
      </c>
      <c r="V27" s="104" t="s">
        <v>54</v>
      </c>
      <c r="X27" s="94"/>
      <c r="Y27" s="9"/>
      <c r="Z27" s="245" t="s">
        <v>341</v>
      </c>
      <c r="AA27" s="204">
        <v>16.600000000000001</v>
      </c>
      <c r="AB27" s="89" t="s">
        <v>66</v>
      </c>
      <c r="AC27" s="56">
        <f>'Information de projection'!D7</f>
        <v>0</v>
      </c>
      <c r="AD27" s="56">
        <f>'Information de projection'!B7</f>
        <v>0</v>
      </c>
      <c r="AE27" s="56">
        <f t="shared" ref="AE27:AE31" si="6">(AA27*AC27*AD27)/1000</f>
        <v>0</v>
      </c>
      <c r="AF27" s="56" t="s">
        <v>2</v>
      </c>
      <c r="AG27" s="90">
        <f t="shared" ref="AG27:AG31" si="7">(AA27*AC27*AD27)/1000000</f>
        <v>0</v>
      </c>
      <c r="AH27" s="91" t="s">
        <v>54</v>
      </c>
    </row>
    <row r="28" spans="1:35" x14ac:dyDescent="0.2">
      <c r="A28" s="92"/>
      <c r="B28" s="24"/>
      <c r="C28" s="93" t="s">
        <v>14</v>
      </c>
      <c r="D28" s="199">
        <v>0</v>
      </c>
      <c r="E28" s="83" t="s">
        <v>66</v>
      </c>
      <c r="F28" s="36">
        <f>'Information de soudage à l''arc'!C20</f>
        <v>0</v>
      </c>
      <c r="G28" s="36">
        <f t="shared" si="0"/>
        <v>0</v>
      </c>
      <c r="H28" s="36" t="s">
        <v>2</v>
      </c>
      <c r="I28" s="84">
        <f t="shared" si="1"/>
        <v>0</v>
      </c>
      <c r="J28" s="85" t="s">
        <v>54</v>
      </c>
      <c r="L28" s="239" t="s">
        <v>232</v>
      </c>
      <c r="M28" s="86" t="s">
        <v>55</v>
      </c>
      <c r="N28" s="240" t="s">
        <v>111</v>
      </c>
      <c r="O28" s="36" t="s">
        <v>61</v>
      </c>
      <c r="P28" s="49" t="s">
        <v>63</v>
      </c>
      <c r="Q28" s="71">
        <f>'Information de coupage'!D6</f>
        <v>0</v>
      </c>
      <c r="R28" s="71">
        <f>'Rejets - partie 4'!P21</f>
        <v>0</v>
      </c>
      <c r="S28" s="71">
        <f>(Q28*R28)*1000</f>
        <v>0</v>
      </c>
      <c r="T28" s="71" t="s">
        <v>2</v>
      </c>
      <c r="U28" s="87">
        <f>(Q28*R28)</f>
        <v>0</v>
      </c>
      <c r="V28" s="88" t="s">
        <v>54</v>
      </c>
      <c r="X28" s="94"/>
      <c r="Y28" s="9"/>
      <c r="Z28" s="245" t="s">
        <v>276</v>
      </c>
      <c r="AA28" s="202">
        <v>60</v>
      </c>
      <c r="AB28" s="89" t="s">
        <v>66</v>
      </c>
      <c r="AC28" s="56">
        <f>'Information de projection'!D8</f>
        <v>0</v>
      </c>
      <c r="AD28" s="56">
        <f>'Information de projection'!B8</f>
        <v>0</v>
      </c>
      <c r="AE28" s="56">
        <f t="shared" si="6"/>
        <v>0</v>
      </c>
      <c r="AF28" s="56" t="s">
        <v>2</v>
      </c>
      <c r="AG28" s="90">
        <f t="shared" si="7"/>
        <v>0</v>
      </c>
      <c r="AH28" s="91" t="s">
        <v>54</v>
      </c>
    </row>
    <row r="29" spans="1:35" x14ac:dyDescent="0.2">
      <c r="A29" s="92"/>
      <c r="B29" s="24"/>
      <c r="C29" s="93" t="s">
        <v>16</v>
      </c>
      <c r="D29" s="199">
        <v>4.0000000000000001E-3</v>
      </c>
      <c r="E29" s="83" t="s">
        <v>64</v>
      </c>
      <c r="F29" s="36">
        <f>'Information de soudage à l''arc'!C21</f>
        <v>0</v>
      </c>
      <c r="G29" s="36">
        <f t="shared" si="0"/>
        <v>0</v>
      </c>
      <c r="H29" s="36" t="s">
        <v>2</v>
      </c>
      <c r="I29" s="84">
        <f t="shared" si="1"/>
        <v>0</v>
      </c>
      <c r="J29" s="85" t="s">
        <v>54</v>
      </c>
      <c r="L29" s="94"/>
      <c r="M29" s="9"/>
      <c r="N29" s="240" t="s">
        <v>213</v>
      </c>
      <c r="O29" s="36" t="s">
        <v>61</v>
      </c>
      <c r="P29" s="95" t="s">
        <v>63</v>
      </c>
      <c r="Q29" s="71">
        <f>'Information de coupage'!D7</f>
        <v>0</v>
      </c>
      <c r="R29" s="71">
        <f>'Rejets - partie 4'!P22</f>
        <v>0</v>
      </c>
      <c r="S29" s="71">
        <f t="shared" ref="S29:S35" si="8">(Q29*R29)*1000</f>
        <v>0</v>
      </c>
      <c r="T29" s="71" t="s">
        <v>2</v>
      </c>
      <c r="U29" s="87">
        <f t="shared" ref="U29:U35" si="9">(Q29*R29)</f>
        <v>0</v>
      </c>
      <c r="V29" s="88" t="s">
        <v>54</v>
      </c>
      <c r="X29" s="94"/>
      <c r="Y29" s="9"/>
      <c r="Z29" s="245" t="s">
        <v>277</v>
      </c>
      <c r="AA29" s="204">
        <v>19.75</v>
      </c>
      <c r="AB29" s="89" t="s">
        <v>66</v>
      </c>
      <c r="AC29" s="56">
        <f>'Information de projection'!D9</f>
        <v>0</v>
      </c>
      <c r="AD29" s="56">
        <f>'Information de projection'!B9</f>
        <v>0</v>
      </c>
      <c r="AE29" s="56">
        <f t="shared" si="6"/>
        <v>0</v>
      </c>
      <c r="AF29" s="56" t="s">
        <v>2</v>
      </c>
      <c r="AG29" s="90">
        <f t="shared" si="7"/>
        <v>0</v>
      </c>
      <c r="AH29" s="91" t="s">
        <v>54</v>
      </c>
    </row>
    <row r="30" spans="1:35" x14ac:dyDescent="0.2">
      <c r="A30" s="92"/>
      <c r="B30" s="24"/>
      <c r="C30" s="93" t="s">
        <v>18</v>
      </c>
      <c r="D30" s="199">
        <v>6.0000000000000001E-3</v>
      </c>
      <c r="E30" s="83" t="s">
        <v>62</v>
      </c>
      <c r="F30" s="36">
        <f>'Information de soudage à l''arc'!C22</f>
        <v>0</v>
      </c>
      <c r="G30" s="36">
        <f t="shared" si="0"/>
        <v>0</v>
      </c>
      <c r="H30" s="36" t="s">
        <v>2</v>
      </c>
      <c r="I30" s="84">
        <f t="shared" si="1"/>
        <v>0</v>
      </c>
      <c r="J30" s="85" t="s">
        <v>54</v>
      </c>
      <c r="L30" s="94"/>
      <c r="M30" s="9"/>
      <c r="N30" s="240" t="s">
        <v>214</v>
      </c>
      <c r="O30" s="36" t="s">
        <v>61</v>
      </c>
      <c r="P30" s="95" t="s">
        <v>63</v>
      </c>
      <c r="Q30" s="71">
        <f>'Information de coupage'!D8</f>
        <v>0</v>
      </c>
      <c r="R30" s="71">
        <f>'Rejets - partie 4'!P23</f>
        <v>0</v>
      </c>
      <c r="S30" s="71">
        <f t="shared" si="8"/>
        <v>0</v>
      </c>
      <c r="T30" s="71" t="s">
        <v>2</v>
      </c>
      <c r="U30" s="87">
        <f t="shared" si="9"/>
        <v>0</v>
      </c>
      <c r="V30" s="88" t="s">
        <v>54</v>
      </c>
      <c r="X30" s="94"/>
      <c r="Y30" s="9"/>
      <c r="Z30" s="245" t="s">
        <v>278</v>
      </c>
      <c r="AA30" s="202">
        <v>60</v>
      </c>
      <c r="AB30" s="89" t="s">
        <v>66</v>
      </c>
      <c r="AC30" s="56">
        <f>'Information de projection'!D10</f>
        <v>0</v>
      </c>
      <c r="AD30" s="56">
        <f>'Information de projection'!B10</f>
        <v>0</v>
      </c>
      <c r="AE30" s="56">
        <f t="shared" si="6"/>
        <v>0</v>
      </c>
      <c r="AF30" s="56" t="s">
        <v>2</v>
      </c>
      <c r="AG30" s="90">
        <f t="shared" si="7"/>
        <v>0</v>
      </c>
      <c r="AH30" s="91" t="s">
        <v>54</v>
      </c>
    </row>
    <row r="31" spans="1:35" ht="13.5" thickBot="1" x14ac:dyDescent="0.25">
      <c r="A31" s="92"/>
      <c r="B31" s="15"/>
      <c r="C31" s="93" t="s">
        <v>20</v>
      </c>
      <c r="D31" s="199">
        <v>1E-3</v>
      </c>
      <c r="E31" s="83" t="s">
        <v>62</v>
      </c>
      <c r="F31" s="36">
        <f>'Information de soudage à l''arc'!C23</f>
        <v>0</v>
      </c>
      <c r="G31" s="36">
        <f t="shared" si="0"/>
        <v>0</v>
      </c>
      <c r="H31" s="36" t="s">
        <v>2</v>
      </c>
      <c r="I31" s="84">
        <f t="shared" si="1"/>
        <v>0</v>
      </c>
      <c r="J31" s="85" t="s">
        <v>54</v>
      </c>
      <c r="L31" s="94"/>
      <c r="M31" s="9"/>
      <c r="N31" s="240" t="s">
        <v>112</v>
      </c>
      <c r="O31" s="36" t="s">
        <v>61</v>
      </c>
      <c r="P31" s="95" t="s">
        <v>63</v>
      </c>
      <c r="Q31" s="71">
        <f>'Information de coupage'!D9</f>
        <v>0</v>
      </c>
      <c r="R31" s="71">
        <f>'Rejets - partie 4'!P24</f>
        <v>0</v>
      </c>
      <c r="S31" s="71">
        <f t="shared" si="8"/>
        <v>0</v>
      </c>
      <c r="T31" s="71" t="s">
        <v>2</v>
      </c>
      <c r="U31" s="87">
        <f t="shared" si="9"/>
        <v>0</v>
      </c>
      <c r="V31" s="88" t="s">
        <v>54</v>
      </c>
      <c r="X31" s="94"/>
      <c r="Y31" s="9"/>
      <c r="Z31" s="246" t="s">
        <v>279</v>
      </c>
      <c r="AA31" s="202">
        <v>60</v>
      </c>
      <c r="AB31" s="89" t="s">
        <v>66</v>
      </c>
      <c r="AC31" s="56">
        <f>'Information de projection'!D11</f>
        <v>0</v>
      </c>
      <c r="AD31" s="56">
        <f>'Information de projection'!B11</f>
        <v>0</v>
      </c>
      <c r="AE31" s="56">
        <f t="shared" si="6"/>
        <v>0</v>
      </c>
      <c r="AF31" s="56" t="s">
        <v>2</v>
      </c>
      <c r="AG31" s="90">
        <f t="shared" si="7"/>
        <v>0</v>
      </c>
      <c r="AH31" s="91" t="s">
        <v>54</v>
      </c>
    </row>
    <row r="32" spans="1:35" ht="13.5" thickBot="1" x14ac:dyDescent="0.25">
      <c r="A32" s="92"/>
      <c r="B32" s="24"/>
      <c r="C32" s="93" t="s">
        <v>22</v>
      </c>
      <c r="D32" s="199">
        <v>1.3000000000000001E-2</v>
      </c>
      <c r="E32" s="83" t="s">
        <v>62</v>
      </c>
      <c r="F32" s="36">
        <f>'Information de soudage à l''arc'!C24</f>
        <v>0</v>
      </c>
      <c r="G32" s="36">
        <f t="shared" si="0"/>
        <v>0</v>
      </c>
      <c r="H32" s="36" t="s">
        <v>2</v>
      </c>
      <c r="I32" s="84">
        <f t="shared" si="1"/>
        <v>0</v>
      </c>
      <c r="J32" s="85" t="s">
        <v>54</v>
      </c>
      <c r="L32" s="94"/>
      <c r="M32" s="9"/>
      <c r="N32" s="240" t="s">
        <v>215</v>
      </c>
      <c r="O32" s="36" t="s">
        <v>61</v>
      </c>
      <c r="P32" s="95" t="s">
        <v>63</v>
      </c>
      <c r="Q32" s="71">
        <f>'Information de coupage'!D10</f>
        <v>0</v>
      </c>
      <c r="R32" s="71">
        <f>'Rejets - partie 4'!P25</f>
        <v>0</v>
      </c>
      <c r="S32" s="71">
        <f t="shared" si="8"/>
        <v>0</v>
      </c>
      <c r="T32" s="71" t="s">
        <v>2</v>
      </c>
      <c r="U32" s="87">
        <f t="shared" si="9"/>
        <v>0</v>
      </c>
      <c r="V32" s="88" t="s">
        <v>54</v>
      </c>
      <c r="X32" s="96"/>
      <c r="Y32" s="97"/>
      <c r="Z32" s="98" t="s">
        <v>263</v>
      </c>
      <c r="AA32" s="203"/>
      <c r="AB32" s="99"/>
      <c r="AC32" s="99"/>
      <c r="AD32" s="99"/>
      <c r="AE32" s="100">
        <f>SUM(AE26:AE31)</f>
        <v>0</v>
      </c>
      <c r="AF32" s="101" t="s">
        <v>2</v>
      </c>
      <c r="AG32" s="102">
        <f>SUM(AG26:AG31)</f>
        <v>0</v>
      </c>
      <c r="AH32" s="103" t="s">
        <v>54</v>
      </c>
    </row>
    <row r="33" spans="1:34" x14ac:dyDescent="0.2">
      <c r="A33" s="92"/>
      <c r="B33" s="15"/>
      <c r="C33" s="93" t="s">
        <v>24</v>
      </c>
      <c r="D33" s="199">
        <v>1.7000000000000001E-2</v>
      </c>
      <c r="E33" s="83" t="s">
        <v>62</v>
      </c>
      <c r="F33" s="36">
        <f>'Information de soudage à l''arc'!C25</f>
        <v>0</v>
      </c>
      <c r="G33" s="36">
        <f t="shared" si="0"/>
        <v>0</v>
      </c>
      <c r="H33" s="36" t="s">
        <v>2</v>
      </c>
      <c r="I33" s="84">
        <f t="shared" si="1"/>
        <v>0</v>
      </c>
      <c r="J33" s="85" t="s">
        <v>54</v>
      </c>
      <c r="L33" s="94"/>
      <c r="M33" s="9"/>
      <c r="N33" s="240" t="s">
        <v>216</v>
      </c>
      <c r="O33" s="36" t="s">
        <v>61</v>
      </c>
      <c r="P33" s="95" t="s">
        <v>63</v>
      </c>
      <c r="Q33" s="71">
        <f>'Information de coupage'!D11</f>
        <v>0</v>
      </c>
      <c r="R33" s="71">
        <f>'Rejets - partie 4'!P26</f>
        <v>0</v>
      </c>
      <c r="S33" s="71">
        <f t="shared" si="8"/>
        <v>0</v>
      </c>
      <c r="T33" s="71" t="s">
        <v>2</v>
      </c>
      <c r="U33" s="87">
        <f t="shared" si="9"/>
        <v>0</v>
      </c>
      <c r="V33" s="88" t="s">
        <v>54</v>
      </c>
      <c r="X33" s="239" t="s">
        <v>233</v>
      </c>
      <c r="Y33" s="86" t="s">
        <v>55</v>
      </c>
      <c r="Z33" s="245" t="s">
        <v>275</v>
      </c>
      <c r="AA33" s="202">
        <v>150</v>
      </c>
      <c r="AB33" s="49" t="s">
        <v>63</v>
      </c>
      <c r="AC33" s="56">
        <f>'Information de projection'!E6</f>
        <v>0</v>
      </c>
      <c r="AD33" s="56">
        <f>'Information de projection'!B6</f>
        <v>0</v>
      </c>
      <c r="AE33" s="56">
        <f>(AA33*AC33*AD33)/1000</f>
        <v>0</v>
      </c>
      <c r="AF33" s="56" t="s">
        <v>2</v>
      </c>
      <c r="AG33" s="90">
        <f>(AA33*AC33*AD33)/1000000</f>
        <v>0</v>
      </c>
      <c r="AH33" s="91" t="s">
        <v>54</v>
      </c>
    </row>
    <row r="34" spans="1:34" x14ac:dyDescent="0.2">
      <c r="A34" s="92"/>
      <c r="B34" s="24"/>
      <c r="C34" s="93" t="s">
        <v>25</v>
      </c>
      <c r="D34" s="199">
        <v>0</v>
      </c>
      <c r="E34" s="83" t="s">
        <v>66</v>
      </c>
      <c r="F34" s="36">
        <f>'Information de soudage à l''arc'!C26</f>
        <v>0</v>
      </c>
      <c r="G34" s="36">
        <f t="shared" si="0"/>
        <v>0</v>
      </c>
      <c r="H34" s="36" t="s">
        <v>2</v>
      </c>
      <c r="I34" s="84">
        <f t="shared" si="1"/>
        <v>0</v>
      </c>
      <c r="J34" s="85" t="s">
        <v>54</v>
      </c>
      <c r="L34" s="94"/>
      <c r="N34" s="240" t="s">
        <v>217</v>
      </c>
      <c r="O34" s="36" t="s">
        <v>61</v>
      </c>
      <c r="P34" s="95" t="s">
        <v>63</v>
      </c>
      <c r="Q34" s="71">
        <f>'Information de coupage'!D12</f>
        <v>0</v>
      </c>
      <c r="R34" s="71">
        <f>'Rejets - partie 4'!P27</f>
        <v>0</v>
      </c>
      <c r="S34" s="71">
        <f t="shared" si="8"/>
        <v>0</v>
      </c>
      <c r="T34" s="71" t="s">
        <v>2</v>
      </c>
      <c r="U34" s="87">
        <f t="shared" si="9"/>
        <v>0</v>
      </c>
      <c r="V34" s="88" t="s">
        <v>54</v>
      </c>
      <c r="X34" s="94"/>
      <c r="Y34" s="9"/>
      <c r="Z34" s="245" t="s">
        <v>341</v>
      </c>
      <c r="AA34" s="204">
        <v>16.600000000000001</v>
      </c>
      <c r="AB34" s="95" t="s">
        <v>66</v>
      </c>
      <c r="AC34" s="56">
        <f>'Information de projection'!E7</f>
        <v>0</v>
      </c>
      <c r="AD34" s="56">
        <f>'Information de projection'!B7</f>
        <v>0</v>
      </c>
      <c r="AE34" s="56">
        <f t="shared" ref="AE34:AE38" si="10">(AA34*AC34*AD34)/1000</f>
        <v>0</v>
      </c>
      <c r="AF34" s="56" t="s">
        <v>2</v>
      </c>
      <c r="AG34" s="90">
        <f t="shared" ref="AG34:AG38" si="11">(AA34*AC34*AD34)/1000000</f>
        <v>0</v>
      </c>
      <c r="AH34" s="91" t="s">
        <v>54</v>
      </c>
    </row>
    <row r="35" spans="1:34" x14ac:dyDescent="0.2">
      <c r="A35" s="92"/>
      <c r="B35" s="24"/>
      <c r="C35" s="93" t="s">
        <v>26</v>
      </c>
      <c r="D35" s="199">
        <v>0.21200000000000002</v>
      </c>
      <c r="E35" s="83" t="s">
        <v>62</v>
      </c>
      <c r="F35" s="36">
        <f>'Information de soudage à l''arc'!C27</f>
        <v>0</v>
      </c>
      <c r="G35" s="36">
        <f t="shared" si="0"/>
        <v>0</v>
      </c>
      <c r="H35" s="36" t="s">
        <v>2</v>
      </c>
      <c r="I35" s="84">
        <f t="shared" si="1"/>
        <v>0</v>
      </c>
      <c r="J35" s="85" t="s">
        <v>54</v>
      </c>
      <c r="L35" s="94"/>
      <c r="M35" s="9"/>
      <c r="N35" s="240" t="s">
        <v>262</v>
      </c>
      <c r="O35" s="36" t="s">
        <v>61</v>
      </c>
      <c r="P35" s="95" t="s">
        <v>66</v>
      </c>
      <c r="Q35" s="71">
        <f>'Information de coupage'!D13</f>
        <v>0</v>
      </c>
      <c r="R35" s="71">
        <f>'Rejets - partie 4'!P28</f>
        <v>0</v>
      </c>
      <c r="S35" s="71">
        <f t="shared" si="8"/>
        <v>0</v>
      </c>
      <c r="T35" s="71" t="s">
        <v>2</v>
      </c>
      <c r="U35" s="87">
        <f t="shared" si="9"/>
        <v>0</v>
      </c>
      <c r="V35" s="88" t="s">
        <v>54</v>
      </c>
      <c r="X35" s="94"/>
      <c r="Y35" s="9"/>
      <c r="Z35" s="245" t="s">
        <v>276</v>
      </c>
      <c r="AA35" s="202">
        <v>110</v>
      </c>
      <c r="AB35" s="95" t="s">
        <v>63</v>
      </c>
      <c r="AC35" s="56">
        <f>'Information de projection'!E8</f>
        <v>0</v>
      </c>
      <c r="AD35" s="56">
        <f>'Information de projection'!B8</f>
        <v>0</v>
      </c>
      <c r="AE35" s="56">
        <f t="shared" si="10"/>
        <v>0</v>
      </c>
      <c r="AF35" s="56" t="s">
        <v>2</v>
      </c>
      <c r="AG35" s="90">
        <f t="shared" si="11"/>
        <v>0</v>
      </c>
      <c r="AH35" s="91" t="s">
        <v>54</v>
      </c>
    </row>
    <row r="36" spans="1:34" ht="13.5" thickBot="1" x14ac:dyDescent="0.25">
      <c r="A36" s="92"/>
      <c r="B36" s="24"/>
      <c r="C36" s="93" t="s">
        <v>27</v>
      </c>
      <c r="D36" s="199">
        <v>0</v>
      </c>
      <c r="E36" s="83" t="s">
        <v>66</v>
      </c>
      <c r="F36" s="36">
        <f>'Information de soudage à l''arc'!C28</f>
        <v>0</v>
      </c>
      <c r="G36" s="36">
        <f t="shared" si="0"/>
        <v>0</v>
      </c>
      <c r="H36" s="36" t="s">
        <v>2</v>
      </c>
      <c r="I36" s="84">
        <f t="shared" si="1"/>
        <v>0</v>
      </c>
      <c r="J36" s="85" t="s">
        <v>54</v>
      </c>
      <c r="L36" s="96"/>
      <c r="M36" s="97"/>
      <c r="N36" s="98" t="s">
        <v>263</v>
      </c>
      <c r="O36" s="97"/>
      <c r="P36" s="97"/>
      <c r="Q36" s="97"/>
      <c r="R36" s="97"/>
      <c r="S36" s="73">
        <f>SUM(S28:S35)</f>
        <v>0</v>
      </c>
      <c r="T36" s="74" t="s">
        <v>2</v>
      </c>
      <c r="U36" s="75">
        <f>SUM(U28:U35)</f>
        <v>0</v>
      </c>
      <c r="V36" s="104" t="s">
        <v>54</v>
      </c>
      <c r="X36" s="94"/>
      <c r="Y36" s="9"/>
      <c r="Z36" s="245" t="s">
        <v>277</v>
      </c>
      <c r="AA36" s="202">
        <v>6</v>
      </c>
      <c r="AB36" s="95" t="s">
        <v>63</v>
      </c>
      <c r="AC36" s="56">
        <f>'Information de projection'!E9</f>
        <v>0</v>
      </c>
      <c r="AD36" s="56">
        <f>'Information de projection'!B9</f>
        <v>0</v>
      </c>
      <c r="AE36" s="56">
        <f t="shared" si="10"/>
        <v>0</v>
      </c>
      <c r="AF36" s="56" t="s">
        <v>2</v>
      </c>
      <c r="AG36" s="90">
        <f t="shared" si="11"/>
        <v>0</v>
      </c>
      <c r="AH36" s="91" t="s">
        <v>54</v>
      </c>
    </row>
    <row r="37" spans="1:34" x14ac:dyDescent="0.2">
      <c r="A37" s="92"/>
      <c r="B37" s="15"/>
      <c r="C37" s="93" t="s">
        <v>28</v>
      </c>
      <c r="D37" s="199">
        <v>0</v>
      </c>
      <c r="E37" s="83" t="s">
        <v>66</v>
      </c>
      <c r="F37" s="36">
        <f>'Information de soudage à l''arc'!C29</f>
        <v>0</v>
      </c>
      <c r="G37" s="36">
        <f t="shared" si="0"/>
        <v>0</v>
      </c>
      <c r="H37" s="36" t="s">
        <v>2</v>
      </c>
      <c r="I37" s="84">
        <f t="shared" si="1"/>
        <v>0</v>
      </c>
      <c r="J37" s="85" t="s">
        <v>54</v>
      </c>
      <c r="L37" s="239" t="s">
        <v>233</v>
      </c>
      <c r="M37" s="86" t="s">
        <v>55</v>
      </c>
      <c r="N37" s="241" t="s">
        <v>111</v>
      </c>
      <c r="O37" s="36" t="s">
        <v>61</v>
      </c>
      <c r="P37" s="49" t="s">
        <v>63</v>
      </c>
      <c r="Q37" s="71">
        <f>'Information de coupage'!E6</f>
        <v>0</v>
      </c>
      <c r="R37" s="71">
        <f>'Rejets - partie 4'!P21</f>
        <v>0</v>
      </c>
      <c r="S37" s="71">
        <f>(Q37*R37)*1000</f>
        <v>0</v>
      </c>
      <c r="T37" s="71" t="s">
        <v>2</v>
      </c>
      <c r="U37" s="87">
        <f>(Q37*R37)</f>
        <v>0</v>
      </c>
      <c r="V37" s="88" t="s">
        <v>54</v>
      </c>
      <c r="X37" s="94"/>
      <c r="Y37" s="9"/>
      <c r="Z37" s="245" t="s">
        <v>278</v>
      </c>
      <c r="AA37" s="202">
        <v>110</v>
      </c>
      <c r="AB37" s="95" t="s">
        <v>63</v>
      </c>
      <c r="AC37" s="56">
        <f>'Information de projection'!E10</f>
        <v>0</v>
      </c>
      <c r="AD37" s="56">
        <f>'Information de projection'!B10</f>
        <v>0</v>
      </c>
      <c r="AE37" s="56">
        <f t="shared" si="10"/>
        <v>0</v>
      </c>
      <c r="AF37" s="56" t="s">
        <v>2</v>
      </c>
      <c r="AG37" s="90">
        <f t="shared" si="11"/>
        <v>0</v>
      </c>
      <c r="AH37" s="91" t="s">
        <v>54</v>
      </c>
    </row>
    <row r="38" spans="1:34" ht="26.25" thickBot="1" x14ac:dyDescent="0.25">
      <c r="A38" s="92"/>
      <c r="B38" s="24"/>
      <c r="C38" s="93" t="s">
        <v>30</v>
      </c>
      <c r="D38" s="199">
        <v>0.42</v>
      </c>
      <c r="E38" s="83" t="s">
        <v>62</v>
      </c>
      <c r="F38" s="36">
        <f>'Information de soudage à l''arc'!C30</f>
        <v>0</v>
      </c>
      <c r="G38" s="36">
        <f t="shared" si="0"/>
        <v>0</v>
      </c>
      <c r="H38" s="36" t="s">
        <v>2</v>
      </c>
      <c r="I38" s="84">
        <f t="shared" si="1"/>
        <v>0</v>
      </c>
      <c r="J38" s="85" t="s">
        <v>54</v>
      </c>
      <c r="L38" s="94"/>
      <c r="M38" s="9"/>
      <c r="N38" s="242" t="s">
        <v>213</v>
      </c>
      <c r="O38" s="36" t="s">
        <v>61</v>
      </c>
      <c r="P38" s="95" t="s">
        <v>63</v>
      </c>
      <c r="Q38" s="71">
        <f>'Information de coupage'!E7</f>
        <v>0</v>
      </c>
      <c r="R38" s="71">
        <f>'Rejets - partie 4'!P22</f>
        <v>0</v>
      </c>
      <c r="S38" s="71">
        <f t="shared" ref="S38:S44" si="12">(Q38*R38)*1000</f>
        <v>0</v>
      </c>
      <c r="T38" s="71" t="s">
        <v>2</v>
      </c>
      <c r="U38" s="87">
        <f t="shared" ref="U38:U44" si="13">(Q38*R38)</f>
        <v>0</v>
      </c>
      <c r="V38" s="88" t="s">
        <v>54</v>
      </c>
      <c r="X38" s="94"/>
      <c r="Y38" s="9"/>
      <c r="Z38" s="246" t="s">
        <v>279</v>
      </c>
      <c r="AA38" s="202">
        <v>94</v>
      </c>
      <c r="AB38" s="95" t="s">
        <v>63</v>
      </c>
      <c r="AC38" s="56">
        <f>'Information de projection'!E11</f>
        <v>0</v>
      </c>
      <c r="AD38" s="56">
        <f>'Information de projection'!B11</f>
        <v>0</v>
      </c>
      <c r="AE38" s="56">
        <f t="shared" si="10"/>
        <v>0</v>
      </c>
      <c r="AF38" s="56" t="s">
        <v>2</v>
      </c>
      <c r="AG38" s="90">
        <f t="shared" si="11"/>
        <v>0</v>
      </c>
      <c r="AH38" s="91" t="s">
        <v>54</v>
      </c>
    </row>
    <row r="39" spans="1:34" ht="13.5" thickBot="1" x14ac:dyDescent="0.25">
      <c r="A39" s="92"/>
      <c r="B39" s="24"/>
      <c r="C39" s="93" t="s">
        <v>31</v>
      </c>
      <c r="D39" s="199">
        <v>0</v>
      </c>
      <c r="E39" s="83" t="s">
        <v>66</v>
      </c>
      <c r="F39" s="36">
        <f>'Information de soudage à l''arc'!C31</f>
        <v>0</v>
      </c>
      <c r="G39" s="36">
        <f t="shared" si="0"/>
        <v>0</v>
      </c>
      <c r="H39" s="36" t="s">
        <v>2</v>
      </c>
      <c r="I39" s="84">
        <f t="shared" si="1"/>
        <v>0</v>
      </c>
      <c r="J39" s="85" t="s">
        <v>54</v>
      </c>
      <c r="L39" s="94"/>
      <c r="M39" s="9"/>
      <c r="N39" s="241" t="s">
        <v>214</v>
      </c>
      <c r="O39" s="36" t="s">
        <v>61</v>
      </c>
      <c r="P39" s="95" t="s">
        <v>63</v>
      </c>
      <c r="Q39" s="71">
        <f>'Information de coupage'!E8</f>
        <v>0</v>
      </c>
      <c r="R39" s="71">
        <f>'Rejets - partie 4'!P23</f>
        <v>0</v>
      </c>
      <c r="S39" s="71">
        <f t="shared" si="12"/>
        <v>0</v>
      </c>
      <c r="T39" s="71" t="s">
        <v>2</v>
      </c>
      <c r="U39" s="87">
        <f t="shared" si="13"/>
        <v>0</v>
      </c>
      <c r="V39" s="88" t="s">
        <v>54</v>
      </c>
      <c r="X39" s="96"/>
      <c r="Y39" s="97"/>
      <c r="Z39" s="98" t="s">
        <v>264</v>
      </c>
      <c r="AA39" s="203"/>
      <c r="AB39" s="99"/>
      <c r="AC39" s="99"/>
      <c r="AD39" s="99"/>
      <c r="AE39" s="100">
        <f>SUM(AE33:AE38)</f>
        <v>0</v>
      </c>
      <c r="AF39" s="101" t="s">
        <v>2</v>
      </c>
      <c r="AG39" s="102">
        <f>SUM(AG33:AG38)</f>
        <v>0</v>
      </c>
      <c r="AH39" s="103" t="s">
        <v>54</v>
      </c>
    </row>
    <row r="40" spans="1:34" x14ac:dyDescent="0.2">
      <c r="A40" s="92"/>
      <c r="B40" s="24"/>
      <c r="C40" s="93" t="s">
        <v>367</v>
      </c>
      <c r="D40" s="36">
        <f>IF('Information de soudage à l''arc'!$C$6="Methode 1",0.46,20*0.2865*'Info de soudage arc (Methode 2)'!R8)</f>
        <v>0.46</v>
      </c>
      <c r="E40" s="83" t="s">
        <v>66</v>
      </c>
      <c r="F40" s="36">
        <f>IF('Information de soudage à l''arc'!$C$6="Methode 1",'Information de soudage à l''arc'!C32,'Info de soudage arc (Methode 2)'!Q8)</f>
        <v>0</v>
      </c>
      <c r="G40" s="36">
        <f>IF(NOT(OR('Information de soudage à l''arc'!C$4="Non",'Information de soudage à l''arc'!C$5="Non")),0,(D40*F40)/1000)</f>
        <v>0</v>
      </c>
      <c r="H40" s="83" t="s">
        <v>2</v>
      </c>
      <c r="I40" s="84">
        <f t="shared" si="1"/>
        <v>0</v>
      </c>
      <c r="J40" s="105" t="s">
        <v>54</v>
      </c>
      <c r="L40" s="94"/>
      <c r="M40" s="9"/>
      <c r="N40" s="241" t="s">
        <v>112</v>
      </c>
      <c r="O40" s="36" t="s">
        <v>61</v>
      </c>
      <c r="P40" s="95" t="s">
        <v>63</v>
      </c>
      <c r="Q40" s="71">
        <f>'Information de coupage'!E9</f>
        <v>0</v>
      </c>
      <c r="R40" s="71">
        <f>'Rejets - partie 4'!P24</f>
        <v>0</v>
      </c>
      <c r="S40" s="71">
        <f t="shared" si="12"/>
        <v>0</v>
      </c>
      <c r="T40" s="71" t="s">
        <v>2</v>
      </c>
      <c r="U40" s="87">
        <f t="shared" si="13"/>
        <v>0</v>
      </c>
      <c r="V40" s="88" t="s">
        <v>54</v>
      </c>
      <c r="X40" s="236" t="s">
        <v>234</v>
      </c>
      <c r="Y40" s="86" t="s">
        <v>55</v>
      </c>
      <c r="Z40" s="245" t="s">
        <v>275</v>
      </c>
      <c r="AA40" s="202">
        <v>60</v>
      </c>
      <c r="AB40" s="49" t="s">
        <v>66</v>
      </c>
      <c r="AC40" s="56">
        <f>'Information de projection'!F6</f>
        <v>0</v>
      </c>
      <c r="AD40" s="56">
        <f>'Information de projection'!B6</f>
        <v>0</v>
      </c>
      <c r="AE40" s="56">
        <f>(AA40*AC40*AD40)/1000</f>
        <v>0</v>
      </c>
      <c r="AF40" s="56" t="s">
        <v>2</v>
      </c>
      <c r="AG40" s="90">
        <f>(AA40*AC40*AD40)/1000000</f>
        <v>0</v>
      </c>
      <c r="AH40" s="91" t="s">
        <v>54</v>
      </c>
    </row>
    <row r="41" spans="1:34" ht="10.5" customHeight="1" x14ac:dyDescent="0.2">
      <c r="A41" s="92"/>
      <c r="B41" s="106"/>
      <c r="C41" s="107"/>
      <c r="D41" s="41"/>
      <c r="E41" s="108"/>
      <c r="F41" s="41"/>
      <c r="G41" s="41"/>
      <c r="H41" s="41"/>
      <c r="I41" s="41"/>
      <c r="J41" s="109"/>
      <c r="L41" s="94"/>
      <c r="M41" s="9"/>
      <c r="N41" s="240" t="s">
        <v>215</v>
      </c>
      <c r="O41" s="36" t="s">
        <v>61</v>
      </c>
      <c r="P41" s="95" t="s">
        <v>63</v>
      </c>
      <c r="Q41" s="71">
        <f>'Information de coupage'!E10</f>
        <v>0</v>
      </c>
      <c r="R41" s="71">
        <f>'Rejets - partie 4'!P25</f>
        <v>0</v>
      </c>
      <c r="S41" s="71">
        <f t="shared" si="12"/>
        <v>0</v>
      </c>
      <c r="T41" s="71" t="s">
        <v>2</v>
      </c>
      <c r="U41" s="87">
        <f t="shared" si="13"/>
        <v>0</v>
      </c>
      <c r="V41" s="88" t="s">
        <v>54</v>
      </c>
      <c r="X41" s="94"/>
      <c r="Y41" s="9"/>
      <c r="Z41" s="245" t="s">
        <v>341</v>
      </c>
      <c r="AA41" s="204">
        <v>16.600000000000001</v>
      </c>
      <c r="AB41" s="89" t="s">
        <v>66</v>
      </c>
      <c r="AC41" s="56">
        <f>'Information de projection'!F7</f>
        <v>0</v>
      </c>
      <c r="AD41" s="56">
        <f>'Information de projection'!B7</f>
        <v>0</v>
      </c>
      <c r="AE41" s="56">
        <f t="shared" ref="AE41:AE45" si="14">(AA41*AC41*AD41)/1000</f>
        <v>0</v>
      </c>
      <c r="AF41" s="56" t="s">
        <v>2</v>
      </c>
      <c r="AG41" s="90">
        <f t="shared" ref="AG41:AG45" si="15">(AA41*AC41*AD41)/1000000</f>
        <v>0</v>
      </c>
      <c r="AH41" s="91" t="s">
        <v>54</v>
      </c>
    </row>
    <row r="42" spans="1:34" x14ac:dyDescent="0.2">
      <c r="A42" s="92"/>
      <c r="B42" s="15"/>
      <c r="C42" s="82" t="s">
        <v>57</v>
      </c>
      <c r="D42" s="199">
        <v>0.19</v>
      </c>
      <c r="E42" s="36" t="s">
        <v>63</v>
      </c>
      <c r="F42" s="36">
        <f>'Information de soudage à l''arc'!C34</f>
        <v>0</v>
      </c>
      <c r="G42" s="36">
        <f t="shared" ref="G42:G52" si="16">(D42*F42)/1000</f>
        <v>0</v>
      </c>
      <c r="H42" s="36" t="s">
        <v>2</v>
      </c>
      <c r="I42" s="84">
        <f t="shared" si="1"/>
        <v>0</v>
      </c>
      <c r="J42" s="85" t="s">
        <v>54</v>
      </c>
      <c r="L42" s="94"/>
      <c r="M42" s="9"/>
      <c r="N42" s="240" t="s">
        <v>216</v>
      </c>
      <c r="O42" s="36" t="s">
        <v>61</v>
      </c>
      <c r="P42" s="95" t="s">
        <v>63</v>
      </c>
      <c r="Q42" s="71">
        <f>'Information de coupage'!E11</f>
        <v>0</v>
      </c>
      <c r="R42" s="71">
        <f>'Rejets - partie 4'!P26</f>
        <v>0</v>
      </c>
      <c r="S42" s="71">
        <f t="shared" si="12"/>
        <v>0</v>
      </c>
      <c r="T42" s="71" t="s">
        <v>2</v>
      </c>
      <c r="U42" s="87">
        <f t="shared" si="13"/>
        <v>0</v>
      </c>
      <c r="V42" s="88" t="s">
        <v>54</v>
      </c>
      <c r="X42" s="94"/>
      <c r="Y42" s="9"/>
      <c r="Z42" s="245" t="s">
        <v>276</v>
      </c>
      <c r="AA42" s="202">
        <v>60</v>
      </c>
      <c r="AB42" s="89" t="s">
        <v>66</v>
      </c>
      <c r="AC42" s="56">
        <f>'Information de projection'!F8</f>
        <v>0</v>
      </c>
      <c r="AD42" s="56">
        <f>'Information de projection'!B8</f>
        <v>0</v>
      </c>
      <c r="AE42" s="56">
        <f t="shared" si="14"/>
        <v>0</v>
      </c>
      <c r="AF42" s="56" t="s">
        <v>2</v>
      </c>
      <c r="AG42" s="90">
        <f t="shared" si="15"/>
        <v>0</v>
      </c>
      <c r="AH42" s="91" t="s">
        <v>54</v>
      </c>
    </row>
    <row r="43" spans="1:34" x14ac:dyDescent="0.2">
      <c r="A43" s="92"/>
      <c r="B43" s="15"/>
      <c r="C43" s="93" t="s">
        <v>99</v>
      </c>
      <c r="D43" s="199">
        <v>4.5999999999999996</v>
      </c>
      <c r="E43" s="36" t="s">
        <v>63</v>
      </c>
      <c r="F43" s="36">
        <f>'Information de soudage à l''arc'!C35</f>
        <v>0</v>
      </c>
      <c r="G43" s="36">
        <f t="shared" ref="G43" si="17">(D43*F43)/1000</f>
        <v>0</v>
      </c>
      <c r="H43" s="36" t="s">
        <v>2</v>
      </c>
      <c r="I43" s="84">
        <f t="shared" si="1"/>
        <v>0</v>
      </c>
      <c r="J43" s="85" t="s">
        <v>54</v>
      </c>
      <c r="L43" s="94"/>
      <c r="N43" s="241" t="s">
        <v>217</v>
      </c>
      <c r="O43" s="36" t="s">
        <v>61</v>
      </c>
      <c r="P43" s="95" t="s">
        <v>63</v>
      </c>
      <c r="Q43" s="71">
        <f>'Information de coupage'!E12</f>
        <v>0</v>
      </c>
      <c r="R43" s="71">
        <f>'Rejets - partie 4'!P27</f>
        <v>0</v>
      </c>
      <c r="S43" s="71">
        <f t="shared" si="12"/>
        <v>0</v>
      </c>
      <c r="T43" s="71" t="s">
        <v>2</v>
      </c>
      <c r="U43" s="87">
        <f t="shared" si="13"/>
        <v>0</v>
      </c>
      <c r="V43" s="88" t="s">
        <v>54</v>
      </c>
      <c r="X43" s="94"/>
      <c r="Y43" s="9"/>
      <c r="Z43" s="245" t="s">
        <v>277</v>
      </c>
      <c r="AA43" s="204">
        <v>19.75</v>
      </c>
      <c r="AB43" s="89" t="s">
        <v>66</v>
      </c>
      <c r="AC43" s="56">
        <f>'Information de projection'!F9</f>
        <v>0</v>
      </c>
      <c r="AD43" s="56">
        <f>'Information de projection'!B9</f>
        <v>0</v>
      </c>
      <c r="AE43" s="56">
        <f t="shared" si="14"/>
        <v>0</v>
      </c>
      <c r="AF43" s="56" t="s">
        <v>2</v>
      </c>
      <c r="AG43" s="90">
        <f t="shared" si="15"/>
        <v>0</v>
      </c>
      <c r="AH43" s="91" t="s">
        <v>54</v>
      </c>
    </row>
    <row r="44" spans="1:34" ht="13.5" thickBot="1" x14ac:dyDescent="0.25">
      <c r="A44" s="92"/>
      <c r="B44" s="24"/>
      <c r="C44" s="93" t="s">
        <v>34</v>
      </c>
      <c r="D44" s="199">
        <v>1E-3</v>
      </c>
      <c r="E44" s="83" t="s">
        <v>65</v>
      </c>
      <c r="F44" s="36">
        <f>'Information de soudage à l''arc'!C36</f>
        <v>0</v>
      </c>
      <c r="G44" s="36">
        <f t="shared" si="16"/>
        <v>0</v>
      </c>
      <c r="H44" s="36" t="s">
        <v>2</v>
      </c>
      <c r="I44" s="84">
        <f t="shared" si="1"/>
        <v>0</v>
      </c>
      <c r="J44" s="85" t="s">
        <v>54</v>
      </c>
      <c r="L44" s="94"/>
      <c r="M44" s="9"/>
      <c r="N44" s="243" t="s">
        <v>262</v>
      </c>
      <c r="O44" s="36" t="s">
        <v>61</v>
      </c>
      <c r="P44" s="95" t="s">
        <v>66</v>
      </c>
      <c r="Q44" s="71">
        <f>'Information de coupage'!E13</f>
        <v>0</v>
      </c>
      <c r="R44" s="71">
        <f>'Rejets - partie 4'!P28</f>
        <v>0</v>
      </c>
      <c r="S44" s="71">
        <f t="shared" si="12"/>
        <v>0</v>
      </c>
      <c r="T44" s="71" t="s">
        <v>2</v>
      </c>
      <c r="U44" s="87">
        <f t="shared" si="13"/>
        <v>0</v>
      </c>
      <c r="V44" s="88" t="s">
        <v>54</v>
      </c>
      <c r="X44" s="94"/>
      <c r="Y44" s="9"/>
      <c r="Z44" s="245" t="s">
        <v>278</v>
      </c>
      <c r="AA44" s="202">
        <v>60</v>
      </c>
      <c r="AB44" s="89" t="s">
        <v>66</v>
      </c>
      <c r="AC44" s="56">
        <f>'Information de projection'!F10</f>
        <v>0</v>
      </c>
      <c r="AD44" s="56">
        <f>'Information de projection'!B10</f>
        <v>0</v>
      </c>
      <c r="AE44" s="56">
        <f t="shared" si="14"/>
        <v>0</v>
      </c>
      <c r="AF44" s="56" t="s">
        <v>2</v>
      </c>
      <c r="AG44" s="90">
        <f t="shared" si="15"/>
        <v>0</v>
      </c>
      <c r="AH44" s="91" t="s">
        <v>54</v>
      </c>
    </row>
    <row r="45" spans="1:34" ht="13.5" thickBot="1" x14ac:dyDescent="0.25">
      <c r="A45" s="92"/>
      <c r="B45" s="24"/>
      <c r="C45" s="93" t="s">
        <v>35</v>
      </c>
      <c r="D45" s="199">
        <v>4.0000000000000001E-3</v>
      </c>
      <c r="E45" s="83" t="s">
        <v>63</v>
      </c>
      <c r="F45" s="36">
        <f>'Information de soudage à l''arc'!C37</f>
        <v>0</v>
      </c>
      <c r="G45" s="36">
        <f t="shared" si="16"/>
        <v>0</v>
      </c>
      <c r="H45" s="36" t="s">
        <v>2</v>
      </c>
      <c r="I45" s="84">
        <f t="shared" si="1"/>
        <v>0</v>
      </c>
      <c r="J45" s="85" t="s">
        <v>54</v>
      </c>
      <c r="L45" s="96"/>
      <c r="M45" s="97"/>
      <c r="N45" s="98" t="s">
        <v>264</v>
      </c>
      <c r="O45" s="97"/>
      <c r="P45" s="97"/>
      <c r="Q45" s="97"/>
      <c r="R45" s="97"/>
      <c r="S45" s="73">
        <f>SUM(S37:S44)</f>
        <v>0</v>
      </c>
      <c r="T45" s="74" t="s">
        <v>2</v>
      </c>
      <c r="U45" s="75">
        <f>SUM(U37:U44)</f>
        <v>0</v>
      </c>
      <c r="V45" s="104" t="s">
        <v>54</v>
      </c>
      <c r="X45" s="94"/>
      <c r="Y45" s="9"/>
      <c r="Z45" s="246" t="s">
        <v>279</v>
      </c>
      <c r="AA45" s="202">
        <v>60</v>
      </c>
      <c r="AB45" s="89" t="s">
        <v>66</v>
      </c>
      <c r="AC45" s="56">
        <f>'Information de projection'!F11</f>
        <v>0</v>
      </c>
      <c r="AD45" s="56">
        <f>'Information de projection'!B11</f>
        <v>0</v>
      </c>
      <c r="AE45" s="56">
        <f t="shared" si="14"/>
        <v>0</v>
      </c>
      <c r="AF45" s="56" t="s">
        <v>2</v>
      </c>
      <c r="AG45" s="90">
        <f t="shared" si="15"/>
        <v>0</v>
      </c>
      <c r="AH45" s="91" t="s">
        <v>54</v>
      </c>
    </row>
    <row r="46" spans="1:34" ht="13.5" thickBot="1" x14ac:dyDescent="0.25">
      <c r="A46" s="92"/>
      <c r="B46" s="15"/>
      <c r="C46" s="93" t="s">
        <v>37</v>
      </c>
      <c r="D46" s="199">
        <v>0.01</v>
      </c>
      <c r="E46" s="83" t="s">
        <v>63</v>
      </c>
      <c r="F46" s="36">
        <f>'Information de soudage à l''arc'!C38</f>
        <v>0</v>
      </c>
      <c r="G46" s="36">
        <f t="shared" si="16"/>
        <v>0</v>
      </c>
      <c r="H46" s="36" t="s">
        <v>2</v>
      </c>
      <c r="I46" s="84">
        <f t="shared" si="1"/>
        <v>0</v>
      </c>
      <c r="J46" s="85" t="s">
        <v>54</v>
      </c>
      <c r="L46" s="236" t="s">
        <v>234</v>
      </c>
      <c r="M46" s="86" t="s">
        <v>55</v>
      </c>
      <c r="N46" s="241" t="s">
        <v>111</v>
      </c>
      <c r="O46" s="36" t="s">
        <v>61</v>
      </c>
      <c r="P46" s="49" t="s">
        <v>63</v>
      </c>
      <c r="Q46" s="71">
        <f>'Information de coupage'!F6</f>
        <v>0</v>
      </c>
      <c r="R46" s="71">
        <f>'Rejets - partie 4'!P21</f>
        <v>0</v>
      </c>
      <c r="S46" s="71">
        <f>(Q46*R46)*1000</f>
        <v>0</v>
      </c>
      <c r="T46" s="71" t="s">
        <v>2</v>
      </c>
      <c r="U46" s="87">
        <f>(Q46*R46)</f>
        <v>0</v>
      </c>
      <c r="V46" s="88" t="s">
        <v>54</v>
      </c>
      <c r="X46" s="96"/>
      <c r="Y46" s="97"/>
      <c r="Z46" s="237" t="s">
        <v>265</v>
      </c>
      <c r="AA46" s="203"/>
      <c r="AB46" s="99"/>
      <c r="AC46" s="99"/>
      <c r="AD46" s="99"/>
      <c r="AE46" s="100">
        <f>SUM(AE40:AE45)</f>
        <v>0</v>
      </c>
      <c r="AF46" s="101" t="s">
        <v>2</v>
      </c>
      <c r="AG46" s="102">
        <f>SUM(AG40:AG45)</f>
        <v>0</v>
      </c>
      <c r="AH46" s="103" t="s">
        <v>54</v>
      </c>
    </row>
    <row r="47" spans="1:34" ht="25.5" x14ac:dyDescent="0.2">
      <c r="A47" s="92"/>
      <c r="B47" s="24"/>
      <c r="C47" s="93" t="s">
        <v>39</v>
      </c>
      <c r="D47" s="199">
        <v>0.36</v>
      </c>
      <c r="E47" s="83" t="s">
        <v>63</v>
      </c>
      <c r="F47" s="36">
        <f>'Information de soudage à l''arc'!C39</f>
        <v>0</v>
      </c>
      <c r="G47" s="36">
        <f t="shared" si="16"/>
        <v>0</v>
      </c>
      <c r="H47" s="36" t="s">
        <v>2</v>
      </c>
      <c r="I47" s="84">
        <f t="shared" si="1"/>
        <v>0</v>
      </c>
      <c r="J47" s="85" t="s">
        <v>54</v>
      </c>
      <c r="L47" s="94"/>
      <c r="M47" s="9"/>
      <c r="N47" s="242" t="s">
        <v>213</v>
      </c>
      <c r="O47" s="36" t="s">
        <v>61</v>
      </c>
      <c r="P47" s="95" t="s">
        <v>63</v>
      </c>
      <c r="Q47" s="71">
        <f>'Information de coupage'!F7</f>
        <v>0</v>
      </c>
      <c r="R47" s="71">
        <f>'Rejets - partie 4'!P22</f>
        <v>0</v>
      </c>
      <c r="S47" s="71">
        <f t="shared" ref="S47:S53" si="18">(Q47*R47)*1000</f>
        <v>0</v>
      </c>
      <c r="T47" s="71" t="s">
        <v>2</v>
      </c>
      <c r="U47" s="87">
        <f t="shared" ref="U47:U53" si="19">(Q47*R47)</f>
        <v>0</v>
      </c>
      <c r="V47" s="88" t="s">
        <v>54</v>
      </c>
      <c r="X47" s="151" t="s">
        <v>235</v>
      </c>
      <c r="Y47" s="86" t="s">
        <v>55</v>
      </c>
      <c r="Z47" s="245" t="s">
        <v>275</v>
      </c>
      <c r="AA47" s="202">
        <v>11.8</v>
      </c>
      <c r="AB47" s="49" t="s">
        <v>63</v>
      </c>
      <c r="AC47" s="56">
        <f>'Information de projection'!C6</f>
        <v>0</v>
      </c>
      <c r="AD47" s="56">
        <f>'Information de projection'!B6</f>
        <v>0</v>
      </c>
      <c r="AE47" s="56">
        <f>(AA47*AC47*AD47)/1000</f>
        <v>0</v>
      </c>
      <c r="AF47" s="56" t="s">
        <v>2</v>
      </c>
      <c r="AG47" s="90">
        <f>(AA47*AC47*AD47)/1000000</f>
        <v>0</v>
      </c>
      <c r="AH47" s="91" t="s">
        <v>54</v>
      </c>
    </row>
    <row r="48" spans="1:34" x14ac:dyDescent="0.2">
      <c r="A48" s="92"/>
      <c r="B48" s="24"/>
      <c r="C48" s="93" t="s">
        <v>100</v>
      </c>
      <c r="D48" s="199">
        <v>0</v>
      </c>
      <c r="E48" s="83" t="s">
        <v>66</v>
      </c>
      <c r="F48" s="36">
        <f>'Information de soudage à l''arc'!C40</f>
        <v>0</v>
      </c>
      <c r="G48" s="36">
        <f t="shared" ref="G48:G50" si="20">(D48*F48)/1000</f>
        <v>0</v>
      </c>
      <c r="H48" s="36" t="s">
        <v>2</v>
      </c>
      <c r="I48" s="84">
        <f t="shared" si="1"/>
        <v>0</v>
      </c>
      <c r="J48" s="85" t="s">
        <v>54</v>
      </c>
      <c r="L48" s="94"/>
      <c r="M48" s="9"/>
      <c r="N48" s="241" t="s">
        <v>214</v>
      </c>
      <c r="O48" s="36" t="s">
        <v>61</v>
      </c>
      <c r="P48" s="95" t="s">
        <v>63</v>
      </c>
      <c r="Q48" s="71">
        <f>'Information de coupage'!F8</f>
        <v>0</v>
      </c>
      <c r="R48" s="71">
        <f>'Rejets - partie 4'!P23</f>
        <v>0</v>
      </c>
      <c r="S48" s="71">
        <f t="shared" si="18"/>
        <v>0</v>
      </c>
      <c r="T48" s="71" t="s">
        <v>2</v>
      </c>
      <c r="U48" s="87">
        <f t="shared" si="19"/>
        <v>0</v>
      </c>
      <c r="V48" s="88" t="s">
        <v>54</v>
      </c>
      <c r="X48" s="94"/>
      <c r="Y48" s="9"/>
      <c r="Z48" s="245" t="s">
        <v>341</v>
      </c>
      <c r="AA48" s="202">
        <v>4.68</v>
      </c>
      <c r="AB48" s="95" t="s">
        <v>63</v>
      </c>
      <c r="AC48" s="56">
        <f>'Information de projection'!C7</f>
        <v>0</v>
      </c>
      <c r="AD48" s="56">
        <f>'Information de projection'!B7</f>
        <v>0</v>
      </c>
      <c r="AE48" s="56">
        <f t="shared" ref="AE48:AE52" si="21">(AA48*AC48*AD48)/1000</f>
        <v>0</v>
      </c>
      <c r="AF48" s="56" t="s">
        <v>2</v>
      </c>
      <c r="AG48" s="90">
        <f t="shared" ref="AG48:AG52" si="22">(AA48*AC48*AD48)/1000000</f>
        <v>0</v>
      </c>
      <c r="AH48" s="91" t="s">
        <v>54</v>
      </c>
    </row>
    <row r="49" spans="1:34" x14ac:dyDescent="0.2">
      <c r="A49" s="92"/>
      <c r="B49" s="24"/>
      <c r="C49" s="93" t="s">
        <v>101</v>
      </c>
      <c r="D49" s="199">
        <v>0</v>
      </c>
      <c r="E49" s="83" t="s">
        <v>66</v>
      </c>
      <c r="F49" s="36">
        <f>'Information de soudage à l''arc'!C41</f>
        <v>0</v>
      </c>
      <c r="G49" s="36">
        <f t="shared" si="20"/>
        <v>0</v>
      </c>
      <c r="H49" s="36" t="s">
        <v>2</v>
      </c>
      <c r="I49" s="84">
        <f t="shared" si="1"/>
        <v>0</v>
      </c>
      <c r="J49" s="85" t="s">
        <v>54</v>
      </c>
      <c r="L49" s="94"/>
      <c r="M49" s="9"/>
      <c r="N49" s="241" t="s">
        <v>112</v>
      </c>
      <c r="O49" s="36" t="s">
        <v>61</v>
      </c>
      <c r="P49" s="95" t="s">
        <v>63</v>
      </c>
      <c r="Q49" s="71">
        <f>'Information de coupage'!F9</f>
        <v>0</v>
      </c>
      <c r="R49" s="71">
        <f>'Rejets - partie 4'!P24</f>
        <v>0</v>
      </c>
      <c r="S49" s="71">
        <f t="shared" si="18"/>
        <v>0</v>
      </c>
      <c r="T49" s="71" t="s">
        <v>2</v>
      </c>
      <c r="U49" s="87">
        <f t="shared" si="19"/>
        <v>0</v>
      </c>
      <c r="V49" s="88" t="s">
        <v>54</v>
      </c>
      <c r="X49" s="94"/>
      <c r="Y49" s="9"/>
      <c r="Z49" s="245" t="s">
        <v>276</v>
      </c>
      <c r="AA49" s="202">
        <v>6.2</v>
      </c>
      <c r="AB49" s="95" t="s">
        <v>63</v>
      </c>
      <c r="AC49" s="56">
        <f>'Information de projection'!C8</f>
        <v>0</v>
      </c>
      <c r="AD49" s="56">
        <f>'Information de projection'!B8</f>
        <v>0</v>
      </c>
      <c r="AE49" s="56">
        <f t="shared" si="21"/>
        <v>0</v>
      </c>
      <c r="AF49" s="56" t="s">
        <v>2</v>
      </c>
      <c r="AG49" s="90">
        <f t="shared" si="22"/>
        <v>0</v>
      </c>
      <c r="AH49" s="91" t="s">
        <v>54</v>
      </c>
    </row>
    <row r="50" spans="1:34" x14ac:dyDescent="0.2">
      <c r="A50" s="92"/>
      <c r="B50" s="24"/>
      <c r="C50" s="93" t="s">
        <v>102</v>
      </c>
      <c r="D50" s="199">
        <v>0</v>
      </c>
      <c r="E50" s="83" t="s">
        <v>66</v>
      </c>
      <c r="F50" s="36">
        <f>'Information de soudage à l''arc'!C42</f>
        <v>0</v>
      </c>
      <c r="G50" s="36">
        <f t="shared" si="20"/>
        <v>0</v>
      </c>
      <c r="H50" s="36" t="s">
        <v>2</v>
      </c>
      <c r="I50" s="84">
        <f t="shared" si="1"/>
        <v>0</v>
      </c>
      <c r="J50" s="85" t="s">
        <v>54</v>
      </c>
      <c r="L50" s="94"/>
      <c r="M50" s="9"/>
      <c r="N50" s="240" t="s">
        <v>215</v>
      </c>
      <c r="O50" s="36" t="s">
        <v>61</v>
      </c>
      <c r="P50" s="95" t="s">
        <v>63</v>
      </c>
      <c r="Q50" s="71">
        <f>'Information de coupage'!F10</f>
        <v>0</v>
      </c>
      <c r="R50" s="71">
        <f>'Rejets - partie 4'!P25</f>
        <v>0</v>
      </c>
      <c r="S50" s="71">
        <f t="shared" si="18"/>
        <v>0</v>
      </c>
      <c r="T50" s="71" t="s">
        <v>2</v>
      </c>
      <c r="U50" s="87">
        <f t="shared" si="19"/>
        <v>0</v>
      </c>
      <c r="V50" s="88" t="s">
        <v>54</v>
      </c>
      <c r="X50" s="94"/>
      <c r="Y50" s="9"/>
      <c r="Z50" s="245" t="s">
        <v>277</v>
      </c>
      <c r="AA50" s="202">
        <v>6.96</v>
      </c>
      <c r="AB50" s="95" t="s">
        <v>63</v>
      </c>
      <c r="AC50" s="56">
        <f>'Information de projection'!C9</f>
        <v>0</v>
      </c>
      <c r="AD50" s="56">
        <f>'Information de projection'!B9</f>
        <v>0</v>
      </c>
      <c r="AE50" s="56">
        <f t="shared" si="21"/>
        <v>0</v>
      </c>
      <c r="AF50" s="56" t="s">
        <v>2</v>
      </c>
      <c r="AG50" s="90">
        <f t="shared" si="22"/>
        <v>0</v>
      </c>
      <c r="AH50" s="91" t="s">
        <v>54</v>
      </c>
    </row>
    <row r="51" spans="1:34" x14ac:dyDescent="0.2">
      <c r="A51" s="92"/>
      <c r="B51" s="24"/>
      <c r="C51" s="93" t="s">
        <v>40</v>
      </c>
      <c r="D51" s="199">
        <v>0.35299999999999998</v>
      </c>
      <c r="E51" s="83" t="s">
        <v>64</v>
      </c>
      <c r="F51" s="36">
        <f>'Information de soudage à l''arc'!C43</f>
        <v>0</v>
      </c>
      <c r="G51" s="36">
        <f t="shared" si="16"/>
        <v>0</v>
      </c>
      <c r="H51" s="36" t="s">
        <v>2</v>
      </c>
      <c r="I51" s="84">
        <f t="shared" si="1"/>
        <v>0</v>
      </c>
      <c r="J51" s="85" t="s">
        <v>54</v>
      </c>
      <c r="L51" s="94"/>
      <c r="M51" s="9"/>
      <c r="N51" s="240" t="s">
        <v>216</v>
      </c>
      <c r="O51" s="36" t="s">
        <v>61</v>
      </c>
      <c r="P51" s="95" t="s">
        <v>63</v>
      </c>
      <c r="Q51" s="71">
        <f>'Information de coupage'!F11</f>
        <v>0</v>
      </c>
      <c r="R51" s="71">
        <f>'Rejets - partie 4'!P26</f>
        <v>0</v>
      </c>
      <c r="S51" s="71">
        <f t="shared" si="18"/>
        <v>0</v>
      </c>
      <c r="T51" s="71" t="s">
        <v>2</v>
      </c>
      <c r="U51" s="87">
        <f t="shared" si="19"/>
        <v>0</v>
      </c>
      <c r="V51" s="88" t="s">
        <v>54</v>
      </c>
      <c r="X51" s="94"/>
      <c r="Y51" s="9"/>
      <c r="Z51" s="245" t="s">
        <v>278</v>
      </c>
      <c r="AA51" s="202">
        <v>6.2</v>
      </c>
      <c r="AB51" s="95" t="s">
        <v>63</v>
      </c>
      <c r="AC51" s="56">
        <f>'Information de projection'!C10</f>
        <v>0</v>
      </c>
      <c r="AD51" s="56">
        <f>'Information de projection'!B10</f>
        <v>0</v>
      </c>
      <c r="AE51" s="56">
        <f t="shared" si="21"/>
        <v>0</v>
      </c>
      <c r="AF51" s="56" t="s">
        <v>2</v>
      </c>
      <c r="AG51" s="90">
        <f t="shared" si="22"/>
        <v>0</v>
      </c>
      <c r="AH51" s="91" t="s">
        <v>54</v>
      </c>
    </row>
    <row r="52" spans="1:34" ht="13.5" thickBot="1" x14ac:dyDescent="0.25">
      <c r="A52" s="92"/>
      <c r="B52" s="24"/>
      <c r="C52" s="93" t="s">
        <v>41</v>
      </c>
      <c r="D52" s="199">
        <f xml:space="preserve"> 0.001/2</f>
        <v>5.0000000000000001E-4</v>
      </c>
      <c r="E52" s="83" t="s">
        <v>66</v>
      </c>
      <c r="F52" s="36">
        <f>'Information de soudage à l''arc'!C44</f>
        <v>0</v>
      </c>
      <c r="G52" s="36">
        <f t="shared" si="16"/>
        <v>0</v>
      </c>
      <c r="H52" s="36" t="s">
        <v>2</v>
      </c>
      <c r="I52" s="84">
        <f t="shared" si="1"/>
        <v>0</v>
      </c>
      <c r="J52" s="85" t="s">
        <v>54</v>
      </c>
      <c r="L52" s="94"/>
      <c r="N52" s="241" t="s">
        <v>217</v>
      </c>
      <c r="O52" s="36" t="s">
        <v>61</v>
      </c>
      <c r="P52" s="95" t="s">
        <v>63</v>
      </c>
      <c r="Q52" s="71">
        <f>'Information de coupage'!F12</f>
        <v>0</v>
      </c>
      <c r="R52" s="71">
        <f>'Rejets - partie 4'!P27</f>
        <v>0</v>
      </c>
      <c r="S52" s="71">
        <f t="shared" si="18"/>
        <v>0</v>
      </c>
      <c r="T52" s="71" t="s">
        <v>2</v>
      </c>
      <c r="U52" s="87">
        <f t="shared" si="19"/>
        <v>0</v>
      </c>
      <c r="V52" s="88" t="s">
        <v>54</v>
      </c>
      <c r="X52" s="94"/>
      <c r="Y52" s="9"/>
      <c r="Z52" s="246" t="s">
        <v>279</v>
      </c>
      <c r="AA52" s="202">
        <v>7.17</v>
      </c>
      <c r="AB52" s="95" t="s">
        <v>63</v>
      </c>
      <c r="AC52" s="56">
        <f>'Information de projection'!C11</f>
        <v>0</v>
      </c>
      <c r="AD52" s="56">
        <f>'Information de projection'!B11</f>
        <v>0</v>
      </c>
      <c r="AE52" s="56">
        <f t="shared" si="21"/>
        <v>0</v>
      </c>
      <c r="AF52" s="56" t="s">
        <v>2</v>
      </c>
      <c r="AG52" s="90">
        <f t="shared" si="22"/>
        <v>0</v>
      </c>
      <c r="AH52" s="91" t="s">
        <v>54</v>
      </c>
    </row>
    <row r="53" spans="1:34" ht="13.5" thickBot="1" x14ac:dyDescent="0.25">
      <c r="A53" s="92"/>
      <c r="B53" s="24"/>
      <c r="C53" s="93" t="s">
        <v>368</v>
      </c>
      <c r="D53" s="36">
        <f>IF('Information de soudage à l''arc'!$C$6="Methode 1",0.69,10*0.5464*'Info de soudage arc (Methode 2)'!R9)</f>
        <v>0.69</v>
      </c>
      <c r="E53" s="83" t="s">
        <v>66</v>
      </c>
      <c r="F53" s="36">
        <f>IF('Information de soudage à l''arc'!$C$6="Methode 1",'Information de soudage à l''arc'!C45,'Info de soudage arc (Methode 2)'!Q9)</f>
        <v>0</v>
      </c>
      <c r="G53" s="36">
        <f>IF(NOT(OR('Information de soudage à l''arc'!C$4="Non",'Information de soudage à l''arc'!C$5="Non")),0,(D53*F53)/1000)</f>
        <v>0</v>
      </c>
      <c r="H53" s="83" t="s">
        <v>2</v>
      </c>
      <c r="I53" s="84">
        <f t="shared" ref="I53" si="23">G53/1000</f>
        <v>0</v>
      </c>
      <c r="J53" s="105" t="s">
        <v>54</v>
      </c>
      <c r="L53" s="94"/>
      <c r="M53" s="9"/>
      <c r="N53" s="243" t="s">
        <v>262</v>
      </c>
      <c r="O53" s="36" t="s">
        <v>61</v>
      </c>
      <c r="P53" s="95" t="s">
        <v>66</v>
      </c>
      <c r="Q53" s="71">
        <f>'Information de coupage'!F13</f>
        <v>0</v>
      </c>
      <c r="R53" s="71">
        <f>'Rejets - partie 4'!P28</f>
        <v>0</v>
      </c>
      <c r="S53" s="71">
        <f t="shared" si="18"/>
        <v>0</v>
      </c>
      <c r="T53" s="71" t="s">
        <v>2</v>
      </c>
      <c r="U53" s="87">
        <f t="shared" si="19"/>
        <v>0</v>
      </c>
      <c r="V53" s="88" t="s">
        <v>54</v>
      </c>
      <c r="X53" s="96"/>
      <c r="Y53" s="97"/>
      <c r="Z53" s="237" t="s">
        <v>266</v>
      </c>
      <c r="AA53" s="203"/>
      <c r="AB53" s="99"/>
      <c r="AC53" s="99"/>
      <c r="AD53" s="99"/>
      <c r="AE53" s="100">
        <f>SUM(AE47:AE52)</f>
        <v>0</v>
      </c>
      <c r="AF53" s="101" t="s">
        <v>2</v>
      </c>
      <c r="AG53" s="102">
        <f>SUM(AG47:AG52)</f>
        <v>0</v>
      </c>
      <c r="AH53" s="103" t="s">
        <v>54</v>
      </c>
    </row>
    <row r="54" spans="1:34" ht="26.25" thickBot="1" x14ac:dyDescent="0.25">
      <c r="A54" s="92"/>
      <c r="B54" s="106"/>
      <c r="C54" s="107"/>
      <c r="D54" s="41"/>
      <c r="E54" s="106"/>
      <c r="F54" s="41"/>
      <c r="G54" s="41"/>
      <c r="H54" s="41"/>
      <c r="I54" s="41"/>
      <c r="J54" s="109"/>
      <c r="L54" s="96"/>
      <c r="M54" s="97"/>
      <c r="N54" s="237" t="s">
        <v>265</v>
      </c>
      <c r="O54" s="97"/>
      <c r="P54" s="97"/>
      <c r="Q54" s="97"/>
      <c r="R54" s="97"/>
      <c r="S54" s="73">
        <f>SUM(S46:S53)</f>
        <v>0</v>
      </c>
      <c r="T54" s="74" t="s">
        <v>2</v>
      </c>
      <c r="U54" s="75">
        <f>SUM(U46:U53)</f>
        <v>0</v>
      </c>
      <c r="V54" s="104" t="s">
        <v>54</v>
      </c>
      <c r="X54" s="244" t="s">
        <v>236</v>
      </c>
      <c r="Y54" s="86" t="s">
        <v>55</v>
      </c>
      <c r="Z54" s="245" t="s">
        <v>275</v>
      </c>
      <c r="AA54" s="202">
        <v>60</v>
      </c>
      <c r="AB54" s="49" t="s">
        <v>66</v>
      </c>
      <c r="AC54" s="56">
        <f>'Information de projection'!G6</f>
        <v>0</v>
      </c>
      <c r="AD54" s="56">
        <f>'Information de projection'!B6</f>
        <v>0</v>
      </c>
      <c r="AE54" s="56">
        <f>(AA54*AC54*AD54)/1000</f>
        <v>0</v>
      </c>
      <c r="AF54" s="56" t="s">
        <v>2</v>
      </c>
      <c r="AG54" s="90">
        <f>(AA54*AC54*AD54)/1000000</f>
        <v>0</v>
      </c>
      <c r="AH54" s="91" t="s">
        <v>54</v>
      </c>
    </row>
    <row r="55" spans="1:34" x14ac:dyDescent="0.2">
      <c r="A55" s="92"/>
      <c r="B55" s="24"/>
      <c r="C55" s="82" t="s">
        <v>58</v>
      </c>
      <c r="D55" s="199">
        <v>2E-3</v>
      </c>
      <c r="E55" s="24" t="s">
        <v>63</v>
      </c>
      <c r="F55" s="36">
        <f>'Information de soudage à l''arc'!C47</f>
        <v>0</v>
      </c>
      <c r="G55" s="36">
        <f t="shared" ref="G55:G61" si="24">(D55*F55)/1000</f>
        <v>0</v>
      </c>
      <c r="H55" s="36" t="s">
        <v>2</v>
      </c>
      <c r="I55" s="84">
        <f t="shared" si="1"/>
        <v>0</v>
      </c>
      <c r="J55" s="85" t="s">
        <v>54</v>
      </c>
      <c r="L55" s="151" t="s">
        <v>235</v>
      </c>
      <c r="M55" s="86" t="s">
        <v>55</v>
      </c>
      <c r="N55" s="241" t="s">
        <v>111</v>
      </c>
      <c r="O55" s="36" t="s">
        <v>61</v>
      </c>
      <c r="P55" s="49" t="s">
        <v>63</v>
      </c>
      <c r="Q55" s="36" t="s">
        <v>61</v>
      </c>
      <c r="R55" s="71">
        <f>'Rejets - partie 4'!P21</f>
        <v>0</v>
      </c>
      <c r="S55" s="71">
        <f>IFERROR((Q55*R55)*1000,0)</f>
        <v>0</v>
      </c>
      <c r="T55" s="71" t="s">
        <v>2</v>
      </c>
      <c r="U55" s="87">
        <f>IFERROR((Q55*R55),0)</f>
        <v>0</v>
      </c>
      <c r="V55" s="88" t="s">
        <v>54</v>
      </c>
      <c r="X55" s="94"/>
      <c r="Y55" s="9"/>
      <c r="Z55" s="245" t="s">
        <v>341</v>
      </c>
      <c r="AA55" s="204">
        <v>16.600000000000001</v>
      </c>
      <c r="AB55" s="89" t="s">
        <v>66</v>
      </c>
      <c r="AC55" s="56">
        <f>'Information de projection'!G7</f>
        <v>0</v>
      </c>
      <c r="AD55" s="56">
        <f>'Information de projection'!B7</f>
        <v>0</v>
      </c>
      <c r="AE55" s="56">
        <f t="shared" ref="AE55:AE59" si="25">(AA55*AC55*AD55)/1000</f>
        <v>0</v>
      </c>
      <c r="AF55" s="56" t="s">
        <v>2</v>
      </c>
      <c r="AG55" s="90">
        <f t="shared" ref="AG55:AG59" si="26">(AA55*AC55*AD55)/1000000</f>
        <v>0</v>
      </c>
      <c r="AH55" s="91" t="s">
        <v>54</v>
      </c>
    </row>
    <row r="56" spans="1:34" ht="25.5" x14ac:dyDescent="0.2">
      <c r="A56" s="92"/>
      <c r="B56" s="24"/>
      <c r="C56" s="93" t="s">
        <v>5</v>
      </c>
      <c r="D56" s="199">
        <v>0.96899999999999997</v>
      </c>
      <c r="E56" s="83" t="s">
        <v>62</v>
      </c>
      <c r="F56" s="36">
        <f>'Information de soudage à l''arc'!C48</f>
        <v>0</v>
      </c>
      <c r="G56" s="36">
        <f t="shared" si="24"/>
        <v>0</v>
      </c>
      <c r="H56" s="36" t="s">
        <v>2</v>
      </c>
      <c r="I56" s="84">
        <f t="shared" si="1"/>
        <v>0</v>
      </c>
      <c r="J56" s="85" t="s">
        <v>54</v>
      </c>
      <c r="L56" s="94"/>
      <c r="M56" s="9"/>
      <c r="N56" s="242" t="s">
        <v>213</v>
      </c>
      <c r="O56" s="36" t="s">
        <v>61</v>
      </c>
      <c r="P56" s="95" t="s">
        <v>63</v>
      </c>
      <c r="Q56" s="36" t="s">
        <v>61</v>
      </c>
      <c r="R56" s="71">
        <f>'Rejets - partie 4'!P22</f>
        <v>0</v>
      </c>
      <c r="S56" s="71">
        <f t="shared" ref="S56:S62" si="27">IFERROR((Q56*R56)*1000,0)</f>
        <v>0</v>
      </c>
      <c r="T56" s="71" t="s">
        <v>2</v>
      </c>
      <c r="U56" s="87">
        <f t="shared" ref="U56:U62" si="28">IFERROR((Q56*R56),0)</f>
        <v>0</v>
      </c>
      <c r="V56" s="88" t="s">
        <v>54</v>
      </c>
      <c r="X56" s="94"/>
      <c r="Y56" s="9"/>
      <c r="Z56" s="245" t="s">
        <v>276</v>
      </c>
      <c r="AA56" s="202">
        <v>60</v>
      </c>
      <c r="AB56" s="89" t="s">
        <v>66</v>
      </c>
      <c r="AC56" s="56">
        <f>'Information de projection'!G8</f>
        <v>0</v>
      </c>
      <c r="AD56" s="56">
        <f>'Information de projection'!B8</f>
        <v>0</v>
      </c>
      <c r="AE56" s="56">
        <f t="shared" si="25"/>
        <v>0</v>
      </c>
      <c r="AF56" s="56" t="s">
        <v>2</v>
      </c>
      <c r="AG56" s="90">
        <f t="shared" si="26"/>
        <v>0</v>
      </c>
      <c r="AH56" s="91" t="s">
        <v>54</v>
      </c>
    </row>
    <row r="57" spans="1:34" x14ac:dyDescent="0.2">
      <c r="A57" s="92"/>
      <c r="B57" s="24"/>
      <c r="C57" s="93" t="s">
        <v>46</v>
      </c>
      <c r="D57" s="199">
        <v>0.24</v>
      </c>
      <c r="E57" s="83" t="s">
        <v>63</v>
      </c>
      <c r="F57" s="36">
        <f>'Information de soudage à l''arc'!C49</f>
        <v>0</v>
      </c>
      <c r="G57" s="36">
        <f t="shared" ref="G57" si="29">(D57*F57)/1000</f>
        <v>0</v>
      </c>
      <c r="H57" s="36" t="s">
        <v>2</v>
      </c>
      <c r="I57" s="84">
        <f t="shared" si="1"/>
        <v>0</v>
      </c>
      <c r="J57" s="85" t="s">
        <v>54</v>
      </c>
      <c r="L57" s="94"/>
      <c r="M57" s="9"/>
      <c r="N57" s="241" t="s">
        <v>214</v>
      </c>
      <c r="O57" s="36" t="s">
        <v>61</v>
      </c>
      <c r="P57" s="95" t="s">
        <v>63</v>
      </c>
      <c r="Q57" s="36" t="s">
        <v>61</v>
      </c>
      <c r="R57" s="71">
        <f>'Rejets - partie 4'!P23</f>
        <v>0</v>
      </c>
      <c r="S57" s="71">
        <f t="shared" si="27"/>
        <v>0</v>
      </c>
      <c r="T57" s="71" t="s">
        <v>2</v>
      </c>
      <c r="U57" s="87">
        <f t="shared" si="28"/>
        <v>0</v>
      </c>
      <c r="V57" s="88" t="s">
        <v>54</v>
      </c>
      <c r="X57" s="94"/>
      <c r="Y57" s="9"/>
      <c r="Z57" s="245" t="s">
        <v>277</v>
      </c>
      <c r="AA57" s="204">
        <v>19.75</v>
      </c>
      <c r="AB57" s="89" t="s">
        <v>66</v>
      </c>
      <c r="AC57" s="56">
        <f>'Information de projection'!G9</f>
        <v>0</v>
      </c>
      <c r="AD57" s="56">
        <f>'Information de projection'!B9</f>
        <v>0</v>
      </c>
      <c r="AE57" s="56">
        <f t="shared" si="25"/>
        <v>0</v>
      </c>
      <c r="AF57" s="56" t="s">
        <v>2</v>
      </c>
      <c r="AG57" s="90">
        <f t="shared" si="26"/>
        <v>0</v>
      </c>
      <c r="AH57" s="91" t="s">
        <v>54</v>
      </c>
    </row>
    <row r="58" spans="1:34" x14ac:dyDescent="0.2">
      <c r="A58" s="92"/>
      <c r="B58" s="15"/>
      <c r="C58" s="93" t="s">
        <v>99</v>
      </c>
      <c r="D58" s="199">
        <v>2.2200000000000002</v>
      </c>
      <c r="E58" s="83" t="s">
        <v>63</v>
      </c>
      <c r="F58" s="36">
        <f>'Information de soudage à l''arc'!C50</f>
        <v>0</v>
      </c>
      <c r="G58" s="36">
        <f t="shared" ref="G58" si="30">(D58*F58)/1000</f>
        <v>0</v>
      </c>
      <c r="H58" s="36" t="s">
        <v>2</v>
      </c>
      <c r="I58" s="84">
        <f t="shared" si="1"/>
        <v>0</v>
      </c>
      <c r="J58" s="85" t="s">
        <v>54</v>
      </c>
      <c r="L58" s="94"/>
      <c r="M58" s="9"/>
      <c r="N58" s="241" t="s">
        <v>112</v>
      </c>
      <c r="O58" s="36" t="s">
        <v>61</v>
      </c>
      <c r="P58" s="95" t="s">
        <v>63</v>
      </c>
      <c r="Q58" s="36" t="s">
        <v>61</v>
      </c>
      <c r="R58" s="71">
        <f>'Rejets - partie 4'!P24</f>
        <v>0</v>
      </c>
      <c r="S58" s="71">
        <f t="shared" si="27"/>
        <v>0</v>
      </c>
      <c r="T58" s="71" t="s">
        <v>2</v>
      </c>
      <c r="U58" s="87">
        <f t="shared" si="28"/>
        <v>0</v>
      </c>
      <c r="V58" s="88" t="s">
        <v>54</v>
      </c>
      <c r="X58" s="94"/>
      <c r="Y58" s="9"/>
      <c r="Z58" s="245" t="s">
        <v>278</v>
      </c>
      <c r="AA58" s="202">
        <v>60</v>
      </c>
      <c r="AB58" s="89" t="s">
        <v>66</v>
      </c>
      <c r="AC58" s="56">
        <f>'Information de projection'!G10</f>
        <v>0</v>
      </c>
      <c r="AD58" s="56">
        <f>'Information de projection'!B10</f>
        <v>0</v>
      </c>
      <c r="AE58" s="56">
        <f t="shared" si="25"/>
        <v>0</v>
      </c>
      <c r="AF58" s="56" t="s">
        <v>2</v>
      </c>
      <c r="AG58" s="90">
        <f t="shared" si="26"/>
        <v>0</v>
      </c>
      <c r="AH58" s="91" t="s">
        <v>54</v>
      </c>
    </row>
    <row r="59" spans="1:34" ht="13.5" thickBot="1" x14ac:dyDescent="0.25">
      <c r="A59" s="92"/>
      <c r="B59" s="15"/>
      <c r="C59" s="93" t="s">
        <v>47</v>
      </c>
      <c r="D59" s="199">
        <v>0.97</v>
      </c>
      <c r="E59" s="83" t="s">
        <v>64</v>
      </c>
      <c r="F59" s="36">
        <f>'Information de soudage à l''arc'!C51</f>
        <v>0</v>
      </c>
      <c r="G59" s="36">
        <f t="shared" si="24"/>
        <v>0</v>
      </c>
      <c r="H59" s="36" t="s">
        <v>2</v>
      </c>
      <c r="I59" s="84">
        <f t="shared" si="1"/>
        <v>0</v>
      </c>
      <c r="J59" s="85" t="s">
        <v>54</v>
      </c>
      <c r="L59" s="94"/>
      <c r="M59" s="9"/>
      <c r="N59" s="240" t="s">
        <v>215</v>
      </c>
      <c r="O59" s="36" t="s">
        <v>61</v>
      </c>
      <c r="P59" s="95" t="s">
        <v>63</v>
      </c>
      <c r="Q59" s="36" t="s">
        <v>61</v>
      </c>
      <c r="R59" s="71">
        <f>'Rejets - partie 4'!P25</f>
        <v>0</v>
      </c>
      <c r="S59" s="71">
        <f t="shared" si="27"/>
        <v>0</v>
      </c>
      <c r="T59" s="71" t="s">
        <v>2</v>
      </c>
      <c r="U59" s="87">
        <f t="shared" si="28"/>
        <v>0</v>
      </c>
      <c r="V59" s="88" t="s">
        <v>54</v>
      </c>
      <c r="X59" s="94"/>
      <c r="Y59" s="9"/>
      <c r="Z59" s="246" t="s">
        <v>279</v>
      </c>
      <c r="AA59" s="202">
        <v>60</v>
      </c>
      <c r="AB59" s="89" t="s">
        <v>66</v>
      </c>
      <c r="AC59" s="56">
        <f>'Information de projection'!G11</f>
        <v>0</v>
      </c>
      <c r="AD59" s="56">
        <f>'Information de projection'!B11</f>
        <v>0</v>
      </c>
      <c r="AE59" s="56">
        <f t="shared" si="25"/>
        <v>0</v>
      </c>
      <c r="AF59" s="56" t="s">
        <v>2</v>
      </c>
      <c r="AG59" s="90">
        <f t="shared" si="26"/>
        <v>0</v>
      </c>
      <c r="AH59" s="91" t="s">
        <v>54</v>
      </c>
    </row>
    <row r="60" spans="1:34" ht="13.5" thickBot="1" x14ac:dyDescent="0.25">
      <c r="A60" s="92"/>
      <c r="B60" s="24"/>
      <c r="C60" s="93" t="s">
        <v>48</v>
      </c>
      <c r="D60" s="199">
        <v>4.0000000000000001E-3</v>
      </c>
      <c r="E60" s="83" t="s">
        <v>64</v>
      </c>
      <c r="F60" s="36">
        <f>'Information de soudage à l''arc'!C52</f>
        <v>0</v>
      </c>
      <c r="G60" s="36">
        <f t="shared" si="24"/>
        <v>0</v>
      </c>
      <c r="H60" s="36" t="s">
        <v>2</v>
      </c>
      <c r="I60" s="84">
        <f t="shared" si="1"/>
        <v>0</v>
      </c>
      <c r="J60" s="85" t="s">
        <v>54</v>
      </c>
      <c r="L60" s="94"/>
      <c r="M60" s="9"/>
      <c r="N60" s="240" t="s">
        <v>216</v>
      </c>
      <c r="O60" s="36" t="s">
        <v>61</v>
      </c>
      <c r="P60" s="95" t="s">
        <v>63</v>
      </c>
      <c r="Q60" s="36" t="s">
        <v>61</v>
      </c>
      <c r="R60" s="71">
        <f>'Rejets - partie 4'!P26</f>
        <v>0</v>
      </c>
      <c r="S60" s="71">
        <f t="shared" si="27"/>
        <v>0</v>
      </c>
      <c r="T60" s="71" t="s">
        <v>2</v>
      </c>
      <c r="U60" s="87">
        <f t="shared" si="28"/>
        <v>0</v>
      </c>
      <c r="V60" s="88" t="s">
        <v>54</v>
      </c>
      <c r="X60" s="96"/>
      <c r="Y60" s="97"/>
      <c r="Z60" s="237" t="s">
        <v>267</v>
      </c>
      <c r="AA60" s="203"/>
      <c r="AB60" s="99"/>
      <c r="AC60" s="99"/>
      <c r="AD60" s="99"/>
      <c r="AE60" s="100">
        <f>SUM(AE54:AE59)</f>
        <v>0</v>
      </c>
      <c r="AF60" s="101" t="s">
        <v>2</v>
      </c>
      <c r="AG60" s="102">
        <f>SUM(AG54:AG59)</f>
        <v>0</v>
      </c>
      <c r="AH60" s="103" t="s">
        <v>54</v>
      </c>
    </row>
    <row r="61" spans="1:34" x14ac:dyDescent="0.2">
      <c r="A61" s="92"/>
      <c r="B61" s="24"/>
      <c r="C61" s="93" t="s">
        <v>49</v>
      </c>
      <c r="D61" s="199">
        <v>2E-3</v>
      </c>
      <c r="E61" s="83" t="s">
        <v>64</v>
      </c>
      <c r="F61" s="36">
        <f>'Information de soudage à l''arc'!C53</f>
        <v>0</v>
      </c>
      <c r="G61" s="36">
        <f t="shared" si="24"/>
        <v>0</v>
      </c>
      <c r="H61" s="36" t="s">
        <v>2</v>
      </c>
      <c r="I61" s="84">
        <f t="shared" si="1"/>
        <v>0</v>
      </c>
      <c r="J61" s="85" t="s">
        <v>54</v>
      </c>
      <c r="L61" s="94"/>
      <c r="N61" s="241" t="s">
        <v>217</v>
      </c>
      <c r="O61" s="36" t="s">
        <v>61</v>
      </c>
      <c r="P61" s="95" t="s">
        <v>63</v>
      </c>
      <c r="Q61" s="36" t="s">
        <v>61</v>
      </c>
      <c r="R61" s="71">
        <f>'Rejets - partie 4'!P27</f>
        <v>0</v>
      </c>
      <c r="S61" s="71">
        <f t="shared" si="27"/>
        <v>0</v>
      </c>
      <c r="T61" s="71" t="s">
        <v>2</v>
      </c>
      <c r="U61" s="87">
        <f t="shared" si="28"/>
        <v>0</v>
      </c>
      <c r="V61" s="88" t="s">
        <v>54</v>
      </c>
      <c r="X61" s="239" t="s">
        <v>261</v>
      </c>
      <c r="Y61" s="86" t="s">
        <v>55</v>
      </c>
      <c r="Z61" s="245" t="s">
        <v>275</v>
      </c>
      <c r="AA61" s="202">
        <v>60</v>
      </c>
      <c r="AB61" s="49" t="s">
        <v>66</v>
      </c>
      <c r="AC61" s="56">
        <f>'Information de projection'!H6</f>
        <v>0</v>
      </c>
      <c r="AD61" s="56">
        <f>'Information de projection'!B6</f>
        <v>0</v>
      </c>
      <c r="AE61" s="56">
        <f>(AA61*AC61*AD61)/1000</f>
        <v>0</v>
      </c>
      <c r="AF61" s="56" t="s">
        <v>2</v>
      </c>
      <c r="AG61" s="90">
        <f>(AA61*AC61*AD61)/1000000</f>
        <v>0</v>
      </c>
      <c r="AH61" s="91" t="s">
        <v>54</v>
      </c>
    </row>
    <row r="62" spans="1:34" ht="13.5" thickBot="1" x14ac:dyDescent="0.25">
      <c r="A62" s="92"/>
      <c r="B62" s="24"/>
      <c r="C62" s="93" t="s">
        <v>369</v>
      </c>
      <c r="D62" s="36">
        <f>IF('Information de soudage à l''arc'!$C$6="Methode 1",0.63,20*0.2865*'Info de soudage arc (Methode 2)'!R10)</f>
        <v>0.63</v>
      </c>
      <c r="E62" s="83" t="s">
        <v>66</v>
      </c>
      <c r="F62" s="36">
        <f>IF('Information de soudage à l''arc'!$C$6="Methode 1",'Information de soudage à l''arc'!C54,'Info de soudage arc (Methode 2)'!Q10)</f>
        <v>0</v>
      </c>
      <c r="G62" s="36">
        <f>IF(NOT(OR('Information de soudage à l''arc'!C$4="Non",'Information de soudage à l''arc'!C$5="Non")),0,(D62*F62)/1000)</f>
        <v>0</v>
      </c>
      <c r="H62" s="83" t="s">
        <v>2</v>
      </c>
      <c r="I62" s="84">
        <f t="shared" ref="I62" si="31">G62/1000</f>
        <v>0</v>
      </c>
      <c r="J62" s="105" t="s">
        <v>54</v>
      </c>
      <c r="L62" s="94"/>
      <c r="M62" s="9"/>
      <c r="N62" s="243" t="s">
        <v>262</v>
      </c>
      <c r="O62" s="36" t="s">
        <v>61</v>
      </c>
      <c r="P62" s="95" t="s">
        <v>66</v>
      </c>
      <c r="Q62" s="36" t="s">
        <v>61</v>
      </c>
      <c r="R62" s="71">
        <f>'Rejets - partie 4'!P28</f>
        <v>0</v>
      </c>
      <c r="S62" s="71">
        <f t="shared" si="27"/>
        <v>0</v>
      </c>
      <c r="T62" s="71" t="s">
        <v>2</v>
      </c>
      <c r="U62" s="87">
        <f t="shared" si="28"/>
        <v>0</v>
      </c>
      <c r="V62" s="88" t="s">
        <v>54</v>
      </c>
      <c r="X62" s="94"/>
      <c r="Y62" s="9"/>
      <c r="Z62" s="245" t="s">
        <v>341</v>
      </c>
      <c r="AA62" s="204">
        <v>16.600000000000001</v>
      </c>
      <c r="AB62" s="89" t="s">
        <v>66</v>
      </c>
      <c r="AC62" s="56">
        <f>'Information de projection'!H7</f>
        <v>0</v>
      </c>
      <c r="AD62" s="56">
        <f>'Information de projection'!B7</f>
        <v>0</v>
      </c>
      <c r="AE62" s="56">
        <f t="shared" ref="AE62:AE66" si="32">(AA62*AC62*AD62)/1000</f>
        <v>0</v>
      </c>
      <c r="AF62" s="56" t="s">
        <v>2</v>
      </c>
      <c r="AG62" s="90">
        <f t="shared" ref="AG62:AG66" si="33">(AA62*AC62*AD62)/1000000</f>
        <v>0</v>
      </c>
      <c r="AH62" s="91" t="s">
        <v>54</v>
      </c>
    </row>
    <row r="63" spans="1:34" ht="13.5" customHeight="1" thickBot="1" x14ac:dyDescent="0.25">
      <c r="A63" s="92"/>
      <c r="B63" s="106"/>
      <c r="C63" s="107"/>
      <c r="D63" s="41"/>
      <c r="E63" s="106"/>
      <c r="F63" s="41"/>
      <c r="G63" s="41"/>
      <c r="H63" s="41"/>
      <c r="I63" s="41"/>
      <c r="J63" s="109"/>
      <c r="L63" s="96"/>
      <c r="M63" s="97"/>
      <c r="N63" s="237" t="s">
        <v>266</v>
      </c>
      <c r="O63" s="97"/>
      <c r="P63" s="97"/>
      <c r="Q63" s="97"/>
      <c r="R63" s="97"/>
      <c r="S63" s="73">
        <f>SUM(S55:S62)</f>
        <v>0</v>
      </c>
      <c r="T63" s="74" t="s">
        <v>2</v>
      </c>
      <c r="U63" s="75">
        <f>SUM(U55:U62)</f>
        <v>0</v>
      </c>
      <c r="V63" s="104" t="s">
        <v>54</v>
      </c>
      <c r="X63" s="94"/>
      <c r="Y63" s="9"/>
      <c r="Z63" s="245" t="s">
        <v>276</v>
      </c>
      <c r="AA63" s="202">
        <v>60</v>
      </c>
      <c r="AB63" s="89" t="s">
        <v>66</v>
      </c>
      <c r="AC63" s="56">
        <f>'Information de projection'!H8</f>
        <v>0</v>
      </c>
      <c r="AD63" s="56">
        <f>'Information de projection'!B8</f>
        <v>0</v>
      </c>
      <c r="AE63" s="56">
        <f t="shared" si="32"/>
        <v>0</v>
      </c>
      <c r="AF63" s="56" t="s">
        <v>2</v>
      </c>
      <c r="AG63" s="90">
        <f t="shared" si="33"/>
        <v>0</v>
      </c>
      <c r="AH63" s="91" t="s">
        <v>54</v>
      </c>
    </row>
    <row r="64" spans="1:34" ht="25.5" x14ac:dyDescent="0.2">
      <c r="A64" s="92"/>
      <c r="B64" s="110"/>
      <c r="C64" s="82" t="s">
        <v>59</v>
      </c>
      <c r="D64" s="199">
        <v>0</v>
      </c>
      <c r="E64" s="83" t="s">
        <v>66</v>
      </c>
      <c r="F64" s="36">
        <f>'Information de soudage à l''arc'!C56</f>
        <v>0</v>
      </c>
      <c r="G64" s="36">
        <f>(D64*F64)/1000</f>
        <v>0</v>
      </c>
      <c r="H64" s="36" t="s">
        <v>2</v>
      </c>
      <c r="I64" s="84">
        <f t="shared" si="1"/>
        <v>0</v>
      </c>
      <c r="J64" s="85" t="s">
        <v>54</v>
      </c>
      <c r="L64" s="244" t="s">
        <v>236</v>
      </c>
      <c r="M64" s="86" t="s">
        <v>55</v>
      </c>
      <c r="N64" s="241" t="s">
        <v>111</v>
      </c>
      <c r="O64" s="36" t="s">
        <v>61</v>
      </c>
      <c r="P64" s="49" t="s">
        <v>63</v>
      </c>
      <c r="Q64" s="71">
        <f>'Information de coupage'!G6</f>
        <v>0</v>
      </c>
      <c r="R64" s="71">
        <f>'Rejets - partie 4'!P21</f>
        <v>0</v>
      </c>
      <c r="S64" s="71">
        <f>(Q64*R64)*1000</f>
        <v>0</v>
      </c>
      <c r="T64" s="71" t="s">
        <v>2</v>
      </c>
      <c r="U64" s="87">
        <f>(Q64*R64)</f>
        <v>0</v>
      </c>
      <c r="V64" s="88" t="s">
        <v>54</v>
      </c>
      <c r="X64" s="94"/>
      <c r="Y64" s="9"/>
      <c r="Z64" s="245" t="s">
        <v>277</v>
      </c>
      <c r="AA64" s="204">
        <v>19.75</v>
      </c>
      <c r="AB64" s="89" t="s">
        <v>66</v>
      </c>
      <c r="AC64" s="56">
        <f>'Information de projection'!H9</f>
        <v>0</v>
      </c>
      <c r="AD64" s="56">
        <f>'Information de projection'!B9</f>
        <v>0</v>
      </c>
      <c r="AE64" s="56">
        <f t="shared" si="32"/>
        <v>0</v>
      </c>
      <c r="AF64" s="56" t="s">
        <v>2</v>
      </c>
      <c r="AG64" s="90">
        <f t="shared" si="33"/>
        <v>0</v>
      </c>
      <c r="AH64" s="91" t="s">
        <v>54</v>
      </c>
    </row>
    <row r="65" spans="1:34" ht="25.5" x14ac:dyDescent="0.2">
      <c r="A65" s="92"/>
      <c r="B65" s="24"/>
      <c r="C65" s="93" t="s">
        <v>108</v>
      </c>
      <c r="D65" s="200">
        <v>0.01</v>
      </c>
      <c r="E65" s="36" t="s">
        <v>63</v>
      </c>
      <c r="F65" s="36">
        <f>'Information de soudage à l''arc'!C57</f>
        <v>0</v>
      </c>
      <c r="G65" s="36">
        <f t="shared" ref="G65:G66" si="34">(D65*F65)/1000</f>
        <v>0</v>
      </c>
      <c r="H65" s="36" t="s">
        <v>2</v>
      </c>
      <c r="I65" s="84">
        <f t="shared" si="1"/>
        <v>0</v>
      </c>
      <c r="J65" s="85" t="s">
        <v>54</v>
      </c>
      <c r="L65" s="94"/>
      <c r="M65" s="9"/>
      <c r="N65" s="242" t="s">
        <v>213</v>
      </c>
      <c r="O65" s="36" t="s">
        <v>61</v>
      </c>
      <c r="P65" s="95" t="s">
        <v>63</v>
      </c>
      <c r="Q65" s="71">
        <f>'Information de coupage'!G7</f>
        <v>0</v>
      </c>
      <c r="R65" s="71">
        <f>'Rejets - partie 4'!P22</f>
        <v>0</v>
      </c>
      <c r="S65" s="71">
        <f t="shared" ref="S65:S71" si="35">(Q65*R65)*1000</f>
        <v>0</v>
      </c>
      <c r="T65" s="71" t="s">
        <v>2</v>
      </c>
      <c r="U65" s="87">
        <f t="shared" ref="U65:U71" si="36">(Q65*R65)</f>
        <v>0</v>
      </c>
      <c r="V65" s="88" t="s">
        <v>54</v>
      </c>
      <c r="X65" s="94"/>
      <c r="Y65" s="9"/>
      <c r="Z65" s="245" t="s">
        <v>278</v>
      </c>
      <c r="AA65" s="202">
        <v>60</v>
      </c>
      <c r="AB65" s="89" t="s">
        <v>66</v>
      </c>
      <c r="AC65" s="56">
        <f>'Information de projection'!H10</f>
        <v>0</v>
      </c>
      <c r="AD65" s="56">
        <f>'Information de projection'!B10</f>
        <v>0</v>
      </c>
      <c r="AE65" s="56">
        <f t="shared" si="32"/>
        <v>0</v>
      </c>
      <c r="AF65" s="56" t="s">
        <v>2</v>
      </c>
      <c r="AG65" s="90">
        <f t="shared" si="33"/>
        <v>0</v>
      </c>
      <c r="AH65" s="91" t="s">
        <v>54</v>
      </c>
    </row>
    <row r="66" spans="1:34" ht="13.5" thickBot="1" x14ac:dyDescent="0.25">
      <c r="A66" s="92"/>
      <c r="B66" s="24"/>
      <c r="C66" s="93" t="s">
        <v>39</v>
      </c>
      <c r="D66" s="200">
        <v>0.01</v>
      </c>
      <c r="E66" s="36" t="s">
        <v>63</v>
      </c>
      <c r="F66" s="36">
        <f>'Information de soudage à l''arc'!C58</f>
        <v>0</v>
      </c>
      <c r="G66" s="36">
        <f t="shared" si="34"/>
        <v>0</v>
      </c>
      <c r="H66" s="36" t="s">
        <v>2</v>
      </c>
      <c r="I66" s="84">
        <f t="shared" si="1"/>
        <v>0</v>
      </c>
      <c r="J66" s="85" t="s">
        <v>54</v>
      </c>
      <c r="L66" s="94"/>
      <c r="M66" s="9"/>
      <c r="N66" s="241" t="s">
        <v>214</v>
      </c>
      <c r="O66" s="36" t="s">
        <v>61</v>
      </c>
      <c r="P66" s="95" t="s">
        <v>63</v>
      </c>
      <c r="Q66" s="71">
        <f>'Information de coupage'!G8</f>
        <v>0</v>
      </c>
      <c r="R66" s="71">
        <f>'Rejets - partie 4'!P23</f>
        <v>0</v>
      </c>
      <c r="S66" s="71">
        <f t="shared" si="35"/>
        <v>0</v>
      </c>
      <c r="T66" s="71" t="s">
        <v>2</v>
      </c>
      <c r="U66" s="87">
        <f t="shared" si="36"/>
        <v>0</v>
      </c>
      <c r="V66" s="88" t="s">
        <v>54</v>
      </c>
      <c r="X66" s="94"/>
      <c r="Y66" s="9"/>
      <c r="Z66" s="246" t="s">
        <v>279</v>
      </c>
      <c r="AA66" s="202">
        <v>60</v>
      </c>
      <c r="AB66" s="89" t="s">
        <v>66</v>
      </c>
      <c r="AC66" s="56">
        <f>'Information de projection'!H11</f>
        <v>0</v>
      </c>
      <c r="AD66" s="56">
        <f>'Information de projection'!B11</f>
        <v>0</v>
      </c>
      <c r="AE66" s="56">
        <f t="shared" si="32"/>
        <v>0</v>
      </c>
      <c r="AF66" s="56" t="s">
        <v>2</v>
      </c>
      <c r="AG66" s="90">
        <f t="shared" si="33"/>
        <v>0</v>
      </c>
      <c r="AH66" s="91" t="s">
        <v>54</v>
      </c>
    </row>
    <row r="67" spans="1:34" ht="13.5" thickBot="1" x14ac:dyDescent="0.25">
      <c r="A67" s="92"/>
      <c r="B67" s="24"/>
      <c r="C67" s="93" t="s">
        <v>370</v>
      </c>
      <c r="D67" s="36">
        <f>IF('Information de soudage à l''arc'!$C$6="Methode 1",0.01,(0.0053+0.00902)*'Info de soudage arc (Methode 2)'!R11)</f>
        <v>0.01</v>
      </c>
      <c r="E67" s="83" t="s">
        <v>66</v>
      </c>
      <c r="F67" s="36">
        <f>IF('Information de soudage à l''arc'!$C$6="Methode 1",'Information de soudage à l''arc'!C59,'Info de soudage arc (Methode 2)'!Q11)</f>
        <v>0</v>
      </c>
      <c r="G67" s="36">
        <f>IF(NOT(OR('Information de soudage à l''arc'!C$4="Non",'Information de soudage à l''arc'!C$5="Non")),0,(D67*F67)/1000)</f>
        <v>0</v>
      </c>
      <c r="H67" s="83" t="s">
        <v>2</v>
      </c>
      <c r="I67" s="84">
        <f t="shared" ref="I67" si="37">G67/1000</f>
        <v>0</v>
      </c>
      <c r="J67" s="105" t="s">
        <v>54</v>
      </c>
      <c r="L67" s="94"/>
      <c r="M67" s="9"/>
      <c r="N67" s="241" t="s">
        <v>112</v>
      </c>
      <c r="O67" s="36" t="s">
        <v>61</v>
      </c>
      <c r="P67" s="95" t="s">
        <v>63</v>
      </c>
      <c r="Q67" s="71">
        <f>'Information de coupage'!G9</f>
        <v>0</v>
      </c>
      <c r="R67" s="71">
        <f>'Rejets - partie 4'!P24</f>
        <v>0</v>
      </c>
      <c r="S67" s="71">
        <f t="shared" si="35"/>
        <v>0</v>
      </c>
      <c r="T67" s="71" t="s">
        <v>2</v>
      </c>
      <c r="U67" s="87">
        <f t="shared" si="36"/>
        <v>0</v>
      </c>
      <c r="V67" s="88" t="s">
        <v>54</v>
      </c>
      <c r="X67" s="96"/>
      <c r="Y67" s="97"/>
      <c r="Z67" s="237" t="s">
        <v>268</v>
      </c>
      <c r="AA67" s="203"/>
      <c r="AB67" s="99"/>
      <c r="AC67" s="99"/>
      <c r="AD67" s="99"/>
      <c r="AE67" s="100">
        <f>SUM(AE61:AE66)</f>
        <v>0</v>
      </c>
      <c r="AF67" s="101" t="s">
        <v>2</v>
      </c>
      <c r="AG67" s="102">
        <f>SUM(AG61:AG66)</f>
        <v>0</v>
      </c>
      <c r="AH67" s="103" t="s">
        <v>54</v>
      </c>
    </row>
    <row r="68" spans="1:34" ht="12" customHeight="1" x14ac:dyDescent="0.2">
      <c r="A68" s="92"/>
      <c r="B68" s="111"/>
      <c r="C68" s="107"/>
      <c r="D68" s="112"/>
      <c r="E68" s="113"/>
      <c r="F68" s="41"/>
      <c r="G68" s="41"/>
      <c r="H68" s="41"/>
      <c r="I68" s="41"/>
      <c r="J68" s="109"/>
      <c r="L68" s="94"/>
      <c r="M68" s="9"/>
      <c r="N68" s="240" t="s">
        <v>215</v>
      </c>
      <c r="O68" s="36" t="s">
        <v>61</v>
      </c>
      <c r="P68" s="95" t="s">
        <v>63</v>
      </c>
      <c r="Q68" s="71">
        <f>'Information de coupage'!G10</f>
        <v>0</v>
      </c>
      <c r="R68" s="71">
        <f>'Rejets - partie 4'!P25</f>
        <v>0</v>
      </c>
      <c r="S68" s="71">
        <f t="shared" si="35"/>
        <v>0</v>
      </c>
      <c r="T68" s="71" t="s">
        <v>2</v>
      </c>
      <c r="U68" s="87">
        <f t="shared" si="36"/>
        <v>0</v>
      </c>
      <c r="V68" s="88" t="s">
        <v>54</v>
      </c>
      <c r="X68" s="239" t="s">
        <v>330</v>
      </c>
      <c r="Y68" s="86" t="s">
        <v>55</v>
      </c>
      <c r="Z68" s="245" t="s">
        <v>275</v>
      </c>
      <c r="AA68" s="202">
        <v>60</v>
      </c>
      <c r="AB68" s="49" t="s">
        <v>66</v>
      </c>
      <c r="AC68" s="56">
        <f>'Information de projection'!I6</f>
        <v>0</v>
      </c>
      <c r="AD68" s="56">
        <f>'Information de projection'!B6</f>
        <v>0</v>
      </c>
      <c r="AE68" s="56">
        <f>(AA68*AC68*AD68)/1000</f>
        <v>0</v>
      </c>
      <c r="AF68" s="56" t="s">
        <v>2</v>
      </c>
      <c r="AG68" s="90">
        <f>(AA68*AC68*AD68)/1000000</f>
        <v>0</v>
      </c>
      <c r="AH68" s="91" t="s">
        <v>54</v>
      </c>
    </row>
    <row r="69" spans="1:34" x14ac:dyDescent="0.2">
      <c r="A69" s="92"/>
      <c r="B69" s="110"/>
      <c r="C69" s="82" t="s">
        <v>147</v>
      </c>
      <c r="D69" s="199">
        <v>9.7E-5</v>
      </c>
      <c r="E69" s="83" t="s">
        <v>63</v>
      </c>
      <c r="F69" s="36">
        <f>'Information de soudage à l''arc'!C61</f>
        <v>0</v>
      </c>
      <c r="G69" s="36">
        <f>(D69*F69)/1000</f>
        <v>0</v>
      </c>
      <c r="H69" s="36" t="s">
        <v>2</v>
      </c>
      <c r="I69" s="84">
        <f t="shared" si="1"/>
        <v>0</v>
      </c>
      <c r="J69" s="85" t="s">
        <v>54</v>
      </c>
      <c r="L69" s="94"/>
      <c r="M69" s="9"/>
      <c r="N69" s="240" t="s">
        <v>216</v>
      </c>
      <c r="O69" s="36" t="s">
        <v>61</v>
      </c>
      <c r="P69" s="95" t="s">
        <v>63</v>
      </c>
      <c r="Q69" s="71">
        <f>'Information de coupage'!G11</f>
        <v>0</v>
      </c>
      <c r="R69" s="71">
        <f>'Rejets - partie 4'!P26</f>
        <v>0</v>
      </c>
      <c r="S69" s="71">
        <f t="shared" si="35"/>
        <v>0</v>
      </c>
      <c r="T69" s="71" t="s">
        <v>2</v>
      </c>
      <c r="U69" s="87">
        <f t="shared" si="36"/>
        <v>0</v>
      </c>
      <c r="V69" s="88" t="s">
        <v>54</v>
      </c>
      <c r="X69" s="94"/>
      <c r="Y69" s="9"/>
      <c r="Z69" s="245" t="s">
        <v>341</v>
      </c>
      <c r="AA69" s="204">
        <v>16.600000000000001</v>
      </c>
      <c r="AB69" s="89" t="s">
        <v>66</v>
      </c>
      <c r="AC69" s="56">
        <f>'Information de projection'!I7</f>
        <v>0</v>
      </c>
      <c r="AD69" s="56">
        <f>'Information de projection'!B7</f>
        <v>0</v>
      </c>
      <c r="AE69" s="56">
        <f t="shared" ref="AE69:AE73" si="38">(AA69*AC69*AD69)/1000</f>
        <v>0</v>
      </c>
      <c r="AF69" s="56" t="s">
        <v>2</v>
      </c>
      <c r="AG69" s="90">
        <f t="shared" ref="AG69:AG73" si="39">(AA69*AC69*AD69)/1000000</f>
        <v>0</v>
      </c>
      <c r="AH69" s="91" t="s">
        <v>54</v>
      </c>
    </row>
    <row r="70" spans="1:34" x14ac:dyDescent="0.2">
      <c r="A70" s="92"/>
      <c r="B70" s="24"/>
      <c r="C70" s="93" t="s">
        <v>100</v>
      </c>
      <c r="D70" s="200">
        <v>4.2799999999999997E-5</v>
      </c>
      <c r="E70" s="36" t="s">
        <v>63</v>
      </c>
      <c r="F70" s="36">
        <f>'Information de soudage à l''arc'!C62</f>
        <v>0</v>
      </c>
      <c r="G70" s="36">
        <f t="shared" ref="G70" si="40">(D70*F70)/1000</f>
        <v>0</v>
      </c>
      <c r="H70" s="36" t="s">
        <v>2</v>
      </c>
      <c r="I70" s="84">
        <f t="shared" si="1"/>
        <v>0</v>
      </c>
      <c r="J70" s="85" t="s">
        <v>54</v>
      </c>
      <c r="L70" s="94"/>
      <c r="N70" s="241" t="s">
        <v>217</v>
      </c>
      <c r="O70" s="36" t="s">
        <v>61</v>
      </c>
      <c r="P70" s="95" t="s">
        <v>63</v>
      </c>
      <c r="Q70" s="71">
        <f>'Information de coupage'!G12</f>
        <v>0</v>
      </c>
      <c r="R70" s="71">
        <f>'Rejets - partie 4'!P27</f>
        <v>0</v>
      </c>
      <c r="S70" s="71">
        <f t="shared" si="35"/>
        <v>0</v>
      </c>
      <c r="T70" s="71" t="s">
        <v>2</v>
      </c>
      <c r="U70" s="87">
        <f t="shared" si="36"/>
        <v>0</v>
      </c>
      <c r="V70" s="88" t="s">
        <v>54</v>
      </c>
      <c r="X70" s="94"/>
      <c r="Y70" s="9"/>
      <c r="Z70" s="245" t="s">
        <v>276</v>
      </c>
      <c r="AA70" s="202">
        <v>60</v>
      </c>
      <c r="AB70" s="89" t="s">
        <v>66</v>
      </c>
      <c r="AC70" s="56">
        <f>'Information de projection'!I8</f>
        <v>0</v>
      </c>
      <c r="AD70" s="56">
        <f>'Information de projection'!B8</f>
        <v>0</v>
      </c>
      <c r="AE70" s="56">
        <f t="shared" si="38"/>
        <v>0</v>
      </c>
      <c r="AF70" s="56" t="s">
        <v>2</v>
      </c>
      <c r="AG70" s="90">
        <f t="shared" si="39"/>
        <v>0</v>
      </c>
      <c r="AH70" s="91" t="s">
        <v>54</v>
      </c>
    </row>
    <row r="71" spans="1:34" ht="13.5" thickBot="1" x14ac:dyDescent="0.25">
      <c r="A71" s="92"/>
      <c r="B71" s="24"/>
      <c r="C71" s="93" t="s">
        <v>371</v>
      </c>
      <c r="D71" s="36">
        <f>IF('Information de soudage à l''arc'!$C$6="Methode 1",0.0000699,2.9*'Info de soudage arc (Methode 2)'!R12)</f>
        <v>6.9900000000000005E-5</v>
      </c>
      <c r="E71" s="83" t="s">
        <v>66</v>
      </c>
      <c r="F71" s="36">
        <f>IF('Information de soudage à l''arc'!$C$6="Methode 1",'Information de soudage à l''arc'!C63,'Info de soudage arc (Methode 2)'!Q12)</f>
        <v>0</v>
      </c>
      <c r="G71" s="36">
        <f>IF(NOT(OR('Information de soudage à l''arc'!C$4="Non",'Information de soudage à l''arc'!C$5="Non")),0,(D71*F71)/1000)</f>
        <v>0</v>
      </c>
      <c r="H71" s="83" t="s">
        <v>2</v>
      </c>
      <c r="I71" s="84">
        <f t="shared" ref="I71" si="41">G71/1000</f>
        <v>0</v>
      </c>
      <c r="J71" s="105" t="s">
        <v>54</v>
      </c>
      <c r="L71" s="94"/>
      <c r="M71" s="9"/>
      <c r="N71" s="243" t="s">
        <v>262</v>
      </c>
      <c r="O71" s="36" t="s">
        <v>61</v>
      </c>
      <c r="P71" s="95" t="s">
        <v>66</v>
      </c>
      <c r="Q71" s="71">
        <f>'Information de coupage'!G13</f>
        <v>0</v>
      </c>
      <c r="R71" s="71">
        <f>'Rejets - partie 4'!P28</f>
        <v>0</v>
      </c>
      <c r="S71" s="71">
        <f t="shared" si="35"/>
        <v>0</v>
      </c>
      <c r="T71" s="71" t="s">
        <v>2</v>
      </c>
      <c r="U71" s="87">
        <f t="shared" si="36"/>
        <v>0</v>
      </c>
      <c r="V71" s="88" t="s">
        <v>54</v>
      </c>
      <c r="X71" s="94"/>
      <c r="Y71" s="9"/>
      <c r="Z71" s="245" t="s">
        <v>277</v>
      </c>
      <c r="AA71" s="204">
        <v>19.75</v>
      </c>
      <c r="AB71" s="89" t="s">
        <v>66</v>
      </c>
      <c r="AC71" s="56">
        <f>'Information de projection'!I9</f>
        <v>0</v>
      </c>
      <c r="AD71" s="56">
        <f>'Information de projection'!B9</f>
        <v>0</v>
      </c>
      <c r="AE71" s="56">
        <f t="shared" si="38"/>
        <v>0</v>
      </c>
      <c r="AF71" s="56" t="s">
        <v>2</v>
      </c>
      <c r="AG71" s="90">
        <f t="shared" si="39"/>
        <v>0</v>
      </c>
      <c r="AH71" s="91" t="s">
        <v>54</v>
      </c>
    </row>
    <row r="72" spans="1:34" ht="12" customHeight="1" thickBot="1" x14ac:dyDescent="0.25">
      <c r="A72" s="92"/>
      <c r="B72" s="111"/>
      <c r="C72" s="107"/>
      <c r="D72" s="112"/>
      <c r="E72" s="113"/>
      <c r="F72" s="41"/>
      <c r="G72" s="41"/>
      <c r="H72" s="41"/>
      <c r="I72" s="41"/>
      <c r="J72" s="109"/>
      <c r="L72" s="96"/>
      <c r="M72" s="97"/>
      <c r="N72" s="237" t="s">
        <v>267</v>
      </c>
      <c r="O72" s="97"/>
      <c r="P72" s="97"/>
      <c r="Q72" s="97"/>
      <c r="R72" s="97"/>
      <c r="S72" s="73">
        <f>SUM(S64:S71)</f>
        <v>0</v>
      </c>
      <c r="T72" s="74" t="s">
        <v>2</v>
      </c>
      <c r="U72" s="75">
        <f>SUM(U64:U71)</f>
        <v>0</v>
      </c>
      <c r="V72" s="104" t="s">
        <v>54</v>
      </c>
      <c r="X72" s="94"/>
      <c r="Y72" s="9"/>
      <c r="Z72" s="245" t="s">
        <v>278</v>
      </c>
      <c r="AA72" s="202">
        <v>60</v>
      </c>
      <c r="AB72" s="89" t="s">
        <v>66</v>
      </c>
      <c r="AC72" s="56">
        <f>'Information de projection'!I10</f>
        <v>0</v>
      </c>
      <c r="AD72" s="56">
        <f>'Information de projection'!B10</f>
        <v>0</v>
      </c>
      <c r="AE72" s="56">
        <f t="shared" si="38"/>
        <v>0</v>
      </c>
      <c r="AF72" s="56" t="s">
        <v>2</v>
      </c>
      <c r="AG72" s="90">
        <f t="shared" si="39"/>
        <v>0</v>
      </c>
      <c r="AH72" s="91" t="s">
        <v>54</v>
      </c>
    </row>
    <row r="73" spans="1:34" ht="13.5" thickBot="1" x14ac:dyDescent="0.25">
      <c r="A73" s="92"/>
      <c r="B73" s="110"/>
      <c r="C73" s="82" t="s">
        <v>148</v>
      </c>
      <c r="D73" s="199">
        <v>0</v>
      </c>
      <c r="E73" s="83" t="s">
        <v>66</v>
      </c>
      <c r="F73" s="36">
        <f>'Information de soudage à l''arc'!C65</f>
        <v>0</v>
      </c>
      <c r="G73" s="36">
        <f>(D73*F73)/1000</f>
        <v>0</v>
      </c>
      <c r="H73" s="36" t="s">
        <v>2</v>
      </c>
      <c r="I73" s="84">
        <f t="shared" si="1"/>
        <v>0</v>
      </c>
      <c r="J73" s="85" t="s">
        <v>54</v>
      </c>
      <c r="L73" s="239" t="s">
        <v>261</v>
      </c>
      <c r="M73" s="86" t="s">
        <v>55</v>
      </c>
      <c r="N73" s="241" t="s">
        <v>111</v>
      </c>
      <c r="O73" s="36" t="s">
        <v>61</v>
      </c>
      <c r="P73" s="49" t="s">
        <v>63</v>
      </c>
      <c r="Q73" s="71">
        <f>'Information de coupage'!H6</f>
        <v>0</v>
      </c>
      <c r="R73" s="71">
        <f>'Rejets - partie 4'!P21</f>
        <v>0</v>
      </c>
      <c r="S73" s="71">
        <f>(Q73*R73)*1000</f>
        <v>0</v>
      </c>
      <c r="T73" s="71" t="s">
        <v>2</v>
      </c>
      <c r="U73" s="87">
        <f>(Q73*R73)</f>
        <v>0</v>
      </c>
      <c r="V73" s="88" t="s">
        <v>54</v>
      </c>
      <c r="X73" s="94"/>
      <c r="Y73" s="9"/>
      <c r="Z73" s="246" t="s">
        <v>279</v>
      </c>
      <c r="AA73" s="202">
        <v>60</v>
      </c>
      <c r="AB73" s="89" t="s">
        <v>66</v>
      </c>
      <c r="AC73" s="56">
        <f>'Information de projection'!I11</f>
        <v>0</v>
      </c>
      <c r="AD73" s="56">
        <f>'Information de projection'!B11</f>
        <v>0</v>
      </c>
      <c r="AE73" s="56">
        <f t="shared" si="38"/>
        <v>0</v>
      </c>
      <c r="AF73" s="56" t="s">
        <v>2</v>
      </c>
      <c r="AG73" s="90">
        <f t="shared" si="39"/>
        <v>0</v>
      </c>
      <c r="AH73" s="91" t="s">
        <v>54</v>
      </c>
    </row>
    <row r="74" spans="1:34" ht="26.25" thickBot="1" x14ac:dyDescent="0.25">
      <c r="A74" s="92"/>
      <c r="B74" s="24"/>
      <c r="C74" s="93" t="s">
        <v>100</v>
      </c>
      <c r="D74" s="200">
        <v>3.0899999999999999E-5</v>
      </c>
      <c r="E74" s="36" t="s">
        <v>63</v>
      </c>
      <c r="F74" s="36">
        <f>'Information de soudage à l''arc'!C66</f>
        <v>0</v>
      </c>
      <c r="G74" s="36">
        <f t="shared" ref="G74" si="42">(D74*F74)/1000</f>
        <v>0</v>
      </c>
      <c r="H74" s="36" t="s">
        <v>2</v>
      </c>
      <c r="I74" s="84">
        <f t="shared" si="1"/>
        <v>0</v>
      </c>
      <c r="J74" s="85" t="s">
        <v>54</v>
      </c>
      <c r="L74" s="94"/>
      <c r="M74" s="9"/>
      <c r="N74" s="242" t="s">
        <v>213</v>
      </c>
      <c r="O74" s="36" t="s">
        <v>61</v>
      </c>
      <c r="P74" s="95" t="s">
        <v>63</v>
      </c>
      <c r="Q74" s="71">
        <f>'Information de coupage'!H7</f>
        <v>0</v>
      </c>
      <c r="R74" s="71">
        <f>'Rejets - partie 4'!P22</f>
        <v>0</v>
      </c>
      <c r="S74" s="71">
        <f t="shared" ref="S74:S80" si="43">(Q74*R74)*1000</f>
        <v>0</v>
      </c>
      <c r="T74" s="71" t="s">
        <v>2</v>
      </c>
      <c r="U74" s="87">
        <f t="shared" ref="U74:U80" si="44">(Q74*R74)</f>
        <v>0</v>
      </c>
      <c r="V74" s="88" t="s">
        <v>54</v>
      </c>
      <c r="X74" s="96"/>
      <c r="Y74" s="97"/>
      <c r="Z74" s="237" t="s">
        <v>270</v>
      </c>
      <c r="AA74" s="203"/>
      <c r="AB74" s="99"/>
      <c r="AC74" s="99"/>
      <c r="AD74" s="99"/>
      <c r="AE74" s="100">
        <f>SUM(AE68:AE73)</f>
        <v>0</v>
      </c>
      <c r="AF74" s="101" t="s">
        <v>2</v>
      </c>
      <c r="AG74" s="102">
        <f>SUM(AG68:AG73)</f>
        <v>0</v>
      </c>
      <c r="AH74" s="103" t="s">
        <v>54</v>
      </c>
    </row>
    <row r="75" spans="1:34" x14ac:dyDescent="0.2">
      <c r="A75" s="92"/>
      <c r="B75" s="24"/>
      <c r="C75" s="93" t="s">
        <v>372</v>
      </c>
      <c r="D75" s="36">
        <f>IF('Information de soudage à l''arc'!$C$6="Methode 1",0.0000309,0.4*'Info de soudage arc (Methode 2)'!R13)</f>
        <v>3.0899999999999999E-5</v>
      </c>
      <c r="E75" s="83" t="s">
        <v>66</v>
      </c>
      <c r="F75" s="36">
        <f>IF('Information de soudage à l''arc'!$C$6="Methode 1",'Information de soudage à l''arc'!C67,'Info de soudage arc (Methode 2)'!Q13)</f>
        <v>0</v>
      </c>
      <c r="G75" s="36">
        <f>IF(NOT(OR('Information de soudage à l''arc'!C$4="Non",'Information de soudage à l''arc'!C$5="Non")),0,(D75*F75)/1000)</f>
        <v>0</v>
      </c>
      <c r="H75" s="83" t="s">
        <v>2</v>
      </c>
      <c r="I75" s="84">
        <f t="shared" ref="I75" si="45">G75/1000</f>
        <v>0</v>
      </c>
      <c r="J75" s="105" t="s">
        <v>54</v>
      </c>
      <c r="L75" s="94"/>
      <c r="M75" s="9"/>
      <c r="N75" s="241" t="s">
        <v>214</v>
      </c>
      <c r="O75" s="36" t="s">
        <v>61</v>
      </c>
      <c r="P75" s="95" t="s">
        <v>63</v>
      </c>
      <c r="Q75" s="71">
        <f>'Information de coupage'!H8</f>
        <v>0</v>
      </c>
      <c r="R75" s="71">
        <f>'Rejets - partie 4'!P23</f>
        <v>0</v>
      </c>
      <c r="S75" s="71">
        <f t="shared" si="43"/>
        <v>0</v>
      </c>
      <c r="T75" s="71" t="s">
        <v>2</v>
      </c>
      <c r="U75" s="87">
        <f t="shared" si="44"/>
        <v>0</v>
      </c>
      <c r="V75" s="88" t="s">
        <v>54</v>
      </c>
      <c r="X75" s="239" t="s">
        <v>271</v>
      </c>
      <c r="Y75" s="86" t="s">
        <v>55</v>
      </c>
      <c r="Z75" s="245" t="s">
        <v>275</v>
      </c>
      <c r="AA75" s="202">
        <v>60</v>
      </c>
      <c r="AB75" s="49" t="s">
        <v>66</v>
      </c>
      <c r="AC75" s="56">
        <f>'Information de projection'!J6</f>
        <v>0</v>
      </c>
      <c r="AD75" s="56">
        <f>'Information de projection'!B6</f>
        <v>0</v>
      </c>
      <c r="AE75" s="56">
        <f>(AA75*AC75*AD75)/1000</f>
        <v>0</v>
      </c>
      <c r="AF75" s="56" t="s">
        <v>2</v>
      </c>
      <c r="AG75" s="90">
        <f>(AA75*AC75*AD75)/1000000</f>
        <v>0</v>
      </c>
      <c r="AH75" s="91" t="s">
        <v>54</v>
      </c>
    </row>
    <row r="76" spans="1:34" ht="12" customHeight="1" x14ac:dyDescent="0.2">
      <c r="A76" s="92"/>
      <c r="B76" s="111"/>
      <c r="C76" s="107"/>
      <c r="D76" s="112"/>
      <c r="E76" s="113"/>
      <c r="F76" s="41"/>
      <c r="G76" s="41"/>
      <c r="H76" s="41"/>
      <c r="I76" s="41"/>
      <c r="J76" s="109"/>
      <c r="L76" s="94"/>
      <c r="M76" s="9"/>
      <c r="N76" s="241" t="s">
        <v>112</v>
      </c>
      <c r="O76" s="36" t="s">
        <v>61</v>
      </c>
      <c r="P76" s="95" t="s">
        <v>63</v>
      </c>
      <c r="Q76" s="71">
        <f>'Information de coupage'!H9</f>
        <v>0</v>
      </c>
      <c r="R76" s="71">
        <f>'Rejets - partie 4'!P24</f>
        <v>0</v>
      </c>
      <c r="S76" s="71">
        <f t="shared" si="43"/>
        <v>0</v>
      </c>
      <c r="T76" s="71" t="s">
        <v>2</v>
      </c>
      <c r="U76" s="87">
        <f t="shared" si="44"/>
        <v>0</v>
      </c>
      <c r="V76" s="88" t="s">
        <v>54</v>
      </c>
      <c r="X76" s="94"/>
      <c r="Y76" s="9"/>
      <c r="Z76" s="245" t="s">
        <v>341</v>
      </c>
      <c r="AA76" s="204">
        <v>16.600000000000001</v>
      </c>
      <c r="AB76" s="89" t="s">
        <v>66</v>
      </c>
      <c r="AC76" s="56">
        <f>'Information de projection'!J7</f>
        <v>0</v>
      </c>
      <c r="AD76" s="56">
        <f>'Information de projection'!B7</f>
        <v>0</v>
      </c>
      <c r="AE76" s="56">
        <f t="shared" ref="AE76:AE80" si="46">(AA76*AC76*AD76)/1000</f>
        <v>0</v>
      </c>
      <c r="AF76" s="56" t="s">
        <v>2</v>
      </c>
      <c r="AG76" s="90">
        <f t="shared" ref="AG76:AG80" si="47">(AA76*AC76*AD76)/1000000</f>
        <v>0</v>
      </c>
      <c r="AH76" s="91" t="s">
        <v>54</v>
      </c>
    </row>
    <row r="77" spans="1:34" ht="17.25" customHeight="1" x14ac:dyDescent="0.2">
      <c r="A77" s="92"/>
      <c r="B77" s="110"/>
      <c r="C77" s="114" t="s">
        <v>374</v>
      </c>
      <c r="D77" s="36">
        <f>IF('Information de soudage à l''arc'!$C$6="Methode 1",0.298,50*'Info de soudage arc (Methode 2)'!R14)</f>
        <v>0.29799999999999999</v>
      </c>
      <c r="E77" s="83" t="s">
        <v>66</v>
      </c>
      <c r="F77" s="36">
        <f>IF('Information de soudage à l''arc'!$C$6="Methode 1",'Information de soudage à l''arc'!C69,'Info de soudage arc (Methode 2)'!Q14)</f>
        <v>0</v>
      </c>
      <c r="G77" s="36">
        <f>IF(NOT(OR('Information de soudage à l''arc'!C$4="Non",'Information de soudage à l''arc'!C$5="Non")),0,(D77*F77)/1000)</f>
        <v>0</v>
      </c>
      <c r="H77" s="83" t="s">
        <v>2</v>
      </c>
      <c r="I77" s="84">
        <f t="shared" ref="I77" si="48">G77/1000</f>
        <v>0</v>
      </c>
      <c r="J77" s="105" t="s">
        <v>54</v>
      </c>
      <c r="L77" s="94"/>
      <c r="M77" s="9"/>
      <c r="N77" s="240" t="s">
        <v>215</v>
      </c>
      <c r="O77" s="36" t="s">
        <v>61</v>
      </c>
      <c r="P77" s="95" t="s">
        <v>63</v>
      </c>
      <c r="Q77" s="71">
        <f>'Information de coupage'!H10</f>
        <v>0</v>
      </c>
      <c r="R77" s="71">
        <f>'Rejets - partie 4'!P25</f>
        <v>0</v>
      </c>
      <c r="S77" s="71">
        <f t="shared" si="43"/>
        <v>0</v>
      </c>
      <c r="T77" s="71" t="s">
        <v>2</v>
      </c>
      <c r="U77" s="87">
        <f t="shared" si="44"/>
        <v>0</v>
      </c>
      <c r="V77" s="88" t="s">
        <v>54</v>
      </c>
      <c r="X77" s="94"/>
      <c r="Y77" s="9"/>
      <c r="Z77" s="245" t="s">
        <v>276</v>
      </c>
      <c r="AA77" s="202">
        <v>60</v>
      </c>
      <c r="AB77" s="89" t="s">
        <v>66</v>
      </c>
      <c r="AC77" s="56">
        <f>'Information de projection'!J8</f>
        <v>0</v>
      </c>
      <c r="AD77" s="56">
        <f>'Information de projection'!B8</f>
        <v>0</v>
      </c>
      <c r="AE77" s="56">
        <f t="shared" si="46"/>
        <v>0</v>
      </c>
      <c r="AF77" s="56" t="s">
        <v>2</v>
      </c>
      <c r="AG77" s="90">
        <f t="shared" si="47"/>
        <v>0</v>
      </c>
      <c r="AH77" s="91" t="s">
        <v>54</v>
      </c>
    </row>
    <row r="78" spans="1:34" ht="15.75" customHeight="1" thickBot="1" x14ac:dyDescent="0.25">
      <c r="A78" s="115"/>
      <c r="B78" s="116"/>
      <c r="C78" s="237" t="s">
        <v>254</v>
      </c>
      <c r="D78" s="117"/>
      <c r="E78" s="24"/>
      <c r="F78" s="36"/>
      <c r="G78" s="118">
        <f>SUM(G19:G77)</f>
        <v>0</v>
      </c>
      <c r="H78" s="36" t="s">
        <v>2</v>
      </c>
      <c r="I78" s="119">
        <f>SUM(I19:I77)</f>
        <v>0</v>
      </c>
      <c r="J78" s="85" t="s">
        <v>54</v>
      </c>
      <c r="L78" s="94"/>
      <c r="M78" s="9"/>
      <c r="N78" s="240" t="s">
        <v>216</v>
      </c>
      <c r="O78" s="36" t="s">
        <v>61</v>
      </c>
      <c r="P78" s="95" t="s">
        <v>63</v>
      </c>
      <c r="Q78" s="71">
        <f>'Information de coupage'!H11</f>
        <v>0</v>
      </c>
      <c r="R78" s="71">
        <f>'Rejets - partie 4'!P26</f>
        <v>0</v>
      </c>
      <c r="S78" s="71">
        <f t="shared" si="43"/>
        <v>0</v>
      </c>
      <c r="T78" s="71" t="s">
        <v>2</v>
      </c>
      <c r="U78" s="87">
        <f t="shared" si="44"/>
        <v>0</v>
      </c>
      <c r="V78" s="88" t="s">
        <v>54</v>
      </c>
      <c r="X78" s="94"/>
      <c r="Y78" s="9"/>
      <c r="Z78" s="245" t="s">
        <v>277</v>
      </c>
      <c r="AA78" s="204">
        <v>19.75</v>
      </c>
      <c r="AB78" s="89" t="s">
        <v>66</v>
      </c>
      <c r="AC78" s="56">
        <f>'Information de projection'!J9</f>
        <v>0</v>
      </c>
      <c r="AD78" s="56">
        <f>'Information de projection'!B9</f>
        <v>0</v>
      </c>
      <c r="AE78" s="56">
        <f t="shared" si="46"/>
        <v>0</v>
      </c>
      <c r="AF78" s="56" t="s">
        <v>2</v>
      </c>
      <c r="AG78" s="90">
        <f t="shared" si="47"/>
        <v>0</v>
      </c>
      <c r="AH78" s="91" t="s">
        <v>54</v>
      </c>
    </row>
    <row r="79" spans="1:34" ht="12" customHeight="1" thickBot="1" x14ac:dyDescent="0.25">
      <c r="A79" s="120"/>
      <c r="B79" s="121"/>
      <c r="C79" s="112"/>
      <c r="D79" s="112"/>
      <c r="E79" s="112"/>
      <c r="F79" s="41"/>
      <c r="G79" s="41"/>
      <c r="H79" s="41"/>
      <c r="I79" s="41"/>
      <c r="J79" s="112"/>
      <c r="L79" s="94"/>
      <c r="N79" s="241" t="s">
        <v>217</v>
      </c>
      <c r="O79" s="36" t="s">
        <v>61</v>
      </c>
      <c r="P79" s="95" t="s">
        <v>63</v>
      </c>
      <c r="Q79" s="71">
        <f>'Information de coupage'!H12</f>
        <v>0</v>
      </c>
      <c r="R79" s="71">
        <f>'Rejets - partie 4'!P27</f>
        <v>0</v>
      </c>
      <c r="S79" s="71">
        <f t="shared" si="43"/>
        <v>0</v>
      </c>
      <c r="T79" s="71" t="s">
        <v>2</v>
      </c>
      <c r="U79" s="87">
        <f t="shared" si="44"/>
        <v>0</v>
      </c>
      <c r="V79" s="88" t="s">
        <v>54</v>
      </c>
      <c r="X79" s="94"/>
      <c r="Y79" s="9"/>
      <c r="Z79" s="245" t="s">
        <v>278</v>
      </c>
      <c r="AA79" s="202">
        <v>60</v>
      </c>
      <c r="AB79" s="89" t="s">
        <v>66</v>
      </c>
      <c r="AC79" s="56">
        <f>'Information de projection'!J10</f>
        <v>0</v>
      </c>
      <c r="AD79" s="56">
        <f>'Information de projection'!B10</f>
        <v>0</v>
      </c>
      <c r="AE79" s="56">
        <f t="shared" si="46"/>
        <v>0</v>
      </c>
      <c r="AF79" s="56" t="s">
        <v>2</v>
      </c>
      <c r="AG79" s="90">
        <f t="shared" si="47"/>
        <v>0</v>
      </c>
      <c r="AH79" s="91" t="s">
        <v>54</v>
      </c>
    </row>
    <row r="80" spans="1:34" ht="13.5" thickBot="1" x14ac:dyDescent="0.25">
      <c r="A80" s="236" t="s">
        <v>232</v>
      </c>
      <c r="B80" s="81" t="s">
        <v>55</v>
      </c>
      <c r="C80" s="82" t="s">
        <v>56</v>
      </c>
      <c r="D80" s="199">
        <v>0</v>
      </c>
      <c r="E80" s="24" t="s">
        <v>66</v>
      </c>
      <c r="F80" s="36">
        <f>'Information de soudage à l''arc'!C11</f>
        <v>0</v>
      </c>
      <c r="G80" s="36">
        <f t="shared" ref="G80:G100" si="49">(D80*F80)/1000</f>
        <v>0</v>
      </c>
      <c r="H80" s="36" t="s">
        <v>2</v>
      </c>
      <c r="I80" s="84">
        <f t="shared" ref="I80:I101" si="50">G80/1000</f>
        <v>0</v>
      </c>
      <c r="J80" s="122" t="s">
        <v>54</v>
      </c>
      <c r="L80" s="94"/>
      <c r="M80" s="9"/>
      <c r="N80" s="243" t="s">
        <v>262</v>
      </c>
      <c r="O80" s="36" t="s">
        <v>61</v>
      </c>
      <c r="P80" s="95" t="s">
        <v>66</v>
      </c>
      <c r="Q80" s="71">
        <f>'Information de coupage'!H13</f>
        <v>0</v>
      </c>
      <c r="R80" s="71">
        <f>'Rejets - partie 4'!P28</f>
        <v>0</v>
      </c>
      <c r="S80" s="71">
        <f t="shared" si="43"/>
        <v>0</v>
      </c>
      <c r="T80" s="71" t="s">
        <v>2</v>
      </c>
      <c r="U80" s="87">
        <f t="shared" si="44"/>
        <v>0</v>
      </c>
      <c r="V80" s="88" t="s">
        <v>54</v>
      </c>
      <c r="X80" s="94"/>
      <c r="Y80" s="9"/>
      <c r="Z80" s="246" t="s">
        <v>279</v>
      </c>
      <c r="AA80" s="202">
        <v>60</v>
      </c>
      <c r="AB80" s="89" t="s">
        <v>66</v>
      </c>
      <c r="AC80" s="56">
        <f>'Information de projection'!J11</f>
        <v>0</v>
      </c>
      <c r="AD80" s="56">
        <f>'Information de projection'!B11</f>
        <v>0</v>
      </c>
      <c r="AE80" s="56">
        <f t="shared" si="46"/>
        <v>0</v>
      </c>
      <c r="AF80" s="56" t="s">
        <v>2</v>
      </c>
      <c r="AG80" s="90">
        <f t="shared" si="47"/>
        <v>0</v>
      </c>
      <c r="AH80" s="91" t="s">
        <v>54</v>
      </c>
    </row>
    <row r="81" spans="1:34" ht="13.5" thickBot="1" x14ac:dyDescent="0.25">
      <c r="A81" s="92"/>
      <c r="B81" s="24"/>
      <c r="C81" s="93" t="s">
        <v>5</v>
      </c>
      <c r="D81" s="199">
        <v>0</v>
      </c>
      <c r="E81" s="83" t="s">
        <v>66</v>
      </c>
      <c r="F81" s="36">
        <f>'Information de soudage à l''arc'!C12</f>
        <v>0</v>
      </c>
      <c r="G81" s="36">
        <f t="shared" si="49"/>
        <v>0</v>
      </c>
      <c r="H81" s="36" t="s">
        <v>2</v>
      </c>
      <c r="I81" s="84">
        <f t="shared" si="50"/>
        <v>0</v>
      </c>
      <c r="J81" s="122" t="s">
        <v>54</v>
      </c>
      <c r="L81" s="96"/>
      <c r="M81" s="97"/>
      <c r="N81" s="237" t="s">
        <v>268</v>
      </c>
      <c r="O81" s="97"/>
      <c r="P81" s="97"/>
      <c r="Q81" s="97"/>
      <c r="R81" s="97"/>
      <c r="S81" s="73">
        <f>SUM(S73:S80)</f>
        <v>0</v>
      </c>
      <c r="T81" s="74" t="s">
        <v>2</v>
      </c>
      <c r="U81" s="75">
        <f>SUM(U73:U80)</f>
        <v>0</v>
      </c>
      <c r="V81" s="104" t="s">
        <v>54</v>
      </c>
      <c r="X81" s="96"/>
      <c r="Y81" s="97"/>
      <c r="Z81" s="237" t="s">
        <v>273</v>
      </c>
      <c r="AA81" s="203"/>
      <c r="AB81" s="99"/>
      <c r="AC81" s="99"/>
      <c r="AD81" s="99"/>
      <c r="AE81" s="100">
        <f>SUM(AE75:AE80)</f>
        <v>0</v>
      </c>
      <c r="AF81" s="101" t="s">
        <v>2</v>
      </c>
      <c r="AG81" s="102">
        <f>SUM(AG75:AG80)</f>
        <v>0</v>
      </c>
      <c r="AH81" s="103" t="s">
        <v>54</v>
      </c>
    </row>
    <row r="82" spans="1:34" x14ac:dyDescent="0.2">
      <c r="A82" s="92"/>
      <c r="B82" s="24"/>
      <c r="C82" s="93" t="s">
        <v>6</v>
      </c>
      <c r="D82" s="199">
        <v>1E-3</v>
      </c>
      <c r="E82" s="83" t="s">
        <v>63</v>
      </c>
      <c r="F82" s="36">
        <f>'Information de soudage à l''arc'!C13</f>
        <v>0</v>
      </c>
      <c r="G82" s="36">
        <f t="shared" si="49"/>
        <v>0</v>
      </c>
      <c r="H82" s="36" t="s">
        <v>2</v>
      </c>
      <c r="I82" s="84">
        <f t="shared" si="50"/>
        <v>0</v>
      </c>
      <c r="J82" s="122" t="s">
        <v>54</v>
      </c>
      <c r="L82" s="239" t="s">
        <v>269</v>
      </c>
      <c r="M82" s="86" t="s">
        <v>55</v>
      </c>
      <c r="N82" s="241" t="s">
        <v>111</v>
      </c>
      <c r="O82" s="36" t="s">
        <v>61</v>
      </c>
      <c r="P82" s="49" t="s">
        <v>63</v>
      </c>
      <c r="Q82" s="71">
        <f>'Information de coupage'!I6</f>
        <v>0</v>
      </c>
      <c r="R82" s="71">
        <f>'Rejets - partie 4'!P21</f>
        <v>0</v>
      </c>
      <c r="S82" s="71">
        <f>(Q82*R82)*1000</f>
        <v>0</v>
      </c>
      <c r="T82" s="71" t="s">
        <v>2</v>
      </c>
      <c r="U82" s="87">
        <f>(Q82*R82)</f>
        <v>0</v>
      </c>
      <c r="V82" s="88" t="s">
        <v>54</v>
      </c>
      <c r="X82" s="239" t="s">
        <v>272</v>
      </c>
      <c r="Y82" s="86" t="s">
        <v>55</v>
      </c>
      <c r="Z82" s="245" t="s">
        <v>275</v>
      </c>
      <c r="AA82" s="202">
        <v>60</v>
      </c>
      <c r="AB82" s="49" t="s">
        <v>66</v>
      </c>
      <c r="AC82" s="56">
        <f>'Information de projection'!K6</f>
        <v>0</v>
      </c>
      <c r="AD82" s="56">
        <f>'Information de projection'!B6</f>
        <v>0</v>
      </c>
      <c r="AE82" s="56">
        <f>(AA82*AC82*AD82)/1000</f>
        <v>0</v>
      </c>
      <c r="AF82" s="56" t="s">
        <v>2</v>
      </c>
      <c r="AG82" s="90">
        <f>(AA82*AC82*AD82)/1000000</f>
        <v>0</v>
      </c>
      <c r="AH82" s="91" t="s">
        <v>54</v>
      </c>
    </row>
    <row r="83" spans="1:34" ht="25.5" x14ac:dyDescent="0.2">
      <c r="A83" s="92"/>
      <c r="B83" s="24"/>
      <c r="C83" s="93" t="s">
        <v>99</v>
      </c>
      <c r="D83" s="199">
        <v>0</v>
      </c>
      <c r="E83" s="83" t="s">
        <v>66</v>
      </c>
      <c r="F83" s="36">
        <f>'Information de soudage à l''arc'!C14</f>
        <v>0</v>
      </c>
      <c r="G83" s="36">
        <f>(D83*F83)/1000</f>
        <v>0</v>
      </c>
      <c r="H83" s="36" t="s">
        <v>2</v>
      </c>
      <c r="I83" s="84">
        <f t="shared" si="50"/>
        <v>0</v>
      </c>
      <c r="J83" s="122" t="s">
        <v>54</v>
      </c>
      <c r="L83" s="94"/>
      <c r="M83" s="9"/>
      <c r="N83" s="242" t="s">
        <v>213</v>
      </c>
      <c r="O83" s="36" t="s">
        <v>61</v>
      </c>
      <c r="P83" s="95" t="s">
        <v>63</v>
      </c>
      <c r="Q83" s="71">
        <f>'Information de coupage'!I7</f>
        <v>0</v>
      </c>
      <c r="R83" s="71">
        <f>'Rejets - partie 4'!P22</f>
        <v>0</v>
      </c>
      <c r="S83" s="71">
        <f t="shared" ref="S83:S89" si="51">(Q83*R83)*1000</f>
        <v>0</v>
      </c>
      <c r="T83" s="71" t="s">
        <v>2</v>
      </c>
      <c r="U83" s="87">
        <f t="shared" ref="U83:U89" si="52">(Q83*R83)</f>
        <v>0</v>
      </c>
      <c r="V83" s="88" t="s">
        <v>54</v>
      </c>
      <c r="X83" s="94"/>
      <c r="Y83" s="9"/>
      <c r="Z83" s="245" t="s">
        <v>341</v>
      </c>
      <c r="AA83" s="204">
        <v>16.600000000000001</v>
      </c>
      <c r="AB83" s="89" t="s">
        <v>66</v>
      </c>
      <c r="AC83" s="56">
        <f>'Information de projection'!K7</f>
        <v>0</v>
      </c>
      <c r="AD83" s="56">
        <f>'Information de projection'!B7</f>
        <v>0</v>
      </c>
      <c r="AE83" s="56">
        <f t="shared" ref="AE83:AE87" si="53">(AA83*AC83*AD83)/1000</f>
        <v>0</v>
      </c>
      <c r="AF83" s="56" t="s">
        <v>2</v>
      </c>
      <c r="AG83" s="90">
        <f t="shared" ref="AG83:AG87" si="54">(AA83*AC83*AD83)/1000000</f>
        <v>0</v>
      </c>
      <c r="AH83" s="91" t="s">
        <v>54</v>
      </c>
    </row>
    <row r="84" spans="1:34" x14ac:dyDescent="0.2">
      <c r="A84" s="92"/>
      <c r="B84" s="24"/>
      <c r="C84" s="93" t="s">
        <v>7</v>
      </c>
      <c r="D84" s="199">
        <v>0</v>
      </c>
      <c r="E84" s="83" t="s">
        <v>66</v>
      </c>
      <c r="F84" s="36">
        <f>'Information de soudage à l''arc'!C15</f>
        <v>0</v>
      </c>
      <c r="G84" s="36">
        <f t="shared" si="49"/>
        <v>0</v>
      </c>
      <c r="H84" s="36" t="s">
        <v>2</v>
      </c>
      <c r="I84" s="84">
        <f t="shared" si="50"/>
        <v>0</v>
      </c>
      <c r="J84" s="122" t="s">
        <v>54</v>
      </c>
      <c r="L84" s="94"/>
      <c r="M84" s="9"/>
      <c r="N84" s="241" t="s">
        <v>214</v>
      </c>
      <c r="O84" s="36" t="s">
        <v>61</v>
      </c>
      <c r="P84" s="95" t="s">
        <v>63</v>
      </c>
      <c r="Q84" s="71">
        <f>'Information de coupage'!I8</f>
        <v>0</v>
      </c>
      <c r="R84" s="71">
        <f>'Rejets - partie 4'!P23</f>
        <v>0</v>
      </c>
      <c r="S84" s="71">
        <f t="shared" si="51"/>
        <v>0</v>
      </c>
      <c r="T84" s="71" t="s">
        <v>2</v>
      </c>
      <c r="U84" s="87">
        <f t="shared" si="52"/>
        <v>0</v>
      </c>
      <c r="V84" s="88" t="s">
        <v>54</v>
      </c>
      <c r="X84" s="94"/>
      <c r="Y84" s="9"/>
      <c r="Z84" s="245" t="s">
        <v>276</v>
      </c>
      <c r="AA84" s="202">
        <v>60</v>
      </c>
      <c r="AB84" s="89" t="s">
        <v>66</v>
      </c>
      <c r="AC84" s="56">
        <f>'Information de projection'!K8</f>
        <v>0</v>
      </c>
      <c r="AD84" s="56">
        <f>'Information de projection'!B8</f>
        <v>0</v>
      </c>
      <c r="AE84" s="56">
        <f t="shared" si="53"/>
        <v>0</v>
      </c>
      <c r="AF84" s="56" t="s">
        <v>2</v>
      </c>
      <c r="AG84" s="90">
        <f t="shared" si="54"/>
        <v>0</v>
      </c>
      <c r="AH84" s="91" t="s">
        <v>54</v>
      </c>
    </row>
    <row r="85" spans="1:34" x14ac:dyDescent="0.2">
      <c r="A85" s="92"/>
      <c r="B85" s="24"/>
      <c r="C85" s="93" t="s">
        <v>8</v>
      </c>
      <c r="D85" s="199">
        <v>0</v>
      </c>
      <c r="E85" s="83" t="s">
        <v>66</v>
      </c>
      <c r="F85" s="36">
        <f>'Information de soudage à l''arc'!C16</f>
        <v>0</v>
      </c>
      <c r="G85" s="36">
        <f t="shared" si="49"/>
        <v>0</v>
      </c>
      <c r="H85" s="36" t="s">
        <v>2</v>
      </c>
      <c r="I85" s="84">
        <f t="shared" si="50"/>
        <v>0</v>
      </c>
      <c r="J85" s="122" t="s">
        <v>54</v>
      </c>
      <c r="L85" s="94"/>
      <c r="M85" s="9"/>
      <c r="N85" s="241" t="s">
        <v>112</v>
      </c>
      <c r="O85" s="36" t="s">
        <v>61</v>
      </c>
      <c r="P85" s="95" t="s">
        <v>63</v>
      </c>
      <c r="Q85" s="71">
        <f>'Information de coupage'!I9</f>
        <v>0</v>
      </c>
      <c r="R85" s="71">
        <f>'Rejets - partie 4'!P24</f>
        <v>0</v>
      </c>
      <c r="S85" s="71">
        <f t="shared" si="51"/>
        <v>0</v>
      </c>
      <c r="T85" s="71" t="s">
        <v>2</v>
      </c>
      <c r="U85" s="87">
        <f t="shared" si="52"/>
        <v>0</v>
      </c>
      <c r="V85" s="88" t="s">
        <v>54</v>
      </c>
      <c r="X85" s="94"/>
      <c r="Y85" s="9"/>
      <c r="Z85" s="245" t="s">
        <v>280</v>
      </c>
      <c r="AA85" s="204">
        <v>19.75</v>
      </c>
      <c r="AB85" s="89" t="s">
        <v>66</v>
      </c>
      <c r="AC85" s="56">
        <f>'Information de projection'!K9</f>
        <v>0</v>
      </c>
      <c r="AD85" s="56">
        <f>'Information de projection'!B9</f>
        <v>0</v>
      </c>
      <c r="AE85" s="56">
        <f t="shared" si="53"/>
        <v>0</v>
      </c>
      <c r="AF85" s="56" t="s">
        <v>2</v>
      </c>
      <c r="AG85" s="90">
        <f t="shared" si="54"/>
        <v>0</v>
      </c>
      <c r="AH85" s="91" t="s">
        <v>54</v>
      </c>
    </row>
    <row r="86" spans="1:34" x14ac:dyDescent="0.2">
      <c r="A86" s="92"/>
      <c r="B86" s="15"/>
      <c r="C86" s="93" t="s">
        <v>9</v>
      </c>
      <c r="D86" s="199">
        <v>0</v>
      </c>
      <c r="E86" s="83" t="s">
        <v>66</v>
      </c>
      <c r="F86" s="36">
        <f>'Information de soudage à l''arc'!C17</f>
        <v>0</v>
      </c>
      <c r="G86" s="36">
        <f t="shared" si="49"/>
        <v>0</v>
      </c>
      <c r="H86" s="36" t="s">
        <v>2</v>
      </c>
      <c r="I86" s="84">
        <f t="shared" si="50"/>
        <v>0</v>
      </c>
      <c r="J86" s="122" t="s">
        <v>54</v>
      </c>
      <c r="L86" s="94"/>
      <c r="M86" s="9"/>
      <c r="N86" s="240" t="s">
        <v>215</v>
      </c>
      <c r="O86" s="36" t="s">
        <v>61</v>
      </c>
      <c r="P86" s="95" t="s">
        <v>63</v>
      </c>
      <c r="Q86" s="71">
        <f>'Information de coupage'!I10</f>
        <v>0</v>
      </c>
      <c r="R86" s="71">
        <f>'Rejets - partie 4'!P25</f>
        <v>0</v>
      </c>
      <c r="S86" s="71">
        <f t="shared" si="51"/>
        <v>0</v>
      </c>
      <c r="T86" s="71" t="s">
        <v>2</v>
      </c>
      <c r="U86" s="87">
        <f t="shared" si="52"/>
        <v>0</v>
      </c>
      <c r="V86" s="88" t="s">
        <v>54</v>
      </c>
      <c r="X86" s="94"/>
      <c r="Y86" s="9"/>
      <c r="Z86" s="245" t="s">
        <v>278</v>
      </c>
      <c r="AA86" s="202">
        <v>60</v>
      </c>
      <c r="AB86" s="89" t="s">
        <v>66</v>
      </c>
      <c r="AC86" s="56">
        <f>'Information de projection'!K10</f>
        <v>0</v>
      </c>
      <c r="AD86" s="56">
        <f>'Information de projection'!B10</f>
        <v>0</v>
      </c>
      <c r="AE86" s="56">
        <f t="shared" si="53"/>
        <v>0</v>
      </c>
      <c r="AF86" s="56" t="s">
        <v>2</v>
      </c>
      <c r="AG86" s="90">
        <f t="shared" si="54"/>
        <v>0</v>
      </c>
      <c r="AH86" s="91" t="s">
        <v>54</v>
      </c>
    </row>
    <row r="87" spans="1:34" ht="13.5" thickBot="1" x14ac:dyDescent="0.25">
      <c r="A87" s="92"/>
      <c r="B87" s="24"/>
      <c r="C87" s="93" t="s">
        <v>10</v>
      </c>
      <c r="D87" s="199">
        <v>0</v>
      </c>
      <c r="E87" s="83" t="s">
        <v>66</v>
      </c>
      <c r="F87" s="36">
        <f>'Information de soudage à l''arc'!C18</f>
        <v>0</v>
      </c>
      <c r="G87" s="36">
        <f t="shared" si="49"/>
        <v>0</v>
      </c>
      <c r="H87" s="36" t="s">
        <v>2</v>
      </c>
      <c r="I87" s="84">
        <f t="shared" si="50"/>
        <v>0</v>
      </c>
      <c r="J87" s="122" t="s">
        <v>54</v>
      </c>
      <c r="L87" s="94"/>
      <c r="M87" s="9"/>
      <c r="N87" s="240" t="s">
        <v>216</v>
      </c>
      <c r="O87" s="36" t="s">
        <v>61</v>
      </c>
      <c r="P87" s="95" t="s">
        <v>63</v>
      </c>
      <c r="Q87" s="71">
        <f>'Information de coupage'!I11</f>
        <v>0</v>
      </c>
      <c r="R87" s="71">
        <f>'Rejets - partie 4'!P26</f>
        <v>0</v>
      </c>
      <c r="S87" s="71">
        <f t="shared" si="51"/>
        <v>0</v>
      </c>
      <c r="T87" s="71" t="s">
        <v>2</v>
      </c>
      <c r="U87" s="87">
        <f t="shared" si="52"/>
        <v>0</v>
      </c>
      <c r="V87" s="88" t="s">
        <v>54</v>
      </c>
      <c r="X87" s="94"/>
      <c r="Y87" s="9"/>
      <c r="Z87" s="246" t="s">
        <v>279</v>
      </c>
      <c r="AA87" s="202">
        <v>60</v>
      </c>
      <c r="AB87" s="89" t="s">
        <v>66</v>
      </c>
      <c r="AC87" s="56">
        <f>'Information de projection'!K11</f>
        <v>0</v>
      </c>
      <c r="AD87" s="56">
        <f>'Information de projection'!B11</f>
        <v>0</v>
      </c>
      <c r="AE87" s="56">
        <f t="shared" si="53"/>
        <v>0</v>
      </c>
      <c r="AF87" s="56" t="s">
        <v>2</v>
      </c>
      <c r="AG87" s="90">
        <f t="shared" si="54"/>
        <v>0</v>
      </c>
      <c r="AH87" s="91" t="s">
        <v>54</v>
      </c>
    </row>
    <row r="88" spans="1:34" ht="13.5" thickBot="1" x14ac:dyDescent="0.25">
      <c r="A88" s="92"/>
      <c r="B88" s="24"/>
      <c r="C88" s="93" t="s">
        <v>12</v>
      </c>
      <c r="D88" s="199">
        <v>1E-3</v>
      </c>
      <c r="E88" s="83" t="s">
        <v>62</v>
      </c>
      <c r="F88" s="36">
        <f>'Information de soudage à l''arc'!C19</f>
        <v>0</v>
      </c>
      <c r="G88" s="36">
        <f t="shared" si="49"/>
        <v>0</v>
      </c>
      <c r="H88" s="36" t="s">
        <v>2</v>
      </c>
      <c r="I88" s="84">
        <f t="shared" si="50"/>
        <v>0</v>
      </c>
      <c r="J88" s="122" t="s">
        <v>54</v>
      </c>
      <c r="L88" s="94"/>
      <c r="N88" s="241" t="s">
        <v>217</v>
      </c>
      <c r="O88" s="36" t="s">
        <v>61</v>
      </c>
      <c r="P88" s="95" t="s">
        <v>63</v>
      </c>
      <c r="Q88" s="71">
        <f>'Information de coupage'!I12</f>
        <v>0</v>
      </c>
      <c r="R88" s="71">
        <f>'Rejets - partie 4'!P27</f>
        <v>0</v>
      </c>
      <c r="S88" s="71">
        <f t="shared" si="51"/>
        <v>0</v>
      </c>
      <c r="T88" s="71" t="s">
        <v>2</v>
      </c>
      <c r="U88" s="87">
        <f t="shared" si="52"/>
        <v>0</v>
      </c>
      <c r="V88" s="88" t="s">
        <v>54</v>
      </c>
      <c r="X88" s="96"/>
      <c r="Y88" s="97"/>
      <c r="Z88" s="237" t="s">
        <v>274</v>
      </c>
      <c r="AA88" s="203"/>
      <c r="AB88" s="99"/>
      <c r="AC88" s="99"/>
      <c r="AD88" s="99"/>
      <c r="AE88" s="100">
        <f>SUM(AE82:AE87)</f>
        <v>0</v>
      </c>
      <c r="AF88" s="101" t="s">
        <v>2</v>
      </c>
      <c r="AG88" s="102">
        <f>SUM(AG82:AG87)</f>
        <v>0</v>
      </c>
      <c r="AH88" s="103" t="s">
        <v>54</v>
      </c>
    </row>
    <row r="89" spans="1:34" ht="13.5" thickBot="1" x14ac:dyDescent="0.25">
      <c r="A89" s="92"/>
      <c r="B89" s="24"/>
      <c r="C89" s="93" t="s">
        <v>14</v>
      </c>
      <c r="D89" s="199">
        <v>0</v>
      </c>
      <c r="E89" s="83" t="s">
        <v>66</v>
      </c>
      <c r="F89" s="36">
        <f>'Information de soudage à l''arc'!C20</f>
        <v>0</v>
      </c>
      <c r="G89" s="36">
        <f t="shared" si="49"/>
        <v>0</v>
      </c>
      <c r="H89" s="36" t="s">
        <v>2</v>
      </c>
      <c r="I89" s="84">
        <f t="shared" si="50"/>
        <v>0</v>
      </c>
      <c r="J89" s="122" t="s">
        <v>54</v>
      </c>
      <c r="L89" s="94"/>
      <c r="M89" s="9"/>
      <c r="N89" s="243" t="s">
        <v>262</v>
      </c>
      <c r="O89" s="36" t="s">
        <v>61</v>
      </c>
      <c r="P89" s="95" t="s">
        <v>66</v>
      </c>
      <c r="Q89" s="71">
        <f>'Information de coupage'!I13</f>
        <v>0</v>
      </c>
      <c r="R89" s="71">
        <f>'Rejets - partie 4'!P28</f>
        <v>0</v>
      </c>
      <c r="S89" s="71">
        <f t="shared" si="51"/>
        <v>0</v>
      </c>
      <c r="T89" s="71" t="s">
        <v>2</v>
      </c>
      <c r="U89" s="87">
        <f t="shared" si="52"/>
        <v>0</v>
      </c>
      <c r="V89" s="88" t="s">
        <v>54</v>
      </c>
    </row>
    <row r="90" spans="1:34" ht="13.5" thickBot="1" x14ac:dyDescent="0.25">
      <c r="A90" s="92"/>
      <c r="B90" s="24"/>
      <c r="C90" s="93" t="s">
        <v>16</v>
      </c>
      <c r="D90" s="199">
        <f xml:space="preserve"> 0.001/2</f>
        <v>5.0000000000000001E-4</v>
      </c>
      <c r="E90" s="83" t="s">
        <v>66</v>
      </c>
      <c r="F90" s="36">
        <f>'Information de soudage à l''arc'!C21</f>
        <v>0</v>
      </c>
      <c r="G90" s="36">
        <f t="shared" si="49"/>
        <v>0</v>
      </c>
      <c r="H90" s="36" t="s">
        <v>2</v>
      </c>
      <c r="I90" s="84">
        <f t="shared" si="50"/>
        <v>0</v>
      </c>
      <c r="J90" s="122" t="s">
        <v>54</v>
      </c>
      <c r="L90" s="96"/>
      <c r="M90" s="97"/>
      <c r="N90" s="237" t="s">
        <v>270</v>
      </c>
      <c r="O90" s="97"/>
      <c r="P90" s="97"/>
      <c r="Q90" s="97"/>
      <c r="R90" s="97"/>
      <c r="S90" s="73">
        <f>SUM(S82:S89)</f>
        <v>0</v>
      </c>
      <c r="T90" s="74" t="s">
        <v>2</v>
      </c>
      <c r="U90" s="75">
        <f>SUM(U82:U89)</f>
        <v>0</v>
      </c>
      <c r="V90" s="104" t="s">
        <v>54</v>
      </c>
      <c r="X90" s="15" t="s">
        <v>342</v>
      </c>
    </row>
    <row r="91" spans="1:34" x14ac:dyDescent="0.2">
      <c r="A91" s="92"/>
      <c r="B91" s="24"/>
      <c r="C91" s="93" t="s">
        <v>18</v>
      </c>
      <c r="D91" s="199">
        <f xml:space="preserve"> 0.001/2</f>
        <v>5.0000000000000001E-4</v>
      </c>
      <c r="E91" s="83" t="s">
        <v>66</v>
      </c>
      <c r="F91" s="36">
        <f>'Information de soudage à l''arc'!C22</f>
        <v>0</v>
      </c>
      <c r="G91" s="36">
        <f t="shared" si="49"/>
        <v>0</v>
      </c>
      <c r="H91" s="36" t="s">
        <v>2</v>
      </c>
      <c r="I91" s="84">
        <f t="shared" si="50"/>
        <v>0</v>
      </c>
      <c r="J91" s="122" t="s">
        <v>54</v>
      </c>
      <c r="L91" s="239" t="s">
        <v>271</v>
      </c>
      <c r="M91" s="86" t="s">
        <v>55</v>
      </c>
      <c r="N91" s="241" t="s">
        <v>111</v>
      </c>
      <c r="O91" s="36" t="s">
        <v>61</v>
      </c>
      <c r="P91" s="49" t="s">
        <v>63</v>
      </c>
      <c r="Q91" s="71">
        <f>'Information de coupage'!J6</f>
        <v>0</v>
      </c>
      <c r="R91" s="71">
        <f>'Rejets - partie 4'!P21</f>
        <v>0</v>
      </c>
      <c r="S91" s="71">
        <f>(Q91*R91)*1000</f>
        <v>0</v>
      </c>
      <c r="T91" s="71" t="s">
        <v>2</v>
      </c>
      <c r="U91" s="87">
        <f>(Q91*R91)</f>
        <v>0</v>
      </c>
      <c r="V91" s="88" t="s">
        <v>54</v>
      </c>
    </row>
    <row r="92" spans="1:34" ht="25.5" x14ac:dyDescent="0.2">
      <c r="A92" s="92"/>
      <c r="B92" s="15"/>
      <c r="C92" s="93" t="s">
        <v>20</v>
      </c>
      <c r="D92" s="199">
        <v>0</v>
      </c>
      <c r="E92" s="83" t="s">
        <v>66</v>
      </c>
      <c r="F92" s="36">
        <f>'Information de soudage à l''arc'!C23</f>
        <v>0</v>
      </c>
      <c r="G92" s="36">
        <f t="shared" si="49"/>
        <v>0</v>
      </c>
      <c r="H92" s="36" t="s">
        <v>2</v>
      </c>
      <c r="I92" s="84">
        <f t="shared" si="50"/>
        <v>0</v>
      </c>
      <c r="J92" s="122" t="s">
        <v>54</v>
      </c>
      <c r="L92" s="94"/>
      <c r="M92" s="9"/>
      <c r="N92" s="242" t="s">
        <v>213</v>
      </c>
      <c r="O92" s="36" t="s">
        <v>61</v>
      </c>
      <c r="P92" s="95" t="s">
        <v>63</v>
      </c>
      <c r="Q92" s="71">
        <f>'Information de coupage'!J7</f>
        <v>0</v>
      </c>
      <c r="R92" s="71">
        <f>'Rejets - partie 4'!P22</f>
        <v>0</v>
      </c>
      <c r="S92" s="71">
        <f t="shared" ref="S92:S98" si="55">(Q92*R92)*1000</f>
        <v>0</v>
      </c>
      <c r="T92" s="71" t="s">
        <v>2</v>
      </c>
      <c r="U92" s="87">
        <f t="shared" ref="U92:U98" si="56">(Q92*R92)</f>
        <v>0</v>
      </c>
      <c r="V92" s="88" t="s">
        <v>54</v>
      </c>
    </row>
    <row r="93" spans="1:34" x14ac:dyDescent="0.2">
      <c r="A93" s="92"/>
      <c r="B93" s="24"/>
      <c r="C93" s="93" t="s">
        <v>22</v>
      </c>
      <c r="D93" s="199">
        <v>0</v>
      </c>
      <c r="E93" s="83" t="s">
        <v>66</v>
      </c>
      <c r="F93" s="36">
        <f>'Information de soudage à l''arc'!C24</f>
        <v>0</v>
      </c>
      <c r="G93" s="36">
        <f t="shared" si="49"/>
        <v>0</v>
      </c>
      <c r="H93" s="36" t="s">
        <v>2</v>
      </c>
      <c r="I93" s="84">
        <f t="shared" si="50"/>
        <v>0</v>
      </c>
      <c r="J93" s="122" t="s">
        <v>54</v>
      </c>
      <c r="L93" s="94"/>
      <c r="M93" s="9"/>
      <c r="N93" s="241" t="s">
        <v>214</v>
      </c>
      <c r="O93" s="36" t="s">
        <v>61</v>
      </c>
      <c r="P93" s="95" t="s">
        <v>63</v>
      </c>
      <c r="Q93" s="71">
        <f>'Information de coupage'!J8</f>
        <v>0</v>
      </c>
      <c r="R93" s="71">
        <f>'Rejets - partie 4'!P23</f>
        <v>0</v>
      </c>
      <c r="S93" s="71">
        <f t="shared" si="55"/>
        <v>0</v>
      </c>
      <c r="T93" s="71" t="s">
        <v>2</v>
      </c>
      <c r="U93" s="87">
        <f t="shared" si="56"/>
        <v>0</v>
      </c>
      <c r="V93" s="88" t="s">
        <v>54</v>
      </c>
    </row>
    <row r="94" spans="1:34" x14ac:dyDescent="0.2">
      <c r="A94" s="92"/>
      <c r="B94" s="15"/>
      <c r="C94" s="93" t="s">
        <v>24</v>
      </c>
      <c r="D94" s="199">
        <v>0</v>
      </c>
      <c r="E94" s="83" t="s">
        <v>66</v>
      </c>
      <c r="F94" s="36">
        <f>'Information de soudage à l''arc'!C25</f>
        <v>0</v>
      </c>
      <c r="G94" s="36">
        <f t="shared" si="49"/>
        <v>0</v>
      </c>
      <c r="H94" s="36" t="s">
        <v>2</v>
      </c>
      <c r="I94" s="84">
        <f t="shared" si="50"/>
        <v>0</v>
      </c>
      <c r="J94" s="122" t="s">
        <v>54</v>
      </c>
      <c r="L94" s="94"/>
      <c r="M94" s="9"/>
      <c r="N94" s="241" t="s">
        <v>112</v>
      </c>
      <c r="O94" s="36" t="s">
        <v>61</v>
      </c>
      <c r="P94" s="95" t="s">
        <v>63</v>
      </c>
      <c r="Q94" s="71">
        <f>'Information de coupage'!J9</f>
        <v>0</v>
      </c>
      <c r="R94" s="71">
        <f>'Rejets - partie 4'!P24</f>
        <v>0</v>
      </c>
      <c r="S94" s="71">
        <f t="shared" si="55"/>
        <v>0</v>
      </c>
      <c r="T94" s="71" t="s">
        <v>2</v>
      </c>
      <c r="U94" s="87">
        <f t="shared" si="56"/>
        <v>0</v>
      </c>
      <c r="V94" s="88" t="s">
        <v>54</v>
      </c>
    </row>
    <row r="95" spans="1:34" x14ac:dyDescent="0.2">
      <c r="A95" s="92"/>
      <c r="B95" s="24"/>
      <c r="C95" s="93" t="s">
        <v>25</v>
      </c>
      <c r="D95" s="199">
        <v>0</v>
      </c>
      <c r="E95" s="83" t="s">
        <v>66</v>
      </c>
      <c r="F95" s="36">
        <f>'Information de soudage à l''arc'!C26</f>
        <v>0</v>
      </c>
      <c r="G95" s="36">
        <f t="shared" si="49"/>
        <v>0</v>
      </c>
      <c r="H95" s="36" t="s">
        <v>2</v>
      </c>
      <c r="I95" s="84">
        <f t="shared" si="50"/>
        <v>0</v>
      </c>
      <c r="J95" s="122" t="s">
        <v>54</v>
      </c>
      <c r="L95" s="94"/>
      <c r="M95" s="9"/>
      <c r="N95" s="240" t="s">
        <v>215</v>
      </c>
      <c r="O95" s="36" t="s">
        <v>61</v>
      </c>
      <c r="P95" s="95" t="s">
        <v>63</v>
      </c>
      <c r="Q95" s="71">
        <f>'Information de coupage'!J10</f>
        <v>0</v>
      </c>
      <c r="R95" s="71">
        <f>'Rejets - partie 4'!P25</f>
        <v>0</v>
      </c>
      <c r="S95" s="71">
        <f t="shared" si="55"/>
        <v>0</v>
      </c>
      <c r="T95" s="71" t="s">
        <v>2</v>
      </c>
      <c r="U95" s="87">
        <f t="shared" si="56"/>
        <v>0</v>
      </c>
      <c r="V95" s="88" t="s">
        <v>54</v>
      </c>
    </row>
    <row r="96" spans="1:34" x14ac:dyDescent="0.2">
      <c r="A96" s="92"/>
      <c r="B96" s="24"/>
      <c r="C96" s="93" t="s">
        <v>26</v>
      </c>
      <c r="D96" s="199">
        <v>0</v>
      </c>
      <c r="E96" s="83" t="s">
        <v>66</v>
      </c>
      <c r="F96" s="36">
        <f>'Information de soudage à l''arc'!C27</f>
        <v>0</v>
      </c>
      <c r="G96" s="36">
        <f t="shared" si="49"/>
        <v>0</v>
      </c>
      <c r="H96" s="36" t="s">
        <v>2</v>
      </c>
      <c r="I96" s="84">
        <f t="shared" si="50"/>
        <v>0</v>
      </c>
      <c r="J96" s="122" t="s">
        <v>54</v>
      </c>
      <c r="L96" s="94"/>
      <c r="M96" s="9"/>
      <c r="N96" s="240" t="s">
        <v>216</v>
      </c>
      <c r="O96" s="36" t="s">
        <v>61</v>
      </c>
      <c r="P96" s="95" t="s">
        <v>63</v>
      </c>
      <c r="Q96" s="71">
        <f>'Information de coupage'!J11</f>
        <v>0</v>
      </c>
      <c r="R96" s="71">
        <f>'Rejets - partie 4'!P26</f>
        <v>0</v>
      </c>
      <c r="S96" s="71">
        <f t="shared" si="55"/>
        <v>0</v>
      </c>
      <c r="T96" s="71" t="s">
        <v>2</v>
      </c>
      <c r="U96" s="87">
        <f t="shared" si="56"/>
        <v>0</v>
      </c>
      <c r="V96" s="88" t="s">
        <v>54</v>
      </c>
    </row>
    <row r="97" spans="1:22" x14ac:dyDescent="0.2">
      <c r="A97" s="92"/>
      <c r="B97" s="24"/>
      <c r="C97" s="93" t="s">
        <v>27</v>
      </c>
      <c r="D97" s="199">
        <v>0</v>
      </c>
      <c r="E97" s="83" t="s">
        <v>66</v>
      </c>
      <c r="F97" s="36">
        <f>'Information de soudage à l''arc'!C28</f>
        <v>0</v>
      </c>
      <c r="G97" s="36">
        <f t="shared" si="49"/>
        <v>0</v>
      </c>
      <c r="H97" s="36" t="s">
        <v>2</v>
      </c>
      <c r="I97" s="84">
        <f t="shared" si="50"/>
        <v>0</v>
      </c>
      <c r="J97" s="122" t="s">
        <v>54</v>
      </c>
      <c r="L97" s="94"/>
      <c r="N97" s="241" t="s">
        <v>217</v>
      </c>
      <c r="O97" s="36" t="s">
        <v>61</v>
      </c>
      <c r="P97" s="95" t="s">
        <v>63</v>
      </c>
      <c r="Q97" s="71">
        <f>'Information de coupage'!J12</f>
        <v>0</v>
      </c>
      <c r="R97" s="71">
        <f>'Rejets - partie 4'!P27</f>
        <v>0</v>
      </c>
      <c r="S97" s="71">
        <f t="shared" si="55"/>
        <v>0</v>
      </c>
      <c r="T97" s="71" t="s">
        <v>2</v>
      </c>
      <c r="U97" s="87">
        <f t="shared" si="56"/>
        <v>0</v>
      </c>
      <c r="V97" s="88" t="s">
        <v>54</v>
      </c>
    </row>
    <row r="98" spans="1:22" ht="13.5" thickBot="1" x14ac:dyDescent="0.25">
      <c r="A98" s="92"/>
      <c r="B98" s="15"/>
      <c r="C98" s="93" t="s">
        <v>28</v>
      </c>
      <c r="D98" s="199">
        <v>0</v>
      </c>
      <c r="E98" s="83" t="s">
        <v>66</v>
      </c>
      <c r="F98" s="36">
        <f>'Information de soudage à l''arc'!C29</f>
        <v>0</v>
      </c>
      <c r="G98" s="36">
        <f t="shared" si="49"/>
        <v>0</v>
      </c>
      <c r="H98" s="36" t="s">
        <v>2</v>
      </c>
      <c r="I98" s="84">
        <f t="shared" si="50"/>
        <v>0</v>
      </c>
      <c r="J98" s="122" t="s">
        <v>54</v>
      </c>
      <c r="L98" s="94"/>
      <c r="M98" s="9"/>
      <c r="N98" s="243" t="s">
        <v>262</v>
      </c>
      <c r="O98" s="36" t="s">
        <v>61</v>
      </c>
      <c r="P98" s="95" t="s">
        <v>66</v>
      </c>
      <c r="Q98" s="71">
        <f>'Information de coupage'!J13</f>
        <v>0</v>
      </c>
      <c r="R98" s="71">
        <f>'Rejets - partie 4'!P28</f>
        <v>0</v>
      </c>
      <c r="S98" s="71">
        <f t="shared" si="55"/>
        <v>0</v>
      </c>
      <c r="T98" s="71" t="s">
        <v>2</v>
      </c>
      <c r="U98" s="87">
        <f t="shared" si="56"/>
        <v>0</v>
      </c>
      <c r="V98" s="88" t="s">
        <v>54</v>
      </c>
    </row>
    <row r="99" spans="1:22" ht="13.5" thickBot="1" x14ac:dyDescent="0.25">
      <c r="A99" s="92"/>
      <c r="B99" s="24"/>
      <c r="C99" s="93" t="s">
        <v>30</v>
      </c>
      <c r="D99" s="199">
        <v>0</v>
      </c>
      <c r="E99" s="83" t="s">
        <v>66</v>
      </c>
      <c r="F99" s="36">
        <f>'Information de soudage à l''arc'!C30</f>
        <v>0</v>
      </c>
      <c r="G99" s="36">
        <f t="shared" si="49"/>
        <v>0</v>
      </c>
      <c r="H99" s="36" t="s">
        <v>2</v>
      </c>
      <c r="I99" s="84">
        <f t="shared" si="50"/>
        <v>0</v>
      </c>
      <c r="J99" s="122" t="s">
        <v>54</v>
      </c>
      <c r="L99" s="96"/>
      <c r="M99" s="97"/>
      <c r="N99" s="237" t="s">
        <v>273</v>
      </c>
      <c r="O99" s="97"/>
      <c r="P99" s="97"/>
      <c r="Q99" s="97"/>
      <c r="R99" s="97"/>
      <c r="S99" s="73">
        <f>SUM(S91:S98)</f>
        <v>0</v>
      </c>
      <c r="T99" s="74" t="s">
        <v>2</v>
      </c>
      <c r="U99" s="75">
        <f>SUM(U91:U98)</f>
        <v>0</v>
      </c>
      <c r="V99" s="104" t="s">
        <v>54</v>
      </c>
    </row>
    <row r="100" spans="1:22" x14ac:dyDescent="0.2">
      <c r="A100" s="92"/>
      <c r="B100" s="24"/>
      <c r="C100" s="93" t="s">
        <v>31</v>
      </c>
      <c r="D100" s="199">
        <v>0</v>
      </c>
      <c r="E100" s="83" t="s">
        <v>66</v>
      </c>
      <c r="F100" s="36">
        <f>'Information de soudage à l''arc'!C31</f>
        <v>0</v>
      </c>
      <c r="G100" s="36">
        <f t="shared" si="49"/>
        <v>0</v>
      </c>
      <c r="H100" s="36" t="s">
        <v>2</v>
      </c>
      <c r="I100" s="84">
        <f t="shared" si="50"/>
        <v>0</v>
      </c>
      <c r="J100" s="122" t="s">
        <v>54</v>
      </c>
      <c r="L100" s="239" t="s">
        <v>272</v>
      </c>
      <c r="M100" s="86" t="s">
        <v>55</v>
      </c>
      <c r="N100" s="241" t="s">
        <v>111</v>
      </c>
      <c r="O100" s="36" t="s">
        <v>61</v>
      </c>
      <c r="P100" s="49" t="s">
        <v>63</v>
      </c>
      <c r="Q100" s="71">
        <f>'Information de coupage'!K6</f>
        <v>0</v>
      </c>
      <c r="R100" s="71">
        <f>'Rejets - partie 4'!P21</f>
        <v>0</v>
      </c>
      <c r="S100" s="71">
        <f>(Q100*R100)*1000</f>
        <v>0</v>
      </c>
      <c r="T100" s="71" t="s">
        <v>2</v>
      </c>
      <c r="U100" s="87">
        <f>(Q100*R100)</f>
        <v>0</v>
      </c>
      <c r="V100" s="88" t="s">
        <v>54</v>
      </c>
    </row>
    <row r="101" spans="1:22" ht="25.5" x14ac:dyDescent="0.2">
      <c r="A101" s="92"/>
      <c r="B101" s="24"/>
      <c r="C101" s="93" t="s">
        <v>367</v>
      </c>
      <c r="D101" s="36">
        <f>IF('Information de soudage à l''arc'!$C$6="Methode 1",0.001,20*0.2865*'Info de soudage arc (Methode 2)'!S8)</f>
        <v>1E-3</v>
      </c>
      <c r="E101" s="83" t="s">
        <v>66</v>
      </c>
      <c r="F101" s="36">
        <f>F40</f>
        <v>0</v>
      </c>
      <c r="G101" s="36">
        <f>IF(NOT(OR('Information de soudage à l''arc'!C$4="Non",'Information de soudage à l''arc'!C$5="Non")),0,(D101*F101)/1000)</f>
        <v>0</v>
      </c>
      <c r="H101" s="83" t="s">
        <v>2</v>
      </c>
      <c r="I101" s="84">
        <f t="shared" si="50"/>
        <v>0</v>
      </c>
      <c r="J101" s="105" t="s">
        <v>54</v>
      </c>
      <c r="L101" s="94"/>
      <c r="M101" s="9"/>
      <c r="N101" s="242" t="s">
        <v>213</v>
      </c>
      <c r="O101" s="36" t="s">
        <v>61</v>
      </c>
      <c r="P101" s="95" t="s">
        <v>63</v>
      </c>
      <c r="Q101" s="71">
        <f>'Information de coupage'!K7</f>
        <v>0</v>
      </c>
      <c r="R101" s="71">
        <f>'Rejets - partie 4'!P22</f>
        <v>0</v>
      </c>
      <c r="S101" s="71">
        <f t="shared" ref="S101:S107" si="57">(Q101*R101)*1000</f>
        <v>0</v>
      </c>
      <c r="T101" s="71" t="s">
        <v>2</v>
      </c>
      <c r="U101" s="87">
        <f t="shared" ref="U101:U107" si="58">(Q101*R101)</f>
        <v>0</v>
      </c>
      <c r="V101" s="88" t="s">
        <v>54</v>
      </c>
    </row>
    <row r="102" spans="1:22" ht="12.75" customHeight="1" x14ac:dyDescent="0.2">
      <c r="A102" s="92"/>
      <c r="B102" s="106"/>
      <c r="C102" s="107"/>
      <c r="D102" s="112"/>
      <c r="E102" s="113"/>
      <c r="F102" s="41"/>
      <c r="G102" s="41"/>
      <c r="H102" s="41"/>
      <c r="I102" s="41"/>
      <c r="J102" s="112"/>
      <c r="L102" s="94"/>
      <c r="M102" s="9"/>
      <c r="N102" s="241" t="s">
        <v>214</v>
      </c>
      <c r="O102" s="36" t="s">
        <v>61</v>
      </c>
      <c r="P102" s="95" t="s">
        <v>63</v>
      </c>
      <c r="Q102" s="71">
        <f>'Information de coupage'!K8</f>
        <v>0</v>
      </c>
      <c r="R102" s="71">
        <f>'Rejets - partie 4'!P23</f>
        <v>0</v>
      </c>
      <c r="S102" s="71">
        <f t="shared" si="57"/>
        <v>0</v>
      </c>
      <c r="T102" s="71" t="s">
        <v>2</v>
      </c>
      <c r="U102" s="87">
        <f t="shared" si="58"/>
        <v>0</v>
      </c>
      <c r="V102" s="88" t="s">
        <v>54</v>
      </c>
    </row>
    <row r="103" spans="1:22" x14ac:dyDescent="0.2">
      <c r="A103" s="92"/>
      <c r="B103" s="15"/>
      <c r="C103" s="82" t="s">
        <v>57</v>
      </c>
      <c r="D103" s="199">
        <f xml:space="preserve"> 0.001/2</f>
        <v>5.0000000000000001E-4</v>
      </c>
      <c r="E103" s="83" t="s">
        <v>66</v>
      </c>
      <c r="F103" s="36">
        <f>'Information de soudage à l''arc'!C34</f>
        <v>0</v>
      </c>
      <c r="G103" s="36">
        <f t="shared" ref="G103:G113" si="59">(D103*F103)/1000</f>
        <v>0</v>
      </c>
      <c r="H103" s="36" t="s">
        <v>2</v>
      </c>
      <c r="I103" s="84">
        <f t="shared" ref="I103:I114" si="60">G103/1000</f>
        <v>0</v>
      </c>
      <c r="J103" s="122" t="s">
        <v>54</v>
      </c>
      <c r="L103" s="94"/>
      <c r="M103" s="9"/>
      <c r="N103" s="241" t="s">
        <v>112</v>
      </c>
      <c r="O103" s="36" t="s">
        <v>61</v>
      </c>
      <c r="P103" s="95" t="s">
        <v>63</v>
      </c>
      <c r="Q103" s="71">
        <f>'Information de coupage'!K9</f>
        <v>0</v>
      </c>
      <c r="R103" s="71">
        <f>'Rejets - partie 4'!P24</f>
        <v>0</v>
      </c>
      <c r="S103" s="71">
        <f t="shared" si="57"/>
        <v>0</v>
      </c>
      <c r="T103" s="71" t="s">
        <v>2</v>
      </c>
      <c r="U103" s="87">
        <f t="shared" si="58"/>
        <v>0</v>
      </c>
      <c r="V103" s="88" t="s">
        <v>54</v>
      </c>
    </row>
    <row r="104" spans="1:22" x14ac:dyDescent="0.2">
      <c r="A104" s="92"/>
      <c r="B104" s="15"/>
      <c r="C104" s="93" t="s">
        <v>99</v>
      </c>
      <c r="D104" s="199">
        <v>0</v>
      </c>
      <c r="E104" s="83" t="s">
        <v>66</v>
      </c>
      <c r="F104" s="36">
        <f>'Information de soudage à l''arc'!C35</f>
        <v>0</v>
      </c>
      <c r="G104" s="36">
        <f t="shared" ref="G104" si="61">(D104*F104)/1000</f>
        <v>0</v>
      </c>
      <c r="H104" s="36" t="s">
        <v>2</v>
      </c>
      <c r="I104" s="84">
        <f t="shared" si="60"/>
        <v>0</v>
      </c>
      <c r="J104" s="122" t="s">
        <v>54</v>
      </c>
      <c r="L104" s="94"/>
      <c r="M104" s="9"/>
      <c r="N104" s="240" t="s">
        <v>215</v>
      </c>
      <c r="O104" s="36" t="s">
        <v>61</v>
      </c>
      <c r="P104" s="95" t="s">
        <v>63</v>
      </c>
      <c r="Q104" s="71">
        <f>'Information de coupage'!K10</f>
        <v>0</v>
      </c>
      <c r="R104" s="71">
        <f>'Rejets - partie 4'!P25</f>
        <v>0</v>
      </c>
      <c r="S104" s="71">
        <f t="shared" si="57"/>
        <v>0</v>
      </c>
      <c r="T104" s="71" t="s">
        <v>2</v>
      </c>
      <c r="U104" s="87">
        <f t="shared" si="58"/>
        <v>0</v>
      </c>
      <c r="V104" s="88" t="s">
        <v>54</v>
      </c>
    </row>
    <row r="105" spans="1:22" x14ac:dyDescent="0.2">
      <c r="A105" s="92"/>
      <c r="B105" s="24"/>
      <c r="C105" s="93" t="s">
        <v>34</v>
      </c>
      <c r="D105" s="199">
        <f xml:space="preserve"> 0.001/2</f>
        <v>5.0000000000000001E-4</v>
      </c>
      <c r="E105" s="83" t="s">
        <v>66</v>
      </c>
      <c r="F105" s="36">
        <f>'Information de soudage à l''arc'!C36</f>
        <v>0</v>
      </c>
      <c r="G105" s="36">
        <f t="shared" si="59"/>
        <v>0</v>
      </c>
      <c r="H105" s="36" t="s">
        <v>2</v>
      </c>
      <c r="I105" s="84">
        <f t="shared" si="60"/>
        <v>0</v>
      </c>
      <c r="J105" s="122" t="s">
        <v>54</v>
      </c>
      <c r="L105" s="94"/>
      <c r="M105" s="9"/>
      <c r="N105" s="240" t="s">
        <v>216</v>
      </c>
      <c r="O105" s="36" t="s">
        <v>61</v>
      </c>
      <c r="P105" s="95" t="s">
        <v>63</v>
      </c>
      <c r="Q105" s="71">
        <f>'Information de coupage'!K11</f>
        <v>0</v>
      </c>
      <c r="R105" s="71">
        <f>'Rejets - partie 4'!P26</f>
        <v>0</v>
      </c>
      <c r="S105" s="71">
        <f t="shared" si="57"/>
        <v>0</v>
      </c>
      <c r="T105" s="71" t="s">
        <v>2</v>
      </c>
      <c r="U105" s="87">
        <f t="shared" si="58"/>
        <v>0</v>
      </c>
      <c r="V105" s="88" t="s">
        <v>54</v>
      </c>
    </row>
    <row r="106" spans="1:22" x14ac:dyDescent="0.2">
      <c r="A106" s="92"/>
      <c r="B106" s="24"/>
      <c r="C106" s="93" t="s">
        <v>35</v>
      </c>
      <c r="D106" s="199">
        <v>0</v>
      </c>
      <c r="E106" s="83" t="s">
        <v>66</v>
      </c>
      <c r="F106" s="36">
        <f>'Information de soudage à l''arc'!C37</f>
        <v>0</v>
      </c>
      <c r="G106" s="36">
        <f t="shared" si="59"/>
        <v>0</v>
      </c>
      <c r="H106" s="36" t="s">
        <v>2</v>
      </c>
      <c r="I106" s="84">
        <f t="shared" si="60"/>
        <v>0</v>
      </c>
      <c r="J106" s="122" t="s">
        <v>54</v>
      </c>
      <c r="L106" s="94"/>
      <c r="N106" s="241" t="s">
        <v>217</v>
      </c>
      <c r="O106" s="36" t="s">
        <v>61</v>
      </c>
      <c r="P106" s="95" t="s">
        <v>63</v>
      </c>
      <c r="Q106" s="71">
        <f>'Information de coupage'!K12</f>
        <v>0</v>
      </c>
      <c r="R106" s="71">
        <f>'Rejets - partie 4'!P27</f>
        <v>0</v>
      </c>
      <c r="S106" s="71">
        <f t="shared" si="57"/>
        <v>0</v>
      </c>
      <c r="T106" s="71" t="s">
        <v>2</v>
      </c>
      <c r="U106" s="87">
        <f t="shared" si="58"/>
        <v>0</v>
      </c>
      <c r="V106" s="88" t="s">
        <v>54</v>
      </c>
    </row>
    <row r="107" spans="1:22" ht="13.5" thickBot="1" x14ac:dyDescent="0.25">
      <c r="A107" s="92"/>
      <c r="B107" s="15"/>
      <c r="C107" s="93" t="s">
        <v>37</v>
      </c>
      <c r="D107" s="199">
        <v>0</v>
      </c>
      <c r="E107" s="83" t="s">
        <v>66</v>
      </c>
      <c r="F107" s="36">
        <f>'Information de soudage à l''arc'!C38</f>
        <v>0</v>
      </c>
      <c r="G107" s="36">
        <f t="shared" si="59"/>
        <v>0</v>
      </c>
      <c r="H107" s="36" t="s">
        <v>2</v>
      </c>
      <c r="I107" s="84">
        <f t="shared" si="60"/>
        <v>0</v>
      </c>
      <c r="J107" s="122" t="s">
        <v>54</v>
      </c>
      <c r="L107" s="94"/>
      <c r="M107" s="9"/>
      <c r="N107" s="243" t="s">
        <v>262</v>
      </c>
      <c r="O107" s="36" t="s">
        <v>61</v>
      </c>
      <c r="P107" s="95" t="s">
        <v>66</v>
      </c>
      <c r="Q107" s="71">
        <f>'Information de coupage'!K13</f>
        <v>0</v>
      </c>
      <c r="R107" s="71">
        <f>'Rejets - partie 4'!P28</f>
        <v>0</v>
      </c>
      <c r="S107" s="71">
        <f t="shared" si="57"/>
        <v>0</v>
      </c>
      <c r="T107" s="71" t="s">
        <v>2</v>
      </c>
      <c r="U107" s="87">
        <f t="shared" si="58"/>
        <v>0</v>
      </c>
      <c r="V107" s="88" t="s">
        <v>54</v>
      </c>
    </row>
    <row r="108" spans="1:22" ht="13.5" thickBot="1" x14ac:dyDescent="0.25">
      <c r="A108" s="92"/>
      <c r="B108" s="24"/>
      <c r="C108" s="93" t="s">
        <v>39</v>
      </c>
      <c r="D108" s="199">
        <v>2E-3</v>
      </c>
      <c r="E108" s="83" t="s">
        <v>63</v>
      </c>
      <c r="F108" s="36">
        <f>'Information de soudage à l''arc'!C39</f>
        <v>0</v>
      </c>
      <c r="G108" s="36">
        <f t="shared" si="59"/>
        <v>0</v>
      </c>
      <c r="H108" s="36" t="s">
        <v>2</v>
      </c>
      <c r="I108" s="84">
        <f t="shared" si="60"/>
        <v>0</v>
      </c>
      <c r="J108" s="122" t="s">
        <v>54</v>
      </c>
      <c r="L108" s="96"/>
      <c r="M108" s="97"/>
      <c r="N108" s="237" t="s">
        <v>274</v>
      </c>
      <c r="O108" s="97"/>
      <c r="P108" s="97"/>
      <c r="Q108" s="97"/>
      <c r="R108" s="97"/>
      <c r="S108" s="73">
        <f>SUM(S100:S107)</f>
        <v>0</v>
      </c>
      <c r="T108" s="74" t="s">
        <v>2</v>
      </c>
      <c r="U108" s="75">
        <f>SUM(U100:U107)</f>
        <v>0</v>
      </c>
      <c r="V108" s="104" t="s">
        <v>54</v>
      </c>
    </row>
    <row r="109" spans="1:22" x14ac:dyDescent="0.2">
      <c r="A109" s="92"/>
      <c r="B109" s="24"/>
      <c r="C109" s="93" t="s">
        <v>100</v>
      </c>
      <c r="D109" s="199">
        <v>0</v>
      </c>
      <c r="E109" s="83" t="s">
        <v>66</v>
      </c>
      <c r="F109" s="36">
        <f>'Information de soudage à l''arc'!C40</f>
        <v>0</v>
      </c>
      <c r="G109" s="36">
        <f t="shared" ref="G109:G111" si="62">(D109*F109)/1000</f>
        <v>0</v>
      </c>
      <c r="H109" s="36" t="s">
        <v>2</v>
      </c>
      <c r="I109" s="84">
        <f t="shared" si="60"/>
        <v>0</v>
      </c>
      <c r="J109" s="122" t="s">
        <v>54</v>
      </c>
      <c r="L109"/>
    </row>
    <row r="110" spans="1:22" x14ac:dyDescent="0.2">
      <c r="A110" s="92"/>
      <c r="B110" s="24"/>
      <c r="C110" s="93" t="s">
        <v>101</v>
      </c>
      <c r="D110" s="199">
        <v>0</v>
      </c>
      <c r="E110" s="83" t="s">
        <v>66</v>
      </c>
      <c r="F110" s="36">
        <f>'Information de soudage à l''arc'!C41</f>
        <v>0</v>
      </c>
      <c r="G110" s="36">
        <f t="shared" si="62"/>
        <v>0</v>
      </c>
      <c r="H110" s="36" t="s">
        <v>2</v>
      </c>
      <c r="I110" s="84">
        <f t="shared" si="60"/>
        <v>0</v>
      </c>
      <c r="J110" s="122" t="s">
        <v>54</v>
      </c>
      <c r="L110"/>
    </row>
    <row r="111" spans="1:22" x14ac:dyDescent="0.2">
      <c r="A111" s="92"/>
      <c r="B111" s="24"/>
      <c r="C111" s="93" t="s">
        <v>102</v>
      </c>
      <c r="D111" s="199">
        <v>0</v>
      </c>
      <c r="E111" s="83" t="s">
        <v>66</v>
      </c>
      <c r="F111" s="36">
        <f>'Information de soudage à l''arc'!C42</f>
        <v>0</v>
      </c>
      <c r="G111" s="36">
        <f t="shared" si="62"/>
        <v>0</v>
      </c>
      <c r="H111" s="36" t="s">
        <v>2</v>
      </c>
      <c r="I111" s="84">
        <f t="shared" si="60"/>
        <v>0</v>
      </c>
      <c r="J111" s="122" t="s">
        <v>54</v>
      </c>
      <c r="L111"/>
    </row>
    <row r="112" spans="1:22" x14ac:dyDescent="0.2">
      <c r="A112" s="92"/>
      <c r="B112" s="24"/>
      <c r="C112" s="93" t="s">
        <v>40</v>
      </c>
      <c r="D112" s="199">
        <v>0</v>
      </c>
      <c r="E112" s="83" t="s">
        <v>66</v>
      </c>
      <c r="F112" s="36">
        <f>'Information de soudage à l''arc'!C43</f>
        <v>0</v>
      </c>
      <c r="G112" s="36">
        <f t="shared" si="59"/>
        <v>0</v>
      </c>
      <c r="H112" s="36" t="s">
        <v>2</v>
      </c>
      <c r="I112" s="84">
        <f t="shared" si="60"/>
        <v>0</v>
      </c>
      <c r="J112" s="122" t="s">
        <v>54</v>
      </c>
      <c r="L112"/>
    </row>
    <row r="113" spans="1:12" x14ac:dyDescent="0.2">
      <c r="A113" s="92"/>
      <c r="B113" s="24"/>
      <c r="C113" s="93" t="s">
        <v>41</v>
      </c>
      <c r="D113" s="199">
        <v>0</v>
      </c>
      <c r="E113" s="83" t="s">
        <v>66</v>
      </c>
      <c r="F113" s="36">
        <f>'Information de soudage à l''arc'!C44</f>
        <v>0</v>
      </c>
      <c r="G113" s="36">
        <f t="shared" si="59"/>
        <v>0</v>
      </c>
      <c r="H113" s="36" t="s">
        <v>2</v>
      </c>
      <c r="I113" s="84">
        <f t="shared" si="60"/>
        <v>0</v>
      </c>
      <c r="J113" s="122" t="s">
        <v>54</v>
      </c>
      <c r="L113"/>
    </row>
    <row r="114" spans="1:12" x14ac:dyDescent="0.2">
      <c r="A114" s="92"/>
      <c r="B114" s="24"/>
      <c r="C114" s="93" t="s">
        <v>368</v>
      </c>
      <c r="D114" s="36">
        <f>IF('Information de soudage à l''arc'!$C$6="Methode 1",0.001,10*0.5464*'Info de soudage arc (Methode 2)'!S9)</f>
        <v>1E-3</v>
      </c>
      <c r="E114" s="83" t="s">
        <v>66</v>
      </c>
      <c r="F114" s="36">
        <f>F53</f>
        <v>0</v>
      </c>
      <c r="G114" s="36">
        <f>IF(NOT(OR('Information de soudage à l''arc'!C$4="Non",'Information de soudage à l''arc'!C$5="Non")),0,(D114*F114)/1000)</f>
        <v>0</v>
      </c>
      <c r="H114" s="83" t="s">
        <v>2</v>
      </c>
      <c r="I114" s="84">
        <f t="shared" si="60"/>
        <v>0</v>
      </c>
      <c r="J114" s="105" t="s">
        <v>54</v>
      </c>
      <c r="L114"/>
    </row>
    <row r="115" spans="1:12" ht="11.25" customHeight="1" x14ac:dyDescent="0.2">
      <c r="A115" s="92"/>
      <c r="B115" s="106"/>
      <c r="C115" s="107"/>
      <c r="D115" s="112"/>
      <c r="E115" s="113"/>
      <c r="F115" s="41"/>
      <c r="G115" s="41"/>
      <c r="H115" s="41"/>
      <c r="I115" s="41"/>
      <c r="J115" s="112"/>
      <c r="L115"/>
    </row>
    <row r="116" spans="1:12" x14ac:dyDescent="0.2">
      <c r="A116" s="92"/>
      <c r="B116" s="24"/>
      <c r="C116" s="82" t="s">
        <v>58</v>
      </c>
      <c r="D116" s="199">
        <v>0</v>
      </c>
      <c r="E116" s="24" t="s">
        <v>66</v>
      </c>
      <c r="F116" s="36">
        <f>'Information de soudage à l''arc'!C47</f>
        <v>0</v>
      </c>
      <c r="G116" s="36">
        <f t="shared" ref="G116:G122" si="63">(D116*F116)/1000</f>
        <v>0</v>
      </c>
      <c r="H116" s="36" t="s">
        <v>2</v>
      </c>
      <c r="I116" s="84">
        <f t="shared" ref="I116:I123" si="64">G116/1000</f>
        <v>0</v>
      </c>
      <c r="J116" s="122" t="s">
        <v>54</v>
      </c>
      <c r="L116"/>
    </row>
    <row r="117" spans="1:12" x14ac:dyDescent="0.2">
      <c r="A117" s="92"/>
      <c r="B117" s="24"/>
      <c r="C117" s="93" t="s">
        <v>5</v>
      </c>
      <c r="D117" s="199">
        <v>0</v>
      </c>
      <c r="E117" s="83" t="s">
        <v>66</v>
      </c>
      <c r="F117" s="36">
        <f>'Information de soudage à l''arc'!C48</f>
        <v>0</v>
      </c>
      <c r="G117" s="36">
        <f t="shared" si="63"/>
        <v>0</v>
      </c>
      <c r="H117" s="36" t="s">
        <v>2</v>
      </c>
      <c r="I117" s="84">
        <f t="shared" si="64"/>
        <v>0</v>
      </c>
      <c r="J117" s="122" t="s">
        <v>54</v>
      </c>
      <c r="L117"/>
    </row>
    <row r="118" spans="1:12" x14ac:dyDescent="0.2">
      <c r="A118" s="92"/>
      <c r="B118" s="15"/>
      <c r="C118" s="93" t="s">
        <v>46</v>
      </c>
      <c r="D118" s="199">
        <v>0</v>
      </c>
      <c r="E118" s="83" t="s">
        <v>66</v>
      </c>
      <c r="F118" s="36">
        <f>'Information de soudage à l''arc'!C49</f>
        <v>0</v>
      </c>
      <c r="G118" s="36">
        <f t="shared" ref="G118" si="65">(D118*F118)/1000</f>
        <v>0</v>
      </c>
      <c r="H118" s="36" t="s">
        <v>2</v>
      </c>
      <c r="I118" s="84">
        <f t="shared" si="64"/>
        <v>0</v>
      </c>
      <c r="J118" s="122" t="s">
        <v>54</v>
      </c>
      <c r="L118"/>
    </row>
    <row r="119" spans="1:12" x14ac:dyDescent="0.2">
      <c r="A119" s="92"/>
      <c r="B119" s="15"/>
      <c r="C119" s="93" t="s">
        <v>99</v>
      </c>
      <c r="D119" s="199">
        <v>0</v>
      </c>
      <c r="E119" s="83" t="s">
        <v>66</v>
      </c>
      <c r="F119" s="36">
        <f>'Information de soudage à l''arc'!C50</f>
        <v>0</v>
      </c>
      <c r="G119" s="36">
        <f t="shared" ref="G119" si="66">(D119*F119)/1000</f>
        <v>0</v>
      </c>
      <c r="H119" s="36" t="s">
        <v>2</v>
      </c>
      <c r="I119" s="84">
        <f t="shared" si="64"/>
        <v>0</v>
      </c>
      <c r="J119" s="122" t="s">
        <v>54</v>
      </c>
    </row>
    <row r="120" spans="1:12" x14ac:dyDescent="0.2">
      <c r="A120" s="92"/>
      <c r="B120" s="15"/>
      <c r="C120" s="93" t="s">
        <v>47</v>
      </c>
      <c r="D120" s="199">
        <v>0</v>
      </c>
      <c r="E120" s="83" t="s">
        <v>66</v>
      </c>
      <c r="F120" s="36">
        <f>'Information de soudage à l''arc'!C51</f>
        <v>0</v>
      </c>
      <c r="G120" s="36">
        <f t="shared" si="63"/>
        <v>0</v>
      </c>
      <c r="H120" s="36" t="s">
        <v>2</v>
      </c>
      <c r="I120" s="84">
        <f t="shared" si="64"/>
        <v>0</v>
      </c>
      <c r="J120" s="122" t="s">
        <v>54</v>
      </c>
    </row>
    <row r="121" spans="1:12" x14ac:dyDescent="0.2">
      <c r="A121" s="92"/>
      <c r="B121" s="24"/>
      <c r="C121" s="93" t="s">
        <v>48</v>
      </c>
      <c r="D121" s="199">
        <v>0</v>
      </c>
      <c r="E121" s="83" t="s">
        <v>66</v>
      </c>
      <c r="F121" s="36">
        <f>'Information de soudage à l''arc'!C52</f>
        <v>0</v>
      </c>
      <c r="G121" s="36">
        <f t="shared" si="63"/>
        <v>0</v>
      </c>
      <c r="H121" s="36" t="s">
        <v>2</v>
      </c>
      <c r="I121" s="84">
        <f t="shared" si="64"/>
        <v>0</v>
      </c>
      <c r="J121" s="122" t="s">
        <v>54</v>
      </c>
    </row>
    <row r="122" spans="1:12" x14ac:dyDescent="0.2">
      <c r="A122" s="92"/>
      <c r="B122" s="24"/>
      <c r="C122" s="93" t="s">
        <v>49</v>
      </c>
      <c r="D122" s="199">
        <v>1E-3</v>
      </c>
      <c r="E122" s="83" t="s">
        <v>64</v>
      </c>
      <c r="F122" s="36">
        <f>'Information de soudage à l''arc'!C53</f>
        <v>0</v>
      </c>
      <c r="G122" s="36">
        <f t="shared" si="63"/>
        <v>0</v>
      </c>
      <c r="H122" s="36" t="s">
        <v>2</v>
      </c>
      <c r="I122" s="84">
        <f t="shared" si="64"/>
        <v>0</v>
      </c>
      <c r="J122" s="122" t="s">
        <v>54</v>
      </c>
    </row>
    <row r="123" spans="1:12" x14ac:dyDescent="0.2">
      <c r="A123" s="92"/>
      <c r="B123" s="24"/>
      <c r="C123" s="93" t="s">
        <v>369</v>
      </c>
      <c r="D123" s="36">
        <f>IF('Information de soudage à l''arc'!$C$6="Methode 1",0.001,20*0.2865*'Info de soudage arc (Methode 2)'!S10)</f>
        <v>1E-3</v>
      </c>
      <c r="E123" s="83" t="s">
        <v>66</v>
      </c>
      <c r="F123" s="36">
        <f>F62</f>
        <v>0</v>
      </c>
      <c r="G123" s="36">
        <f>IF(NOT(OR('Information de soudage à l''arc'!C$4="Non",'Information de soudage à l''arc'!C$5="Non")),0,(D123*F123)/1000)</f>
        <v>0</v>
      </c>
      <c r="H123" s="83" t="s">
        <v>2</v>
      </c>
      <c r="I123" s="84">
        <f t="shared" si="64"/>
        <v>0</v>
      </c>
      <c r="J123" s="105" t="s">
        <v>54</v>
      </c>
    </row>
    <row r="124" spans="1:12" ht="12" customHeight="1" x14ac:dyDescent="0.2">
      <c r="A124" s="92"/>
      <c r="B124" s="106"/>
      <c r="C124" s="107"/>
      <c r="D124" s="112"/>
      <c r="E124" s="113"/>
      <c r="F124" s="41"/>
      <c r="G124" s="41"/>
      <c r="H124" s="41"/>
      <c r="I124" s="41"/>
      <c r="J124" s="112"/>
    </row>
    <row r="125" spans="1:12" x14ac:dyDescent="0.2">
      <c r="A125" s="92"/>
      <c r="B125" s="110"/>
      <c r="C125" s="82" t="s">
        <v>59</v>
      </c>
      <c r="D125" s="199">
        <v>0</v>
      </c>
      <c r="E125" s="83" t="s">
        <v>66</v>
      </c>
      <c r="F125" s="36">
        <f>'Information de soudage à l''arc'!C56</f>
        <v>0</v>
      </c>
      <c r="G125" s="36">
        <f>(D125*F125)/1000</f>
        <v>0</v>
      </c>
      <c r="H125" s="36" t="s">
        <v>2</v>
      </c>
      <c r="I125" s="84">
        <f t="shared" ref="I125:I128" si="67">G125/1000</f>
        <v>0</v>
      </c>
      <c r="J125" s="122" t="s">
        <v>54</v>
      </c>
    </row>
    <row r="126" spans="1:12" x14ac:dyDescent="0.2">
      <c r="A126" s="92"/>
      <c r="B126" s="24"/>
      <c r="C126" s="93" t="s">
        <v>108</v>
      </c>
      <c r="D126" s="199">
        <v>0</v>
      </c>
      <c r="E126" s="36" t="s">
        <v>66</v>
      </c>
      <c r="F126" s="36">
        <f>'Information de soudage à l''arc'!C57</f>
        <v>0</v>
      </c>
      <c r="G126" s="36">
        <f t="shared" ref="G126:G127" si="68">(D126*F126)/1000</f>
        <v>0</v>
      </c>
      <c r="H126" s="36" t="s">
        <v>2</v>
      </c>
      <c r="I126" s="84">
        <f t="shared" si="67"/>
        <v>0</v>
      </c>
      <c r="J126" s="122" t="s">
        <v>54</v>
      </c>
    </row>
    <row r="127" spans="1:12" x14ac:dyDescent="0.2">
      <c r="A127" s="92"/>
      <c r="B127" s="24"/>
      <c r="C127" s="93" t="s">
        <v>39</v>
      </c>
      <c r="D127" s="199">
        <v>0</v>
      </c>
      <c r="E127" s="36" t="s">
        <v>66</v>
      </c>
      <c r="F127" s="36">
        <f>'Information de soudage à l''arc'!C58</f>
        <v>0</v>
      </c>
      <c r="G127" s="36">
        <f t="shared" si="68"/>
        <v>0</v>
      </c>
      <c r="H127" s="36" t="s">
        <v>2</v>
      </c>
      <c r="I127" s="84">
        <f t="shared" si="67"/>
        <v>0</v>
      </c>
      <c r="J127" s="122" t="s">
        <v>54</v>
      </c>
    </row>
    <row r="128" spans="1:12" x14ac:dyDescent="0.2">
      <c r="A128" s="92"/>
      <c r="B128" s="24"/>
      <c r="C128" s="93" t="s">
        <v>370</v>
      </c>
      <c r="D128" s="36">
        <f>IF('Information de soudage à l''arc'!$C$6="Methode 1",0,0.0143*'Info de soudage arc (Methode 2)'!S11)</f>
        <v>0</v>
      </c>
      <c r="E128" s="83" t="s">
        <v>66</v>
      </c>
      <c r="F128" s="36">
        <f>F67</f>
        <v>0</v>
      </c>
      <c r="G128" s="36">
        <f>IF(NOT(OR('Information de soudage à l''arc'!C$4="Non",'Information de soudage à l''arc'!C$5="Non")),0,(D128*F128)/1000)</f>
        <v>0</v>
      </c>
      <c r="H128" s="83" t="s">
        <v>2</v>
      </c>
      <c r="I128" s="84">
        <f t="shared" si="67"/>
        <v>0</v>
      </c>
      <c r="J128" s="105" t="s">
        <v>54</v>
      </c>
    </row>
    <row r="129" spans="1:11" ht="11.25" customHeight="1" x14ac:dyDescent="0.2">
      <c r="A129" s="92"/>
      <c r="B129" s="106"/>
      <c r="C129" s="107"/>
      <c r="D129" s="112"/>
      <c r="E129" s="113"/>
      <c r="F129" s="41"/>
      <c r="G129" s="41"/>
      <c r="H129" s="41"/>
      <c r="I129" s="41"/>
      <c r="J129" s="112"/>
    </row>
    <row r="130" spans="1:11" x14ac:dyDescent="0.2">
      <c r="A130" s="92"/>
      <c r="B130" s="110"/>
      <c r="C130" s="82" t="s">
        <v>147</v>
      </c>
      <c r="D130" s="199">
        <v>0</v>
      </c>
      <c r="E130" s="83" t="s">
        <v>66</v>
      </c>
      <c r="F130" s="36">
        <f>'Information de soudage à l''arc'!C61</f>
        <v>0</v>
      </c>
      <c r="G130" s="36">
        <f>(D130*F130)/1000</f>
        <v>0</v>
      </c>
      <c r="H130" s="36" t="s">
        <v>2</v>
      </c>
      <c r="I130" s="84">
        <f t="shared" ref="I130:I132" si="69">G130/1000</f>
        <v>0</v>
      </c>
      <c r="J130" s="122" t="s">
        <v>54</v>
      </c>
    </row>
    <row r="131" spans="1:11" x14ac:dyDescent="0.2">
      <c r="A131" s="92"/>
      <c r="B131" s="24"/>
      <c r="C131" s="93" t="s">
        <v>100</v>
      </c>
      <c r="D131" s="199">
        <v>0</v>
      </c>
      <c r="E131" s="36" t="s">
        <v>66</v>
      </c>
      <c r="F131" s="36">
        <f>'Information de soudage à l''arc'!C62</f>
        <v>0</v>
      </c>
      <c r="G131" s="36">
        <f t="shared" ref="G131" si="70">(D131*F131)/1000</f>
        <v>0</v>
      </c>
      <c r="H131" s="36" t="s">
        <v>2</v>
      </c>
      <c r="I131" s="84">
        <f t="shared" si="69"/>
        <v>0</v>
      </c>
      <c r="J131" s="122" t="s">
        <v>54</v>
      </c>
    </row>
    <row r="132" spans="1:11" x14ac:dyDescent="0.2">
      <c r="A132" s="92"/>
      <c r="B132" s="24"/>
      <c r="C132" s="93" t="s">
        <v>371</v>
      </c>
      <c r="D132" s="36">
        <f>IF('Information de soudage à l''arc'!$C$6="Methode 1",0,2.9*'Info de soudage arc (Methode 2)'!S12)</f>
        <v>0</v>
      </c>
      <c r="E132" s="83" t="s">
        <v>66</v>
      </c>
      <c r="F132" s="36">
        <f>F71</f>
        <v>0</v>
      </c>
      <c r="G132" s="36">
        <f>IF(NOT(OR('Information de soudage à l''arc'!C$4="Non",'Information de soudage à l''arc'!C$5="Non")),0,(D132*F132)/1000)</f>
        <v>0</v>
      </c>
      <c r="H132" s="83" t="s">
        <v>2</v>
      </c>
      <c r="I132" s="84">
        <f t="shared" si="69"/>
        <v>0</v>
      </c>
      <c r="J132" s="105" t="s">
        <v>54</v>
      </c>
    </row>
    <row r="133" spans="1:11" ht="12" customHeight="1" x14ac:dyDescent="0.2">
      <c r="A133" s="92"/>
      <c r="B133" s="111"/>
      <c r="C133" s="107"/>
      <c r="D133" s="112"/>
      <c r="E133" s="113"/>
      <c r="F133" s="41"/>
      <c r="G133" s="41"/>
      <c r="H133" s="41"/>
      <c r="I133" s="41"/>
      <c r="J133" s="109"/>
    </row>
    <row r="134" spans="1:11" x14ac:dyDescent="0.2">
      <c r="A134" s="92"/>
      <c r="B134" s="110"/>
      <c r="C134" s="82" t="s">
        <v>148</v>
      </c>
      <c r="D134" s="199">
        <v>0</v>
      </c>
      <c r="E134" s="83" t="s">
        <v>66</v>
      </c>
      <c r="F134" s="36">
        <f>'Information de soudage à l''arc'!C65</f>
        <v>0</v>
      </c>
      <c r="G134" s="36">
        <f>(D134*F134)/1000</f>
        <v>0</v>
      </c>
      <c r="H134" s="36" t="s">
        <v>2</v>
      </c>
      <c r="I134" s="84">
        <f t="shared" ref="I134:I136" si="71">G134/1000</f>
        <v>0</v>
      </c>
      <c r="J134" s="122" t="s">
        <v>54</v>
      </c>
    </row>
    <row r="135" spans="1:11" x14ac:dyDescent="0.2">
      <c r="A135" s="92"/>
      <c r="B135" s="24"/>
      <c r="C135" s="93" t="s">
        <v>100</v>
      </c>
      <c r="D135" s="199">
        <v>0</v>
      </c>
      <c r="E135" s="83" t="s">
        <v>66</v>
      </c>
      <c r="F135" s="36">
        <f>'Information de soudage à l''arc'!C66</f>
        <v>0</v>
      </c>
      <c r="G135" s="36">
        <f t="shared" ref="G135" si="72">(D135*F135)/1000</f>
        <v>0</v>
      </c>
      <c r="H135" s="36" t="s">
        <v>2</v>
      </c>
      <c r="I135" s="84">
        <f t="shared" si="71"/>
        <v>0</v>
      </c>
      <c r="J135" s="122" t="s">
        <v>54</v>
      </c>
    </row>
    <row r="136" spans="1:11" x14ac:dyDescent="0.2">
      <c r="A136" s="92"/>
      <c r="B136" s="24"/>
      <c r="C136" s="93" t="s">
        <v>372</v>
      </c>
      <c r="D136" s="36">
        <f>IF('Information de soudage à l''arc'!$C$6="Methode 1",0,0.4*'Info de soudage arc (Methode 2)'!S13)</f>
        <v>0</v>
      </c>
      <c r="E136" s="83" t="s">
        <v>66</v>
      </c>
      <c r="F136" s="36">
        <f>F75</f>
        <v>0</v>
      </c>
      <c r="G136" s="36">
        <f>IF(NOT(OR('Information de soudage à l''arc'!C$4="Non",'Information de soudage à l''arc'!C$5="Non")),0,(D136*F136)/1000)</f>
        <v>0</v>
      </c>
      <c r="H136" s="83" t="s">
        <v>2</v>
      </c>
      <c r="I136" s="84">
        <f t="shared" si="71"/>
        <v>0</v>
      </c>
      <c r="J136" s="105" t="s">
        <v>54</v>
      </c>
    </row>
    <row r="137" spans="1:11" ht="12" customHeight="1" x14ac:dyDescent="0.2">
      <c r="A137" s="92"/>
      <c r="B137" s="111"/>
      <c r="C137" s="107"/>
      <c r="D137" s="112"/>
      <c r="E137" s="113"/>
      <c r="F137" s="41"/>
      <c r="G137" s="41"/>
      <c r="H137" s="41"/>
      <c r="I137" s="41"/>
      <c r="J137" s="109"/>
    </row>
    <row r="138" spans="1:11" x14ac:dyDescent="0.2">
      <c r="A138" s="92"/>
      <c r="B138" s="110"/>
      <c r="C138" s="114" t="s">
        <v>373</v>
      </c>
      <c r="D138" s="36">
        <f>IF('Information de soudage à l''arc'!$C$6="Methode 1",0.001,50*'Info de soudage arc (Methode 2)'!S14)</f>
        <v>1E-3</v>
      </c>
      <c r="E138" s="83" t="s">
        <v>66</v>
      </c>
      <c r="F138" s="36">
        <f>F77</f>
        <v>0</v>
      </c>
      <c r="G138" s="36">
        <f>IF(NOT(OR('Information de soudage à l''arc'!C$4="Non",'Information de soudage à l''arc'!C$5="Non")),0,(D138*F138)/1000)</f>
        <v>0</v>
      </c>
      <c r="H138" s="83" t="s">
        <v>2</v>
      </c>
      <c r="I138" s="84">
        <f t="shared" ref="I138" si="73">G138/1000</f>
        <v>0</v>
      </c>
      <c r="J138" s="105" t="s">
        <v>54</v>
      </c>
    </row>
    <row r="139" spans="1:11" ht="13.5" thickBot="1" x14ac:dyDescent="0.25">
      <c r="A139" s="115"/>
      <c r="B139" s="116"/>
      <c r="C139" s="237" t="s">
        <v>255</v>
      </c>
      <c r="D139" s="123"/>
      <c r="E139" s="15"/>
      <c r="F139" s="36"/>
      <c r="G139" s="118">
        <f>SUM(G80:G138)</f>
        <v>0</v>
      </c>
      <c r="H139" s="36" t="s">
        <v>2</v>
      </c>
      <c r="I139" s="119">
        <f>SUM(I80:I138)</f>
        <v>0</v>
      </c>
      <c r="J139" s="122" t="s">
        <v>54</v>
      </c>
    </row>
    <row r="140" spans="1:11" ht="6" customHeight="1" thickBot="1" x14ac:dyDescent="0.25">
      <c r="A140" s="124"/>
      <c r="B140" s="125"/>
      <c r="C140" s="112"/>
      <c r="D140" s="112"/>
      <c r="E140" s="112"/>
      <c r="F140" s="41"/>
      <c r="G140" s="41"/>
      <c r="H140" s="41"/>
      <c r="I140" s="41"/>
      <c r="J140" s="109"/>
      <c r="K140" s="9"/>
    </row>
    <row r="141" spans="1:11" x14ac:dyDescent="0.2">
      <c r="A141" s="236" t="s">
        <v>233</v>
      </c>
      <c r="B141" s="126" t="s">
        <v>55</v>
      </c>
      <c r="C141" s="82" t="s">
        <v>56</v>
      </c>
      <c r="D141" s="199">
        <v>1.71</v>
      </c>
      <c r="E141" s="24" t="s">
        <v>62</v>
      </c>
      <c r="F141" s="36">
        <f>'Information de soudage à l''arc'!C11</f>
        <v>0</v>
      </c>
      <c r="G141" s="36">
        <f t="shared" ref="G141:G161" si="74">(D141*F141)/1000</f>
        <v>0</v>
      </c>
      <c r="H141" s="36" t="s">
        <v>2</v>
      </c>
      <c r="I141" s="84">
        <f t="shared" ref="I141:I162" si="75">G141/1000</f>
        <v>0</v>
      </c>
      <c r="J141" s="85" t="s">
        <v>54</v>
      </c>
    </row>
    <row r="142" spans="1:11" x14ac:dyDescent="0.2">
      <c r="A142" s="92"/>
      <c r="B142" s="127"/>
      <c r="C142" s="93" t="s">
        <v>5</v>
      </c>
      <c r="D142" s="199">
        <v>0</v>
      </c>
      <c r="E142" s="83" t="s">
        <v>66</v>
      </c>
      <c r="F142" s="36">
        <f>'Information de soudage à l''arc'!C12</f>
        <v>0</v>
      </c>
      <c r="G142" s="36">
        <f t="shared" si="74"/>
        <v>0</v>
      </c>
      <c r="H142" s="36" t="s">
        <v>2</v>
      </c>
      <c r="I142" s="84">
        <f t="shared" si="75"/>
        <v>0</v>
      </c>
      <c r="J142" s="85" t="s">
        <v>54</v>
      </c>
    </row>
    <row r="143" spans="1:11" x14ac:dyDescent="0.2">
      <c r="A143" s="92"/>
      <c r="B143" s="37"/>
      <c r="C143" s="93" t="s">
        <v>6</v>
      </c>
      <c r="D143" s="199">
        <v>0.1</v>
      </c>
      <c r="E143" s="83" t="s">
        <v>63</v>
      </c>
      <c r="F143" s="36">
        <f>'Information de soudage à l''arc'!C13</f>
        <v>0</v>
      </c>
      <c r="G143" s="36">
        <f t="shared" si="74"/>
        <v>0</v>
      </c>
      <c r="H143" s="36" t="s">
        <v>2</v>
      </c>
      <c r="I143" s="84">
        <f t="shared" si="75"/>
        <v>0</v>
      </c>
      <c r="J143" s="85" t="s">
        <v>54</v>
      </c>
    </row>
    <row r="144" spans="1:11" x14ac:dyDescent="0.2">
      <c r="A144" s="92"/>
      <c r="B144" s="37"/>
      <c r="C144" s="93" t="s">
        <v>99</v>
      </c>
      <c r="D144" s="199">
        <v>0.06</v>
      </c>
      <c r="E144" s="83" t="s">
        <v>63</v>
      </c>
      <c r="F144" s="36">
        <f>'Information de soudage à l''arc'!C14</f>
        <v>0</v>
      </c>
      <c r="G144" s="36">
        <f>(D144*F144)/1000</f>
        <v>0</v>
      </c>
      <c r="H144" s="36" t="s">
        <v>2</v>
      </c>
      <c r="I144" s="84">
        <f t="shared" si="75"/>
        <v>0</v>
      </c>
      <c r="J144" s="85" t="s">
        <v>54</v>
      </c>
    </row>
    <row r="145" spans="1:10" x14ac:dyDescent="0.2">
      <c r="A145" s="92"/>
      <c r="B145" s="127"/>
      <c r="C145" s="93" t="s">
        <v>7</v>
      </c>
      <c r="D145" s="199">
        <v>0.19600000000000001</v>
      </c>
      <c r="E145" s="83" t="s">
        <v>62</v>
      </c>
      <c r="F145" s="36">
        <f>'Information de soudage à l''arc'!C15</f>
        <v>0</v>
      </c>
      <c r="G145" s="36">
        <f t="shared" si="74"/>
        <v>0</v>
      </c>
      <c r="H145" s="36" t="s">
        <v>2</v>
      </c>
      <c r="I145" s="84">
        <f t="shared" si="75"/>
        <v>0</v>
      </c>
      <c r="J145" s="85" t="s">
        <v>54</v>
      </c>
    </row>
    <row r="146" spans="1:10" x14ac:dyDescent="0.2">
      <c r="A146" s="92"/>
      <c r="B146" s="127"/>
      <c r="C146" s="93" t="s">
        <v>8</v>
      </c>
      <c r="D146" s="199">
        <v>0.06</v>
      </c>
      <c r="E146" s="83" t="s">
        <v>63</v>
      </c>
      <c r="F146" s="36">
        <f>'Information de soudage à l''arc'!C16</f>
        <v>0</v>
      </c>
      <c r="G146" s="36">
        <f t="shared" si="74"/>
        <v>0</v>
      </c>
      <c r="H146" s="36" t="s">
        <v>2</v>
      </c>
      <c r="I146" s="84">
        <f t="shared" si="75"/>
        <v>0</v>
      </c>
      <c r="J146" s="85" t="s">
        <v>54</v>
      </c>
    </row>
    <row r="147" spans="1:10" x14ac:dyDescent="0.2">
      <c r="A147" s="92"/>
      <c r="B147" s="127"/>
      <c r="C147" s="93" t="s">
        <v>9</v>
      </c>
      <c r="D147" s="199">
        <v>1.4000000000000002E-2</v>
      </c>
      <c r="E147" s="83" t="s">
        <v>62</v>
      </c>
      <c r="F147" s="36">
        <f>'Information de soudage à l''arc'!C17</f>
        <v>0</v>
      </c>
      <c r="G147" s="36">
        <f t="shared" si="74"/>
        <v>0</v>
      </c>
      <c r="H147" s="36" t="s">
        <v>2</v>
      </c>
      <c r="I147" s="84">
        <f t="shared" si="75"/>
        <v>0</v>
      </c>
      <c r="J147" s="85" t="s">
        <v>54</v>
      </c>
    </row>
    <row r="148" spans="1:10" x14ac:dyDescent="0.2">
      <c r="A148" s="92"/>
      <c r="B148" s="127"/>
      <c r="C148" s="93" t="s">
        <v>10</v>
      </c>
      <c r="D148" s="199">
        <v>4.0000000000000001E-3</v>
      </c>
      <c r="E148" s="83" t="s">
        <v>64</v>
      </c>
      <c r="F148" s="36">
        <f>'Information de soudage à l''arc'!C18</f>
        <v>0</v>
      </c>
      <c r="G148" s="36">
        <f t="shared" si="74"/>
        <v>0</v>
      </c>
      <c r="H148" s="36" t="s">
        <v>2</v>
      </c>
      <c r="I148" s="84">
        <f t="shared" si="75"/>
        <v>0</v>
      </c>
      <c r="J148" s="85" t="s">
        <v>54</v>
      </c>
    </row>
    <row r="149" spans="1:10" x14ac:dyDescent="0.2">
      <c r="A149" s="92"/>
      <c r="B149" s="127"/>
      <c r="C149" s="93" t="s">
        <v>12</v>
      </c>
      <c r="D149" s="199">
        <v>5.0000000000000001E-3</v>
      </c>
      <c r="E149" s="83" t="s">
        <v>62</v>
      </c>
      <c r="F149" s="36">
        <f>'Information de soudage à l''arc'!C19</f>
        <v>0</v>
      </c>
      <c r="G149" s="36">
        <f t="shared" si="74"/>
        <v>0</v>
      </c>
      <c r="H149" s="36" t="s">
        <v>2</v>
      </c>
      <c r="I149" s="84">
        <f t="shared" si="75"/>
        <v>0</v>
      </c>
      <c r="J149" s="85" t="s">
        <v>54</v>
      </c>
    </row>
    <row r="150" spans="1:10" x14ac:dyDescent="0.2">
      <c r="A150" s="92"/>
      <c r="B150" s="37"/>
      <c r="C150" s="93" t="s">
        <v>14</v>
      </c>
      <c r="D150" s="199">
        <v>0</v>
      </c>
      <c r="E150" s="83" t="s">
        <v>66</v>
      </c>
      <c r="F150" s="36">
        <f>'Information de soudage à l''arc'!C20</f>
        <v>0</v>
      </c>
      <c r="G150" s="36">
        <f t="shared" si="74"/>
        <v>0</v>
      </c>
      <c r="H150" s="36" t="s">
        <v>2</v>
      </c>
      <c r="I150" s="84">
        <f t="shared" si="75"/>
        <v>0</v>
      </c>
      <c r="J150" s="85" t="s">
        <v>54</v>
      </c>
    </row>
    <row r="151" spans="1:10" x14ac:dyDescent="0.2">
      <c r="A151" s="92"/>
      <c r="B151" s="127"/>
      <c r="C151" s="93" t="s">
        <v>16</v>
      </c>
      <c r="D151" s="199">
        <v>2E-3</v>
      </c>
      <c r="E151" s="83" t="s">
        <v>64</v>
      </c>
      <c r="F151" s="36">
        <f>'Information de soudage à l''arc'!C21</f>
        <v>0</v>
      </c>
      <c r="G151" s="36">
        <f t="shared" si="74"/>
        <v>0</v>
      </c>
      <c r="H151" s="36" t="s">
        <v>2</v>
      </c>
      <c r="I151" s="84">
        <f t="shared" si="75"/>
        <v>0</v>
      </c>
      <c r="J151" s="85" t="s">
        <v>54</v>
      </c>
    </row>
    <row r="152" spans="1:10" x14ac:dyDescent="0.2">
      <c r="A152" s="92"/>
      <c r="B152" s="127"/>
      <c r="C152" s="93" t="s">
        <v>18</v>
      </c>
      <c r="D152" s="199">
        <v>5.0999999999999997E-2</v>
      </c>
      <c r="E152" s="83" t="s">
        <v>63</v>
      </c>
      <c r="F152" s="36">
        <f>'Information de soudage à l''arc'!C22</f>
        <v>0</v>
      </c>
      <c r="G152" s="36">
        <f t="shared" si="74"/>
        <v>0</v>
      </c>
      <c r="H152" s="36" t="s">
        <v>2</v>
      </c>
      <c r="I152" s="84">
        <f t="shared" si="75"/>
        <v>0</v>
      </c>
      <c r="J152" s="85" t="s">
        <v>54</v>
      </c>
    </row>
    <row r="153" spans="1:10" x14ac:dyDescent="0.2">
      <c r="A153" s="92"/>
      <c r="B153" s="127"/>
      <c r="C153" s="93" t="s">
        <v>20</v>
      </c>
      <c r="D153" s="199">
        <v>0</v>
      </c>
      <c r="E153" s="83" t="s">
        <v>66</v>
      </c>
      <c r="F153" s="36">
        <f>'Information de soudage à l''arc'!C23</f>
        <v>0</v>
      </c>
      <c r="G153" s="36">
        <f t="shared" si="74"/>
        <v>0</v>
      </c>
      <c r="H153" s="36" t="s">
        <v>2</v>
      </c>
      <c r="I153" s="84">
        <f t="shared" si="75"/>
        <v>0</v>
      </c>
      <c r="J153" s="85" t="s">
        <v>54</v>
      </c>
    </row>
    <row r="154" spans="1:10" x14ac:dyDescent="0.2">
      <c r="A154" s="92"/>
      <c r="B154" s="127"/>
      <c r="C154" s="93" t="s">
        <v>22</v>
      </c>
      <c r="D154" s="199">
        <v>0</v>
      </c>
      <c r="E154" s="83" t="s">
        <v>66</v>
      </c>
      <c r="F154" s="36">
        <f>'Information de soudage à l''arc'!C24</f>
        <v>0</v>
      </c>
      <c r="G154" s="36">
        <f t="shared" si="74"/>
        <v>0</v>
      </c>
      <c r="H154" s="36" t="s">
        <v>2</v>
      </c>
      <c r="I154" s="84">
        <f t="shared" si="75"/>
        <v>0</v>
      </c>
      <c r="J154" s="85" t="s">
        <v>54</v>
      </c>
    </row>
    <row r="155" spans="1:10" x14ac:dyDescent="0.2">
      <c r="A155" s="92"/>
      <c r="B155" s="127"/>
      <c r="C155" s="93" t="s">
        <v>24</v>
      </c>
      <c r="D155" s="199">
        <v>5.1000000000000004E-2</v>
      </c>
      <c r="E155" s="83" t="s">
        <v>62</v>
      </c>
      <c r="F155" s="36">
        <f>'Information de soudage à l''arc'!C25</f>
        <v>0</v>
      </c>
      <c r="G155" s="36">
        <f t="shared" si="74"/>
        <v>0</v>
      </c>
      <c r="H155" s="36" t="s">
        <v>2</v>
      </c>
      <c r="I155" s="84">
        <f t="shared" si="75"/>
        <v>0</v>
      </c>
      <c r="J155" s="85" t="s">
        <v>54</v>
      </c>
    </row>
    <row r="156" spans="1:10" x14ac:dyDescent="0.2">
      <c r="A156" s="92"/>
      <c r="B156" s="37"/>
      <c r="C156" s="93" t="s">
        <v>25</v>
      </c>
      <c r="D156" s="199">
        <v>0</v>
      </c>
      <c r="E156" s="83" t="s">
        <v>66</v>
      </c>
      <c r="F156" s="36">
        <f>'Information de soudage à l''arc'!C26</f>
        <v>0</v>
      </c>
      <c r="G156" s="36">
        <f t="shared" si="74"/>
        <v>0</v>
      </c>
      <c r="H156" s="36" t="s">
        <v>2</v>
      </c>
      <c r="I156" s="84">
        <f t="shared" si="75"/>
        <v>0</v>
      </c>
      <c r="J156" s="85" t="s">
        <v>54</v>
      </c>
    </row>
    <row r="157" spans="1:10" x14ac:dyDescent="0.2">
      <c r="A157" s="92"/>
      <c r="B157" s="127"/>
      <c r="C157" s="93" t="s">
        <v>26</v>
      </c>
      <c r="D157" s="199">
        <v>1.3000000000000001E-2</v>
      </c>
      <c r="E157" s="83" t="s">
        <v>62</v>
      </c>
      <c r="F157" s="36">
        <f>'Information de soudage à l''arc'!C27</f>
        <v>0</v>
      </c>
      <c r="G157" s="36">
        <f t="shared" si="74"/>
        <v>0</v>
      </c>
      <c r="H157" s="36" t="s">
        <v>2</v>
      </c>
      <c r="I157" s="84">
        <f t="shared" si="75"/>
        <v>0</v>
      </c>
      <c r="J157" s="85" t="s">
        <v>54</v>
      </c>
    </row>
    <row r="158" spans="1:10" x14ac:dyDescent="0.2">
      <c r="A158" s="92"/>
      <c r="B158" s="127"/>
      <c r="C158" s="93" t="s">
        <v>27</v>
      </c>
      <c r="D158" s="199">
        <v>0</v>
      </c>
      <c r="E158" s="83" t="s">
        <v>66</v>
      </c>
      <c r="F158" s="36">
        <f>'Information de soudage à l''arc'!C28</f>
        <v>0</v>
      </c>
      <c r="G158" s="36">
        <f t="shared" si="74"/>
        <v>0</v>
      </c>
      <c r="H158" s="36" t="s">
        <v>2</v>
      </c>
      <c r="I158" s="84">
        <f t="shared" si="75"/>
        <v>0</v>
      </c>
      <c r="J158" s="85" t="s">
        <v>54</v>
      </c>
    </row>
    <row r="159" spans="1:10" x14ac:dyDescent="0.2">
      <c r="A159" s="92"/>
      <c r="B159" s="127"/>
      <c r="C159" s="93" t="s">
        <v>28</v>
      </c>
      <c r="D159" s="199">
        <v>0.89</v>
      </c>
      <c r="E159" s="83" t="s">
        <v>62</v>
      </c>
      <c r="F159" s="36">
        <f>'Information de soudage à l''arc'!C29</f>
        <v>0</v>
      </c>
      <c r="G159" s="36">
        <f t="shared" si="74"/>
        <v>0</v>
      </c>
      <c r="H159" s="36" t="s">
        <v>2</v>
      </c>
      <c r="I159" s="84">
        <f t="shared" si="75"/>
        <v>0</v>
      </c>
      <c r="J159" s="85" t="s">
        <v>54</v>
      </c>
    </row>
    <row r="160" spans="1:10" x14ac:dyDescent="0.2">
      <c r="A160" s="92"/>
      <c r="B160" s="127"/>
      <c r="C160" s="93" t="s">
        <v>30</v>
      </c>
      <c r="D160" s="199">
        <v>0.24700000000000003</v>
      </c>
      <c r="E160" s="83" t="s">
        <v>62</v>
      </c>
      <c r="F160" s="36">
        <f>'Information de soudage à l''arc'!C30</f>
        <v>0</v>
      </c>
      <c r="G160" s="36">
        <f t="shared" si="74"/>
        <v>0</v>
      </c>
      <c r="H160" s="36" t="s">
        <v>2</v>
      </c>
      <c r="I160" s="84">
        <f t="shared" si="75"/>
        <v>0</v>
      </c>
      <c r="J160" s="85" t="s">
        <v>54</v>
      </c>
    </row>
    <row r="161" spans="1:10" x14ac:dyDescent="0.2">
      <c r="A161" s="92"/>
      <c r="B161" s="127"/>
      <c r="C161" s="93" t="s">
        <v>31</v>
      </c>
      <c r="D161" s="199">
        <v>0.42300000000000004</v>
      </c>
      <c r="E161" s="24" t="s">
        <v>62</v>
      </c>
      <c r="F161" s="36">
        <f>'Information de soudage à l''arc'!C31</f>
        <v>0</v>
      </c>
      <c r="G161" s="36">
        <f t="shared" si="74"/>
        <v>0</v>
      </c>
      <c r="H161" s="36" t="s">
        <v>2</v>
      </c>
      <c r="I161" s="84">
        <f t="shared" si="75"/>
        <v>0</v>
      </c>
      <c r="J161" s="85" t="s">
        <v>54</v>
      </c>
    </row>
    <row r="162" spans="1:10" x14ac:dyDescent="0.2">
      <c r="A162" s="92"/>
      <c r="B162" s="127"/>
      <c r="C162" s="93" t="s">
        <v>367</v>
      </c>
      <c r="D162" s="36">
        <f>IF('Information de soudage à l''arc'!$C$6="Methode 1",0.255,20*0.2865*'Info de soudage arc (Methode 2)'!T8)</f>
        <v>0.255</v>
      </c>
      <c r="E162" s="83" t="s">
        <v>66</v>
      </c>
      <c r="F162" s="36">
        <f>F40</f>
        <v>0</v>
      </c>
      <c r="G162" s="36">
        <f>IF(NOT(OR('Information de soudage à l''arc'!C$4="Non",'Information de soudage à l''arc'!C$5="Non")),0,(D162*F162)/1000)</f>
        <v>0</v>
      </c>
      <c r="H162" s="83" t="s">
        <v>2</v>
      </c>
      <c r="I162" s="84">
        <f t="shared" si="75"/>
        <v>0</v>
      </c>
      <c r="J162" s="105" t="s">
        <v>54</v>
      </c>
    </row>
    <row r="163" spans="1:10" ht="12" customHeight="1" x14ac:dyDescent="0.2">
      <c r="A163" s="92"/>
      <c r="B163" s="128"/>
      <c r="C163" s="107"/>
      <c r="D163" s="112"/>
      <c r="E163" s="113"/>
      <c r="F163" s="41"/>
      <c r="G163" s="41"/>
      <c r="H163" s="41"/>
      <c r="I163" s="41"/>
      <c r="J163" s="109"/>
    </row>
    <row r="164" spans="1:10" x14ac:dyDescent="0.2">
      <c r="A164" s="92"/>
      <c r="B164" s="127"/>
      <c r="C164" s="82" t="s">
        <v>57</v>
      </c>
      <c r="D164" s="201">
        <v>7.0000000000000007E-2</v>
      </c>
      <c r="E164" s="24" t="s">
        <v>63</v>
      </c>
      <c r="F164" s="36">
        <f>'Information de soudage à l''arc'!C34</f>
        <v>0</v>
      </c>
      <c r="G164" s="36">
        <f t="shared" ref="G164:G174" si="76">(D164*F164)/1000</f>
        <v>0</v>
      </c>
      <c r="H164" s="36" t="s">
        <v>2</v>
      </c>
      <c r="I164" s="84">
        <f t="shared" ref="I164:I175" si="77">G164/1000</f>
        <v>0</v>
      </c>
      <c r="J164" s="85" t="s">
        <v>54</v>
      </c>
    </row>
    <row r="165" spans="1:10" x14ac:dyDescent="0.2">
      <c r="A165" s="92"/>
      <c r="B165" s="127"/>
      <c r="C165" s="93" t="s">
        <v>99</v>
      </c>
      <c r="D165" s="199">
        <v>0</v>
      </c>
      <c r="E165" s="36" t="s">
        <v>66</v>
      </c>
      <c r="F165" s="36">
        <f>'Information de soudage à l''arc'!C35</f>
        <v>0</v>
      </c>
      <c r="G165" s="36">
        <f t="shared" ref="G165" si="78">(D165*F165)/1000</f>
        <v>0</v>
      </c>
      <c r="H165" s="36" t="s">
        <v>2</v>
      </c>
      <c r="I165" s="84">
        <f t="shared" si="77"/>
        <v>0</v>
      </c>
      <c r="J165" s="85" t="s">
        <v>54</v>
      </c>
    </row>
    <row r="166" spans="1:10" x14ac:dyDescent="0.2">
      <c r="A166" s="92"/>
      <c r="B166" s="127"/>
      <c r="C166" s="93" t="s">
        <v>34</v>
      </c>
      <c r="D166" s="199">
        <v>0.03</v>
      </c>
      <c r="E166" s="83" t="s">
        <v>65</v>
      </c>
      <c r="F166" s="36">
        <f>'Information de soudage à l''arc'!C36</f>
        <v>0</v>
      </c>
      <c r="G166" s="36">
        <f t="shared" si="76"/>
        <v>0</v>
      </c>
      <c r="H166" s="36" t="s">
        <v>2</v>
      </c>
      <c r="I166" s="84">
        <f t="shared" si="77"/>
        <v>0</v>
      </c>
      <c r="J166" s="85" t="s">
        <v>54</v>
      </c>
    </row>
    <row r="167" spans="1:10" x14ac:dyDescent="0.2">
      <c r="A167" s="92"/>
      <c r="B167" s="127"/>
      <c r="C167" s="93" t="s">
        <v>35</v>
      </c>
      <c r="D167" s="199">
        <v>0</v>
      </c>
      <c r="E167" s="83" t="s">
        <v>66</v>
      </c>
      <c r="F167" s="36">
        <f>'Information de soudage à l''arc'!C37</f>
        <v>0</v>
      </c>
      <c r="G167" s="36">
        <f t="shared" si="76"/>
        <v>0</v>
      </c>
      <c r="H167" s="36" t="s">
        <v>2</v>
      </c>
      <c r="I167" s="84">
        <f t="shared" si="77"/>
        <v>0</v>
      </c>
      <c r="J167" s="85" t="s">
        <v>54</v>
      </c>
    </row>
    <row r="168" spans="1:10" x14ac:dyDescent="0.2">
      <c r="A168" s="92"/>
      <c r="B168" s="127"/>
      <c r="C168" s="93" t="s">
        <v>37</v>
      </c>
      <c r="D168" s="199">
        <v>0</v>
      </c>
      <c r="E168" s="83" t="s">
        <v>66</v>
      </c>
      <c r="F168" s="36">
        <f>'Information de soudage à l''arc'!C38</f>
        <v>0</v>
      </c>
      <c r="G168" s="36">
        <f t="shared" si="76"/>
        <v>0</v>
      </c>
      <c r="H168" s="36" t="s">
        <v>2</v>
      </c>
      <c r="I168" s="84">
        <f t="shared" si="77"/>
        <v>0</v>
      </c>
      <c r="J168" s="85" t="s">
        <v>54</v>
      </c>
    </row>
    <row r="169" spans="1:10" x14ac:dyDescent="0.2">
      <c r="A169" s="92"/>
      <c r="B169" s="127"/>
      <c r="C169" s="93" t="s">
        <v>39</v>
      </c>
      <c r="D169" s="199">
        <v>0.35</v>
      </c>
      <c r="E169" s="83" t="s">
        <v>63</v>
      </c>
      <c r="F169" s="36">
        <f>'Information de soudage à l''arc'!C39</f>
        <v>0</v>
      </c>
      <c r="G169" s="36">
        <f t="shared" si="76"/>
        <v>0</v>
      </c>
      <c r="H169" s="36" t="s">
        <v>2</v>
      </c>
      <c r="I169" s="84">
        <f t="shared" si="77"/>
        <v>0</v>
      </c>
      <c r="J169" s="85" t="s">
        <v>54</v>
      </c>
    </row>
    <row r="170" spans="1:10" x14ac:dyDescent="0.2">
      <c r="A170" s="92"/>
      <c r="B170" s="127"/>
      <c r="C170" s="93" t="s">
        <v>100</v>
      </c>
      <c r="D170" s="199">
        <v>0</v>
      </c>
      <c r="E170" s="36" t="s">
        <v>66</v>
      </c>
      <c r="F170" s="36">
        <f>'Information de soudage à l''arc'!C40</f>
        <v>0</v>
      </c>
      <c r="G170" s="36">
        <f t="shared" ref="G170:G172" si="79">(D170*F170)/1000</f>
        <v>0</v>
      </c>
      <c r="H170" s="36" t="s">
        <v>2</v>
      </c>
      <c r="I170" s="84">
        <f t="shared" si="77"/>
        <v>0</v>
      </c>
      <c r="J170" s="85" t="s">
        <v>54</v>
      </c>
    </row>
    <row r="171" spans="1:10" x14ac:dyDescent="0.2">
      <c r="A171" s="92"/>
      <c r="B171" s="127"/>
      <c r="C171" s="93" t="s">
        <v>101</v>
      </c>
      <c r="D171" s="199">
        <v>0</v>
      </c>
      <c r="E171" s="36" t="s">
        <v>66</v>
      </c>
      <c r="F171" s="36">
        <f>'Information de soudage à l''arc'!C41</f>
        <v>0</v>
      </c>
      <c r="G171" s="36">
        <f t="shared" si="79"/>
        <v>0</v>
      </c>
      <c r="H171" s="36" t="s">
        <v>2</v>
      </c>
      <c r="I171" s="84">
        <f t="shared" si="77"/>
        <v>0</v>
      </c>
      <c r="J171" s="85" t="s">
        <v>54</v>
      </c>
    </row>
    <row r="172" spans="1:10" x14ac:dyDescent="0.2">
      <c r="A172" s="92"/>
      <c r="B172" s="127"/>
      <c r="C172" s="93" t="s">
        <v>102</v>
      </c>
      <c r="D172" s="199">
        <v>0</v>
      </c>
      <c r="E172" s="36" t="s">
        <v>66</v>
      </c>
      <c r="F172" s="36">
        <f>'Information de soudage à l''arc'!C42</f>
        <v>0</v>
      </c>
      <c r="G172" s="36">
        <f t="shared" si="79"/>
        <v>0</v>
      </c>
      <c r="H172" s="36" t="s">
        <v>2</v>
      </c>
      <c r="I172" s="84">
        <f t="shared" si="77"/>
        <v>0</v>
      </c>
      <c r="J172" s="85" t="s">
        <v>54</v>
      </c>
    </row>
    <row r="173" spans="1:10" x14ac:dyDescent="0.2">
      <c r="A173" s="92"/>
      <c r="B173" s="37"/>
      <c r="C173" s="93" t="s">
        <v>40</v>
      </c>
      <c r="D173" s="199">
        <v>1.25</v>
      </c>
      <c r="E173" s="83" t="s">
        <v>64</v>
      </c>
      <c r="F173" s="36">
        <f>'Information de soudage à l''arc'!C43</f>
        <v>0</v>
      </c>
      <c r="G173" s="36">
        <f t="shared" si="76"/>
        <v>0</v>
      </c>
      <c r="H173" s="36" t="s">
        <v>2</v>
      </c>
      <c r="I173" s="84">
        <f t="shared" si="77"/>
        <v>0</v>
      </c>
      <c r="J173" s="85" t="s">
        <v>54</v>
      </c>
    </row>
    <row r="174" spans="1:10" x14ac:dyDescent="0.2">
      <c r="A174" s="92"/>
      <c r="B174" s="127"/>
      <c r="C174" s="93" t="s">
        <v>41</v>
      </c>
      <c r="D174" s="199">
        <v>0.45099999999999996</v>
      </c>
      <c r="E174" s="83" t="s">
        <v>62</v>
      </c>
      <c r="F174" s="36">
        <f>'Information de soudage à l''arc'!C44</f>
        <v>0</v>
      </c>
      <c r="G174" s="36">
        <f t="shared" si="76"/>
        <v>0</v>
      </c>
      <c r="H174" s="36" t="s">
        <v>2</v>
      </c>
      <c r="I174" s="84">
        <f t="shared" si="77"/>
        <v>0</v>
      </c>
      <c r="J174" s="85" t="s">
        <v>54</v>
      </c>
    </row>
    <row r="175" spans="1:10" x14ac:dyDescent="0.2">
      <c r="A175" s="92"/>
      <c r="B175" s="127"/>
      <c r="C175" s="93" t="s">
        <v>368</v>
      </c>
      <c r="D175" s="36">
        <f>IF('Information de soudage à l''arc'!$C$6="Methode 1",0.43,10*0.5464*'Info de soudage arc (Methode 2)'!T9)</f>
        <v>0.43</v>
      </c>
      <c r="E175" s="83" t="s">
        <v>66</v>
      </c>
      <c r="F175" s="36">
        <f>F53</f>
        <v>0</v>
      </c>
      <c r="G175" s="36">
        <f>IF(NOT(OR('Information de soudage à l''arc'!C$4="Non",'Information de soudage à l''arc'!C$5="Non")),0,(D175*F175)/1000)</f>
        <v>0</v>
      </c>
      <c r="H175" s="83" t="s">
        <v>2</v>
      </c>
      <c r="I175" s="84">
        <f t="shared" si="77"/>
        <v>0</v>
      </c>
      <c r="J175" s="105" t="s">
        <v>54</v>
      </c>
    </row>
    <row r="176" spans="1:10" ht="12" customHeight="1" x14ac:dyDescent="0.2">
      <c r="A176" s="92"/>
      <c r="B176" s="111"/>
      <c r="C176" s="107"/>
      <c r="D176" s="112"/>
      <c r="E176" s="113"/>
      <c r="F176" s="41"/>
      <c r="G176" s="41"/>
      <c r="H176" s="41"/>
      <c r="I176" s="41"/>
      <c r="J176" s="109"/>
    </row>
    <row r="177" spans="1:10" x14ac:dyDescent="0.2">
      <c r="A177" s="92"/>
      <c r="B177" s="127"/>
      <c r="C177" s="82" t="s">
        <v>58</v>
      </c>
      <c r="D177" s="199">
        <v>0.11200000000000002</v>
      </c>
      <c r="E177" s="24" t="s">
        <v>63</v>
      </c>
      <c r="F177" s="36">
        <f>'Information de soudage à l''arc'!C47</f>
        <v>0</v>
      </c>
      <c r="G177" s="36">
        <f t="shared" ref="G177:G183" si="80">(D177*F177)/1000</f>
        <v>0</v>
      </c>
      <c r="H177" s="36" t="s">
        <v>2</v>
      </c>
      <c r="I177" s="84">
        <f t="shared" ref="I177:I184" si="81">G177/1000</f>
        <v>0</v>
      </c>
      <c r="J177" s="85" t="s">
        <v>54</v>
      </c>
    </row>
    <row r="178" spans="1:10" x14ac:dyDescent="0.2">
      <c r="A178" s="92"/>
      <c r="B178" s="127"/>
      <c r="C178" s="93" t="s">
        <v>5</v>
      </c>
      <c r="D178" s="199">
        <v>0.10200000000000001</v>
      </c>
      <c r="E178" s="83" t="s">
        <v>62</v>
      </c>
      <c r="F178" s="36">
        <f>'Information de soudage à l''arc'!C48</f>
        <v>0</v>
      </c>
      <c r="G178" s="36">
        <f t="shared" si="80"/>
        <v>0</v>
      </c>
      <c r="H178" s="36" t="s">
        <v>2</v>
      </c>
      <c r="I178" s="84">
        <f t="shared" si="81"/>
        <v>0</v>
      </c>
      <c r="J178" s="85" t="s">
        <v>54</v>
      </c>
    </row>
    <row r="179" spans="1:10" x14ac:dyDescent="0.2">
      <c r="A179" s="92"/>
      <c r="B179" s="127"/>
      <c r="C179" s="93" t="s">
        <v>46</v>
      </c>
      <c r="D179" s="199">
        <v>7.0000000000000007E-2</v>
      </c>
      <c r="E179" s="83" t="s">
        <v>63</v>
      </c>
      <c r="F179" s="36">
        <f>'Information de soudage à l''arc'!C49</f>
        <v>0</v>
      </c>
      <c r="G179" s="36">
        <f t="shared" ref="G179:G181" si="82">(D179*F179)/1000</f>
        <v>0</v>
      </c>
      <c r="H179" s="36" t="s">
        <v>2</v>
      </c>
      <c r="I179" s="84">
        <f t="shared" si="81"/>
        <v>0</v>
      </c>
      <c r="J179" s="85" t="s">
        <v>54</v>
      </c>
    </row>
    <row r="180" spans="1:10" x14ac:dyDescent="0.2">
      <c r="A180" s="92"/>
      <c r="B180" s="127"/>
      <c r="C180" s="93" t="s">
        <v>99</v>
      </c>
      <c r="D180" s="199">
        <v>0</v>
      </c>
      <c r="E180" s="83" t="s">
        <v>66</v>
      </c>
      <c r="F180" s="36">
        <f>'Information de soudage à l''arc'!C50</f>
        <v>0</v>
      </c>
      <c r="G180" s="36">
        <f t="shared" ref="G180" si="83">(D180*F180)/1000</f>
        <v>0</v>
      </c>
      <c r="H180" s="36" t="s">
        <v>2</v>
      </c>
      <c r="I180" s="84">
        <f t="shared" si="81"/>
        <v>0</v>
      </c>
      <c r="J180" s="85" t="s">
        <v>54</v>
      </c>
    </row>
    <row r="181" spans="1:10" x14ac:dyDescent="0.2">
      <c r="A181" s="92"/>
      <c r="B181" s="37"/>
      <c r="C181" s="93" t="s">
        <v>47</v>
      </c>
      <c r="D181" s="199">
        <v>9.2999999999999999E-2</v>
      </c>
      <c r="E181" s="83" t="s">
        <v>64</v>
      </c>
      <c r="F181" s="36">
        <f>'Information de soudage à l''arc'!C50</f>
        <v>0</v>
      </c>
      <c r="G181" s="36">
        <f t="shared" si="82"/>
        <v>0</v>
      </c>
      <c r="H181" s="36" t="s">
        <v>2</v>
      </c>
      <c r="I181" s="84">
        <f t="shared" si="81"/>
        <v>0</v>
      </c>
      <c r="J181" s="85" t="s">
        <v>54</v>
      </c>
    </row>
    <row r="182" spans="1:10" x14ac:dyDescent="0.2">
      <c r="A182" s="92"/>
      <c r="B182" s="127"/>
      <c r="C182" s="93" t="s">
        <v>48</v>
      </c>
      <c r="D182" s="199">
        <v>5.0000000000000001E-3</v>
      </c>
      <c r="E182" s="83" t="s">
        <v>64</v>
      </c>
      <c r="F182" s="36">
        <f>'Information de soudage à l''arc'!C52</f>
        <v>0</v>
      </c>
      <c r="G182" s="36">
        <f t="shared" si="80"/>
        <v>0</v>
      </c>
      <c r="H182" s="36" t="s">
        <v>2</v>
      </c>
      <c r="I182" s="84">
        <f t="shared" si="81"/>
        <v>0</v>
      </c>
      <c r="J182" s="85" t="s">
        <v>54</v>
      </c>
    </row>
    <row r="183" spans="1:10" x14ac:dyDescent="0.2">
      <c r="A183" s="92"/>
      <c r="B183" s="127"/>
      <c r="C183" s="93" t="s">
        <v>49</v>
      </c>
      <c r="D183" s="199">
        <v>1.2E-2</v>
      </c>
      <c r="E183" s="83" t="s">
        <v>62</v>
      </c>
      <c r="F183" s="36">
        <f>'Information de soudage à l''arc'!C53</f>
        <v>0</v>
      </c>
      <c r="G183" s="36">
        <f t="shared" si="80"/>
        <v>0</v>
      </c>
      <c r="H183" s="36" t="s">
        <v>2</v>
      </c>
      <c r="I183" s="84">
        <f t="shared" si="81"/>
        <v>0</v>
      </c>
      <c r="J183" s="85" t="s">
        <v>54</v>
      </c>
    </row>
    <row r="184" spans="1:10" x14ac:dyDescent="0.2">
      <c r="A184" s="92"/>
      <c r="B184" s="127"/>
      <c r="C184" s="93" t="s">
        <v>369</v>
      </c>
      <c r="D184" s="36">
        <f>IF('Information de soudage à l''arc'!$C$6="Methode 1",0.066,20*0.2865*'Info de soudage arc (Methode 2)'!T10)</f>
        <v>6.6000000000000003E-2</v>
      </c>
      <c r="E184" s="83" t="s">
        <v>66</v>
      </c>
      <c r="F184" s="36">
        <f>F62</f>
        <v>0</v>
      </c>
      <c r="G184" s="36">
        <f>IF(NOT(OR('Information de soudage à l''arc'!C$4="Non",'Information de soudage à l''arc'!C$5="Non")),0,(D184*F184)/1000)</f>
        <v>0</v>
      </c>
      <c r="H184" s="83" t="s">
        <v>2</v>
      </c>
      <c r="I184" s="84">
        <f t="shared" si="81"/>
        <v>0</v>
      </c>
      <c r="J184" s="105" t="s">
        <v>54</v>
      </c>
    </row>
    <row r="185" spans="1:10" ht="10.5" customHeight="1" x14ac:dyDescent="0.2">
      <c r="A185" s="92"/>
      <c r="B185" s="111"/>
      <c r="C185" s="107"/>
      <c r="D185" s="112"/>
      <c r="E185" s="113"/>
      <c r="F185" s="41"/>
      <c r="G185" s="41"/>
      <c r="H185" s="41"/>
      <c r="I185" s="41"/>
      <c r="J185" s="109"/>
    </row>
    <row r="186" spans="1:10" x14ac:dyDescent="0.2">
      <c r="A186" s="92"/>
      <c r="B186" s="127"/>
      <c r="C186" s="82" t="s">
        <v>59</v>
      </c>
      <c r="D186" s="199">
        <v>0</v>
      </c>
      <c r="E186" s="83" t="s">
        <v>66</v>
      </c>
      <c r="F186" s="36">
        <f>'Information de soudage à l''arc'!C56</f>
        <v>0</v>
      </c>
      <c r="G186" s="36">
        <f>(D186*F186)/1000</f>
        <v>0</v>
      </c>
      <c r="H186" s="36" t="s">
        <v>2</v>
      </c>
      <c r="I186" s="84">
        <f t="shared" ref="I186:I189" si="84">G186/1000</f>
        <v>0</v>
      </c>
      <c r="J186" s="85" t="s">
        <v>54</v>
      </c>
    </row>
    <row r="187" spans="1:10" x14ac:dyDescent="0.2">
      <c r="A187" s="92"/>
      <c r="B187" s="127"/>
      <c r="C187" s="93" t="s">
        <v>108</v>
      </c>
      <c r="D187" s="199">
        <v>0.01</v>
      </c>
      <c r="E187" s="36" t="s">
        <v>63</v>
      </c>
      <c r="F187" s="36">
        <f>'Information de soudage à l''arc'!C57</f>
        <v>0</v>
      </c>
      <c r="G187" s="36">
        <f t="shared" ref="G187:G188" si="85">(D187*F187)/1000</f>
        <v>0</v>
      </c>
      <c r="H187" s="36" t="s">
        <v>2</v>
      </c>
      <c r="I187" s="84">
        <f t="shared" si="84"/>
        <v>0</v>
      </c>
      <c r="J187" s="85" t="s">
        <v>54</v>
      </c>
    </row>
    <row r="188" spans="1:10" x14ac:dyDescent="0.2">
      <c r="A188" s="92"/>
      <c r="B188" s="127"/>
      <c r="C188" s="93" t="s">
        <v>39</v>
      </c>
      <c r="D188" s="199">
        <v>0</v>
      </c>
      <c r="E188" s="36" t="s">
        <v>66</v>
      </c>
      <c r="F188" s="36">
        <f>'Information de soudage à l''arc'!C58</f>
        <v>0</v>
      </c>
      <c r="G188" s="36">
        <f t="shared" si="85"/>
        <v>0</v>
      </c>
      <c r="H188" s="36" t="s">
        <v>2</v>
      </c>
      <c r="I188" s="84">
        <f t="shared" si="84"/>
        <v>0</v>
      </c>
      <c r="J188" s="85" t="s">
        <v>54</v>
      </c>
    </row>
    <row r="189" spans="1:10" x14ac:dyDescent="0.2">
      <c r="A189" s="92"/>
      <c r="B189" s="127"/>
      <c r="C189" s="93" t="s">
        <v>370</v>
      </c>
      <c r="D189" s="36">
        <f>IF('Information de soudage à l''arc'!$C$6="Method 1",0.01,0.0143*'Info de soudage arc (Methode 2)'!T11)</f>
        <v>0</v>
      </c>
      <c r="E189" s="83" t="s">
        <v>66</v>
      </c>
      <c r="F189" s="36">
        <f>F67</f>
        <v>0</v>
      </c>
      <c r="G189" s="36">
        <f>IF(NOT(OR('Information de soudage à l''arc'!C$4="Non",'Information de soudage à l''arc'!C$5="Non")),0,(D189*F189)/1000)</f>
        <v>0</v>
      </c>
      <c r="H189" s="83" t="s">
        <v>2</v>
      </c>
      <c r="I189" s="84">
        <f t="shared" si="84"/>
        <v>0</v>
      </c>
      <c r="J189" s="105" t="s">
        <v>54</v>
      </c>
    </row>
    <row r="190" spans="1:10" ht="12" customHeight="1" x14ac:dyDescent="0.2">
      <c r="A190" s="92"/>
      <c r="B190" s="111"/>
      <c r="C190" s="107"/>
      <c r="D190" s="112"/>
      <c r="E190" s="113"/>
      <c r="F190" s="41"/>
      <c r="G190" s="41"/>
      <c r="H190" s="41"/>
      <c r="I190" s="41"/>
      <c r="J190" s="109"/>
    </row>
    <row r="191" spans="1:10" x14ac:dyDescent="0.2">
      <c r="A191" s="92"/>
      <c r="B191" s="127"/>
      <c r="C191" s="82" t="s">
        <v>147</v>
      </c>
      <c r="D191" s="199">
        <v>0</v>
      </c>
      <c r="E191" s="83" t="s">
        <v>66</v>
      </c>
      <c r="F191" s="36">
        <f>'Information de soudage à l''arc'!C61</f>
        <v>0</v>
      </c>
      <c r="G191" s="36">
        <f>(D191*F191)/1000</f>
        <v>0</v>
      </c>
      <c r="H191" s="36" t="s">
        <v>2</v>
      </c>
      <c r="I191" s="84">
        <f t="shared" ref="I191:I193" si="86">G191/1000</f>
        <v>0</v>
      </c>
      <c r="J191" s="85" t="s">
        <v>54</v>
      </c>
    </row>
    <row r="192" spans="1:10" x14ac:dyDescent="0.2">
      <c r="A192" s="92"/>
      <c r="B192" s="127"/>
      <c r="C192" s="93" t="s">
        <v>100</v>
      </c>
      <c r="D192" s="199">
        <v>0</v>
      </c>
      <c r="E192" s="36" t="s">
        <v>66</v>
      </c>
      <c r="F192" s="36">
        <f>'Information de soudage à l''arc'!C62</f>
        <v>0</v>
      </c>
      <c r="G192" s="36">
        <f t="shared" ref="G192" si="87">(D192*F192)/1000</f>
        <v>0</v>
      </c>
      <c r="H192" s="36" t="s">
        <v>2</v>
      </c>
      <c r="I192" s="84">
        <f t="shared" si="86"/>
        <v>0</v>
      </c>
      <c r="J192" s="85" t="s">
        <v>54</v>
      </c>
    </row>
    <row r="193" spans="1:10" x14ac:dyDescent="0.2">
      <c r="A193" s="92"/>
      <c r="B193" s="127"/>
      <c r="C193" s="93" t="s">
        <v>371</v>
      </c>
      <c r="D193" s="36">
        <f>IF('Information de soudage à l''arc'!$C$6="Methode 1",0,2.9*'Info de soudage arc (Methode 2)'!T12)</f>
        <v>0</v>
      </c>
      <c r="E193" s="83" t="s">
        <v>66</v>
      </c>
      <c r="F193" s="36">
        <f>F71</f>
        <v>0</v>
      </c>
      <c r="G193" s="36">
        <f>IF(NOT(OR('Information de soudage à l''arc'!C$4="Non",'Information de soudage à l''arc'!C$5="Non")),0,(D193*F193)/1000)</f>
        <v>0</v>
      </c>
      <c r="H193" s="83" t="s">
        <v>2</v>
      </c>
      <c r="I193" s="84">
        <f t="shared" si="86"/>
        <v>0</v>
      </c>
      <c r="J193" s="105" t="s">
        <v>54</v>
      </c>
    </row>
    <row r="194" spans="1:10" ht="12" customHeight="1" x14ac:dyDescent="0.2">
      <c r="A194" s="92"/>
      <c r="B194" s="111"/>
      <c r="C194" s="107"/>
      <c r="D194" s="112"/>
      <c r="E194" s="113"/>
      <c r="F194" s="41"/>
      <c r="G194" s="41"/>
      <c r="H194" s="41"/>
      <c r="I194" s="41"/>
      <c r="J194" s="109"/>
    </row>
    <row r="195" spans="1:10" x14ac:dyDescent="0.2">
      <c r="A195" s="92"/>
      <c r="B195" s="127"/>
      <c r="C195" s="82" t="s">
        <v>148</v>
      </c>
      <c r="D195" s="199">
        <v>0</v>
      </c>
      <c r="E195" s="83" t="s">
        <v>66</v>
      </c>
      <c r="F195" s="36">
        <f>'Information de soudage à l''arc'!C65</f>
        <v>0</v>
      </c>
      <c r="G195" s="36">
        <f>(D195*F195)/1000</f>
        <v>0</v>
      </c>
      <c r="H195" s="36" t="s">
        <v>2</v>
      </c>
      <c r="I195" s="84">
        <f t="shared" ref="I195:I197" si="88">G195/1000</f>
        <v>0</v>
      </c>
      <c r="J195" s="85" t="s">
        <v>54</v>
      </c>
    </row>
    <row r="196" spans="1:10" x14ac:dyDescent="0.2">
      <c r="A196" s="92"/>
      <c r="B196" s="127"/>
      <c r="C196" s="93" t="s">
        <v>100</v>
      </c>
      <c r="D196" s="199">
        <v>0</v>
      </c>
      <c r="E196" s="83" t="s">
        <v>66</v>
      </c>
      <c r="F196" s="36">
        <f>'Information de soudage à l''arc'!C66</f>
        <v>0</v>
      </c>
      <c r="G196" s="36">
        <f t="shared" ref="G196" si="89">(D196*F196)/1000</f>
        <v>0</v>
      </c>
      <c r="H196" s="36" t="s">
        <v>2</v>
      </c>
      <c r="I196" s="84">
        <f t="shared" si="88"/>
        <v>0</v>
      </c>
      <c r="J196" s="85" t="s">
        <v>54</v>
      </c>
    </row>
    <row r="197" spans="1:10" x14ac:dyDescent="0.2">
      <c r="A197" s="92"/>
      <c r="B197" s="127"/>
      <c r="C197" s="93" t="s">
        <v>372</v>
      </c>
      <c r="D197" s="36">
        <f>IF('Information de soudage à l''arc'!$C$6="Methode 1",0,0.4*'Info de soudage arc (Methode 2)'!T13)</f>
        <v>0</v>
      </c>
      <c r="E197" s="83" t="s">
        <v>66</v>
      </c>
      <c r="F197" s="36">
        <f>F75</f>
        <v>0</v>
      </c>
      <c r="G197" s="36">
        <f>IF(NOT(OR('Information de soudage à l''arc'!C$4="Non",'Information de soudage à l''arc'!C$5="Non")),0,(D197*F197)/1000)</f>
        <v>0</v>
      </c>
      <c r="H197" s="83" t="s">
        <v>2</v>
      </c>
      <c r="I197" s="84">
        <f t="shared" si="88"/>
        <v>0</v>
      </c>
      <c r="J197" s="105" t="s">
        <v>54</v>
      </c>
    </row>
    <row r="198" spans="1:10" ht="12" customHeight="1" x14ac:dyDescent="0.2">
      <c r="A198" s="92"/>
      <c r="B198" s="111"/>
      <c r="C198" s="107"/>
      <c r="D198" s="112"/>
      <c r="E198" s="113"/>
      <c r="F198" s="41"/>
      <c r="G198" s="41"/>
      <c r="H198" s="41"/>
      <c r="I198" s="41"/>
      <c r="J198" s="109"/>
    </row>
    <row r="199" spans="1:10" x14ac:dyDescent="0.2">
      <c r="A199" s="92"/>
      <c r="B199" s="127"/>
      <c r="C199" s="114" t="s">
        <v>374</v>
      </c>
      <c r="D199" s="36">
        <f>IF('Information de soudage à l''arc'!$C$6="Methode 1",0.19,50*'Info de soudage arc (Methode 2)'!T14)</f>
        <v>0.19</v>
      </c>
      <c r="E199" s="83" t="s">
        <v>66</v>
      </c>
      <c r="F199" s="36">
        <f>F77</f>
        <v>0</v>
      </c>
      <c r="G199" s="36">
        <f>IF(NOT(OR('Information de soudage à l''arc'!C$4="Non",'Information de soudage à l''arc'!C$5="Non")),0,(D199*F199)/1000)</f>
        <v>0</v>
      </c>
      <c r="H199" s="83" t="s">
        <v>2</v>
      </c>
      <c r="I199" s="84">
        <f t="shared" ref="I199" si="90">G199/1000</f>
        <v>0</v>
      </c>
      <c r="J199" s="105" t="s">
        <v>54</v>
      </c>
    </row>
    <row r="200" spans="1:10" ht="13.5" thickBot="1" x14ac:dyDescent="0.25">
      <c r="A200" s="115"/>
      <c r="B200" s="129"/>
      <c r="C200" s="237" t="s">
        <v>256</v>
      </c>
      <c r="D200" s="122"/>
      <c r="E200" s="15"/>
      <c r="F200" s="36"/>
      <c r="G200" s="118">
        <f>SUM(G141:G199)</f>
        <v>0</v>
      </c>
      <c r="H200" s="36" t="s">
        <v>2</v>
      </c>
      <c r="I200" s="119">
        <f>SUM(I141:I199)</f>
        <v>0</v>
      </c>
      <c r="J200" s="85" t="s">
        <v>54</v>
      </c>
    </row>
    <row r="201" spans="1:10" ht="10.5" customHeight="1" thickBot="1" x14ac:dyDescent="0.25">
      <c r="A201" s="40"/>
      <c r="B201" s="121"/>
      <c r="C201" s="112"/>
      <c r="D201" s="112"/>
      <c r="E201" s="112"/>
      <c r="F201" s="41"/>
      <c r="G201" s="41"/>
      <c r="H201" s="41"/>
      <c r="I201" s="41"/>
      <c r="J201" s="109"/>
    </row>
    <row r="202" spans="1:10" x14ac:dyDescent="0.2">
      <c r="A202" s="236" t="s">
        <v>234</v>
      </c>
      <c r="B202" s="126" t="s">
        <v>55</v>
      </c>
      <c r="C202" s="82" t="s">
        <v>56</v>
      </c>
      <c r="D202" s="199">
        <v>23.2</v>
      </c>
      <c r="E202" s="24" t="s">
        <v>62</v>
      </c>
      <c r="F202" s="36">
        <f>'Information de soudage à l''arc'!C11</f>
        <v>0</v>
      </c>
      <c r="G202" s="36">
        <f t="shared" ref="G202:G222" si="91">(D202*F202)/1000</f>
        <v>0</v>
      </c>
      <c r="H202" s="36" t="s">
        <v>2</v>
      </c>
      <c r="I202" s="84">
        <f t="shared" ref="I202:I223" si="92">G202/1000</f>
        <v>0</v>
      </c>
      <c r="J202" s="85" t="s">
        <v>54</v>
      </c>
    </row>
    <row r="203" spans="1:10" x14ac:dyDescent="0.2">
      <c r="A203" s="92"/>
      <c r="B203" s="127"/>
      <c r="C203" s="93" t="s">
        <v>5</v>
      </c>
      <c r="D203" s="199">
        <v>1.38</v>
      </c>
      <c r="E203" s="83" t="s">
        <v>62</v>
      </c>
      <c r="F203" s="36">
        <f>'Information de soudage à l''arc'!C12</f>
        <v>0</v>
      </c>
      <c r="G203" s="36">
        <f t="shared" si="91"/>
        <v>0</v>
      </c>
      <c r="H203" s="36" t="s">
        <v>2</v>
      </c>
      <c r="I203" s="84">
        <f t="shared" si="92"/>
        <v>0</v>
      </c>
      <c r="J203" s="85" t="s">
        <v>54</v>
      </c>
    </row>
    <row r="204" spans="1:10" x14ac:dyDescent="0.2">
      <c r="A204" s="92"/>
      <c r="B204" s="127"/>
      <c r="C204" s="93" t="s">
        <v>6</v>
      </c>
      <c r="D204" s="199">
        <v>0.43</v>
      </c>
      <c r="E204" s="83" t="s">
        <v>63</v>
      </c>
      <c r="F204" s="36">
        <f>'Information de soudage à l''arc'!C13</f>
        <v>0</v>
      </c>
      <c r="G204" s="36">
        <f t="shared" si="91"/>
        <v>0</v>
      </c>
      <c r="H204" s="36" t="s">
        <v>2</v>
      </c>
      <c r="I204" s="84">
        <f t="shared" si="92"/>
        <v>0</v>
      </c>
      <c r="J204" s="85" t="s">
        <v>54</v>
      </c>
    </row>
    <row r="205" spans="1:10" x14ac:dyDescent="0.2">
      <c r="A205" s="92"/>
      <c r="B205" s="127"/>
      <c r="C205" s="93" t="s">
        <v>99</v>
      </c>
      <c r="D205" s="199">
        <v>0.4</v>
      </c>
      <c r="E205" s="83" t="s">
        <v>63</v>
      </c>
      <c r="F205" s="36">
        <f>'Information de soudage à l''arc'!C14</f>
        <v>0</v>
      </c>
      <c r="G205" s="36">
        <f>(D205*F205)/1000</f>
        <v>0</v>
      </c>
      <c r="H205" s="36" t="s">
        <v>2</v>
      </c>
      <c r="I205" s="84">
        <f t="shared" si="92"/>
        <v>0</v>
      </c>
      <c r="J205" s="85" t="s">
        <v>54</v>
      </c>
    </row>
    <row r="206" spans="1:10" x14ac:dyDescent="0.2">
      <c r="A206" s="92"/>
      <c r="B206" s="127"/>
      <c r="C206" s="93" t="s">
        <v>7</v>
      </c>
      <c r="D206" s="199">
        <v>2.2000000000000002</v>
      </c>
      <c r="E206" s="83" t="s">
        <v>62</v>
      </c>
      <c r="F206" s="36">
        <f>'Information de soudage à l''arc'!C15</f>
        <v>0</v>
      </c>
      <c r="G206" s="36">
        <f t="shared" si="91"/>
        <v>0</v>
      </c>
      <c r="H206" s="36" t="s">
        <v>2</v>
      </c>
      <c r="I206" s="84">
        <f t="shared" si="92"/>
        <v>0</v>
      </c>
      <c r="J206" s="85" t="s">
        <v>54</v>
      </c>
    </row>
    <row r="207" spans="1:10" x14ac:dyDescent="0.2">
      <c r="A207" s="92"/>
      <c r="B207" s="127"/>
      <c r="C207" s="93" t="s">
        <v>8</v>
      </c>
      <c r="D207" s="199">
        <v>0.54</v>
      </c>
      <c r="E207" s="83" t="s">
        <v>63</v>
      </c>
      <c r="F207" s="36">
        <f>'Information de soudage à l''arc'!C16</f>
        <v>0</v>
      </c>
      <c r="G207" s="36">
        <f t="shared" si="91"/>
        <v>0</v>
      </c>
      <c r="H207" s="36" t="s">
        <v>2</v>
      </c>
      <c r="I207" s="84">
        <f t="shared" si="92"/>
        <v>0</v>
      </c>
      <c r="J207" s="85" t="s">
        <v>54</v>
      </c>
    </row>
    <row r="208" spans="1:10" x14ac:dyDescent="0.2">
      <c r="A208" s="92"/>
      <c r="B208" s="37"/>
      <c r="C208" s="93" t="s">
        <v>9</v>
      </c>
      <c r="D208" s="199">
        <v>0.68500000000000005</v>
      </c>
      <c r="E208" s="83" t="s">
        <v>62</v>
      </c>
      <c r="F208" s="36">
        <f>'Information de soudage à l''arc'!C17</f>
        <v>0</v>
      </c>
      <c r="G208" s="36">
        <f t="shared" si="91"/>
        <v>0</v>
      </c>
      <c r="H208" s="36" t="s">
        <v>2</v>
      </c>
      <c r="I208" s="84">
        <f t="shared" si="92"/>
        <v>0</v>
      </c>
      <c r="J208" s="85" t="s">
        <v>54</v>
      </c>
    </row>
    <row r="209" spans="1:10" x14ac:dyDescent="0.2">
      <c r="A209" s="92"/>
      <c r="B209" s="127"/>
      <c r="C209" s="93" t="s">
        <v>10</v>
      </c>
      <c r="D209" s="199">
        <v>0.99099999999999999</v>
      </c>
      <c r="E209" s="83" t="s">
        <v>64</v>
      </c>
      <c r="F209" s="36">
        <f>'Information de soudage à l''arc'!C18</f>
        <v>0</v>
      </c>
      <c r="G209" s="36">
        <f t="shared" si="91"/>
        <v>0</v>
      </c>
      <c r="H209" s="36" t="s">
        <v>2</v>
      </c>
      <c r="I209" s="84">
        <f t="shared" si="92"/>
        <v>0</v>
      </c>
      <c r="J209" s="85" t="s">
        <v>54</v>
      </c>
    </row>
    <row r="210" spans="1:10" x14ac:dyDescent="0.2">
      <c r="A210" s="92"/>
      <c r="B210" s="127"/>
      <c r="C210" s="93" t="s">
        <v>12</v>
      </c>
      <c r="D210" s="199">
        <v>0.998</v>
      </c>
      <c r="E210" s="83" t="s">
        <v>62</v>
      </c>
      <c r="F210" s="36">
        <f>'Information de soudage à l''arc'!C19</f>
        <v>0</v>
      </c>
      <c r="G210" s="36">
        <f t="shared" si="91"/>
        <v>0</v>
      </c>
      <c r="H210" s="36" t="s">
        <v>2</v>
      </c>
      <c r="I210" s="84">
        <f t="shared" si="92"/>
        <v>0</v>
      </c>
      <c r="J210" s="85" t="s">
        <v>54</v>
      </c>
    </row>
    <row r="211" spans="1:10" x14ac:dyDescent="0.2">
      <c r="A211" s="92"/>
      <c r="B211" s="127"/>
      <c r="C211" s="93" t="s">
        <v>14</v>
      </c>
      <c r="D211" s="199">
        <v>0</v>
      </c>
      <c r="E211" s="83" t="s">
        <v>66</v>
      </c>
      <c r="F211" s="36">
        <f>'Information de soudage à l''arc'!C20</f>
        <v>0</v>
      </c>
      <c r="G211" s="36">
        <f t="shared" si="91"/>
        <v>0</v>
      </c>
      <c r="H211" s="36" t="s">
        <v>2</v>
      </c>
      <c r="I211" s="84">
        <f t="shared" si="92"/>
        <v>0</v>
      </c>
      <c r="J211" s="85" t="s">
        <v>54</v>
      </c>
    </row>
    <row r="212" spans="1:10" x14ac:dyDescent="0.2">
      <c r="A212" s="92"/>
      <c r="B212" s="127"/>
      <c r="C212" s="93" t="s">
        <v>16</v>
      </c>
      <c r="D212" s="199">
        <v>0.94499999999999995</v>
      </c>
      <c r="E212" s="83" t="s">
        <v>64</v>
      </c>
      <c r="F212" s="36">
        <f>'Information de soudage à l''arc'!C21</f>
        <v>0</v>
      </c>
      <c r="G212" s="36">
        <f t="shared" si="91"/>
        <v>0</v>
      </c>
      <c r="H212" s="36" t="s">
        <v>2</v>
      </c>
      <c r="I212" s="84">
        <f t="shared" si="92"/>
        <v>0</v>
      </c>
      <c r="J212" s="85" t="s">
        <v>54</v>
      </c>
    </row>
    <row r="213" spans="1:10" x14ac:dyDescent="0.2">
      <c r="A213" s="92"/>
      <c r="B213" s="127"/>
      <c r="C213" s="93" t="s">
        <v>18</v>
      </c>
      <c r="D213" s="199">
        <v>0.98</v>
      </c>
      <c r="E213" s="83" t="s">
        <v>62</v>
      </c>
      <c r="F213" s="36">
        <f>'Information de soudage à l''arc'!C22</f>
        <v>0</v>
      </c>
      <c r="G213" s="36">
        <f t="shared" si="91"/>
        <v>0</v>
      </c>
      <c r="H213" s="36" t="s">
        <v>2</v>
      </c>
      <c r="I213" s="84">
        <f t="shared" si="92"/>
        <v>0</v>
      </c>
      <c r="J213" s="85" t="s">
        <v>54</v>
      </c>
    </row>
    <row r="214" spans="1:10" x14ac:dyDescent="0.2">
      <c r="A214" s="92"/>
      <c r="B214" s="37"/>
      <c r="C214" s="93" t="s">
        <v>20</v>
      </c>
      <c r="D214" s="199">
        <v>0.629</v>
      </c>
      <c r="E214" s="83" t="s">
        <v>62</v>
      </c>
      <c r="F214" s="36">
        <f>'Information de soudage à l''arc'!C23</f>
        <v>0</v>
      </c>
      <c r="G214" s="36">
        <f t="shared" si="91"/>
        <v>0</v>
      </c>
      <c r="H214" s="36" t="s">
        <v>2</v>
      </c>
      <c r="I214" s="84">
        <f t="shared" si="92"/>
        <v>0</v>
      </c>
      <c r="J214" s="85" t="s">
        <v>54</v>
      </c>
    </row>
    <row r="215" spans="1:10" x14ac:dyDescent="0.2">
      <c r="A215" s="92"/>
      <c r="B215" s="127"/>
      <c r="C215" s="93" t="s">
        <v>22</v>
      </c>
      <c r="D215" s="199">
        <v>0.84609999999999996</v>
      </c>
      <c r="E215" s="83" t="s">
        <v>62</v>
      </c>
      <c r="F215" s="36">
        <f>'Information de soudage à l''arc'!C24</f>
        <v>0</v>
      </c>
      <c r="G215" s="36">
        <f t="shared" si="91"/>
        <v>0</v>
      </c>
      <c r="H215" s="36" t="s">
        <v>2</v>
      </c>
      <c r="I215" s="84">
        <f t="shared" si="92"/>
        <v>0</v>
      </c>
      <c r="J215" s="85" t="s">
        <v>54</v>
      </c>
    </row>
    <row r="216" spans="1:10" x14ac:dyDescent="0.2">
      <c r="A216" s="92"/>
      <c r="B216" s="127"/>
      <c r="C216" s="93" t="s">
        <v>24</v>
      </c>
      <c r="D216" s="199">
        <v>0.03</v>
      </c>
      <c r="E216" s="83" t="s">
        <v>62</v>
      </c>
      <c r="F216" s="36">
        <f>'Information de soudage à l''arc'!C25</f>
        <v>0</v>
      </c>
      <c r="G216" s="36">
        <f t="shared" si="91"/>
        <v>0</v>
      </c>
      <c r="H216" s="36" t="s">
        <v>2</v>
      </c>
      <c r="I216" s="84">
        <f t="shared" si="92"/>
        <v>0</v>
      </c>
      <c r="J216" s="85" t="s">
        <v>54</v>
      </c>
    </row>
    <row r="217" spans="1:10" x14ac:dyDescent="0.2">
      <c r="A217" s="92"/>
      <c r="B217" s="127"/>
      <c r="C217" s="93" t="s">
        <v>25</v>
      </c>
      <c r="D217" s="199">
        <v>0</v>
      </c>
      <c r="E217" s="83" t="s">
        <v>66</v>
      </c>
      <c r="F217" s="36">
        <f>'Information de soudage à l''arc'!C26</f>
        <v>0</v>
      </c>
      <c r="G217" s="36">
        <f t="shared" si="91"/>
        <v>0</v>
      </c>
      <c r="H217" s="36" t="s">
        <v>2</v>
      </c>
      <c r="I217" s="84">
        <f t="shared" si="92"/>
        <v>0</v>
      </c>
      <c r="J217" s="85" t="s">
        <v>54</v>
      </c>
    </row>
    <row r="218" spans="1:10" x14ac:dyDescent="0.2">
      <c r="A218" s="92"/>
      <c r="B218" s="127"/>
      <c r="C218" s="93" t="s">
        <v>26</v>
      </c>
      <c r="D218" s="199">
        <v>0.78300000000000003</v>
      </c>
      <c r="E218" s="83" t="s">
        <v>62</v>
      </c>
      <c r="F218" s="36">
        <f>'Information de soudage à l''arc'!C27</f>
        <v>0</v>
      </c>
      <c r="G218" s="36">
        <f t="shared" si="91"/>
        <v>0</v>
      </c>
      <c r="H218" s="36" t="s">
        <v>2</v>
      </c>
      <c r="I218" s="84">
        <f t="shared" si="92"/>
        <v>0</v>
      </c>
      <c r="J218" s="85" t="s">
        <v>54</v>
      </c>
    </row>
    <row r="219" spans="1:10" x14ac:dyDescent="0.2">
      <c r="A219" s="92"/>
      <c r="B219" s="127"/>
      <c r="C219" s="93" t="s">
        <v>27</v>
      </c>
      <c r="D219" s="199">
        <v>0</v>
      </c>
      <c r="E219" s="83" t="s">
        <v>66</v>
      </c>
      <c r="F219" s="36">
        <f>'Information de soudage à l''arc'!C28</f>
        <v>0</v>
      </c>
      <c r="G219" s="36">
        <f t="shared" si="91"/>
        <v>0</v>
      </c>
      <c r="H219" s="36" t="s">
        <v>2</v>
      </c>
      <c r="I219" s="84">
        <f t="shared" si="92"/>
        <v>0</v>
      </c>
      <c r="J219" s="85" t="s">
        <v>54</v>
      </c>
    </row>
    <row r="220" spans="1:10" x14ac:dyDescent="0.2">
      <c r="A220" s="92"/>
      <c r="B220" s="37"/>
      <c r="C220" s="93" t="s">
        <v>28</v>
      </c>
      <c r="D220" s="199">
        <v>3.9E-2</v>
      </c>
      <c r="E220" s="83" t="s">
        <v>62</v>
      </c>
      <c r="F220" s="36">
        <f>'Information de soudage à l''arc'!C29</f>
        <v>0</v>
      </c>
      <c r="G220" s="36">
        <f t="shared" si="91"/>
        <v>0</v>
      </c>
      <c r="H220" s="36" t="s">
        <v>2</v>
      </c>
      <c r="I220" s="84">
        <f t="shared" si="92"/>
        <v>0</v>
      </c>
      <c r="J220" s="85" t="s">
        <v>54</v>
      </c>
    </row>
    <row r="221" spans="1:10" x14ac:dyDescent="0.2">
      <c r="A221" s="92"/>
      <c r="B221" s="127"/>
      <c r="C221" s="93" t="s">
        <v>30</v>
      </c>
      <c r="D221" s="199">
        <v>4.2999999999999997E-2</v>
      </c>
      <c r="E221" s="83" t="s">
        <v>62</v>
      </c>
      <c r="F221" s="36">
        <f>'Information de soudage à l''arc'!C30</f>
        <v>0</v>
      </c>
      <c r="G221" s="36">
        <f t="shared" si="91"/>
        <v>0</v>
      </c>
      <c r="H221" s="36" t="s">
        <v>2</v>
      </c>
      <c r="I221" s="84">
        <f t="shared" si="92"/>
        <v>0</v>
      </c>
      <c r="J221" s="85" t="s">
        <v>54</v>
      </c>
    </row>
    <row r="222" spans="1:10" x14ac:dyDescent="0.2">
      <c r="A222" s="92"/>
      <c r="B222" s="127"/>
      <c r="C222" s="93" t="s">
        <v>31</v>
      </c>
      <c r="D222" s="199">
        <v>0.21200000000000002</v>
      </c>
      <c r="E222" s="83" t="s">
        <v>62</v>
      </c>
      <c r="F222" s="36">
        <f>'Information de soudage à l''arc'!C31</f>
        <v>0</v>
      </c>
      <c r="G222" s="36">
        <f t="shared" si="91"/>
        <v>0</v>
      </c>
      <c r="H222" s="36" t="s">
        <v>2</v>
      </c>
      <c r="I222" s="84">
        <f t="shared" si="92"/>
        <v>0</v>
      </c>
      <c r="J222" s="85" t="s">
        <v>54</v>
      </c>
    </row>
    <row r="223" spans="1:10" x14ac:dyDescent="0.2">
      <c r="A223" s="92"/>
      <c r="B223" s="127"/>
      <c r="C223" s="93" t="s">
        <v>367</v>
      </c>
      <c r="D223" s="36">
        <f>IF('Information de soudage à l''arc'!$C$6="Methode 1",1.963,20*0.2865*'Info de soudage arc (Methode 2)'!U8)</f>
        <v>1.9630000000000001</v>
      </c>
      <c r="E223" s="83" t="s">
        <v>66</v>
      </c>
      <c r="F223" s="36">
        <f>F40</f>
        <v>0</v>
      </c>
      <c r="G223" s="36">
        <f>IF(NOT(OR('Information de soudage à l''arc'!C$4="Non",'Information de soudage à l''arc'!C$5="Non")),0,(D223*F223)/1000)</f>
        <v>0</v>
      </c>
      <c r="H223" s="83" t="s">
        <v>2</v>
      </c>
      <c r="I223" s="84">
        <f t="shared" si="92"/>
        <v>0</v>
      </c>
      <c r="J223" s="105" t="s">
        <v>54</v>
      </c>
    </row>
    <row r="224" spans="1:10" ht="12" customHeight="1" x14ac:dyDescent="0.2">
      <c r="A224" s="92"/>
      <c r="B224" s="111"/>
      <c r="C224" s="107"/>
      <c r="D224" s="112"/>
      <c r="E224" s="113"/>
      <c r="F224" s="41"/>
      <c r="G224" s="41"/>
      <c r="H224" s="41"/>
      <c r="I224" s="41"/>
      <c r="J224" s="109"/>
    </row>
    <row r="225" spans="1:10" x14ac:dyDescent="0.2">
      <c r="A225" s="92"/>
      <c r="B225" s="127"/>
      <c r="C225" s="82" t="s">
        <v>57</v>
      </c>
      <c r="D225" s="199">
        <v>0.16</v>
      </c>
      <c r="E225" s="36" t="s">
        <v>63</v>
      </c>
      <c r="F225" s="36">
        <f>'Information de soudage à l''arc'!C34</f>
        <v>0</v>
      </c>
      <c r="G225" s="36">
        <f>(D225*F225)/1000</f>
        <v>0</v>
      </c>
      <c r="H225" s="36" t="s">
        <v>2</v>
      </c>
      <c r="I225" s="84">
        <f t="shared" ref="I225:I236" si="93">G225/1000</f>
        <v>0</v>
      </c>
      <c r="J225" s="85" t="s">
        <v>54</v>
      </c>
    </row>
    <row r="226" spans="1:10" x14ac:dyDescent="0.2">
      <c r="A226" s="92"/>
      <c r="B226" s="127"/>
      <c r="C226" s="93" t="s">
        <v>99</v>
      </c>
      <c r="D226" s="199">
        <v>0</v>
      </c>
      <c r="E226" s="36" t="s">
        <v>66</v>
      </c>
      <c r="F226" s="36">
        <f>'Information de soudage à l''arc'!C35</f>
        <v>0</v>
      </c>
      <c r="G226" s="36">
        <f>(D226*F226)/1000</f>
        <v>0</v>
      </c>
      <c r="H226" s="36" t="s">
        <v>2</v>
      </c>
      <c r="I226" s="84">
        <f t="shared" si="93"/>
        <v>0</v>
      </c>
      <c r="J226" s="85" t="s">
        <v>54</v>
      </c>
    </row>
    <row r="227" spans="1:10" x14ac:dyDescent="0.2">
      <c r="A227" s="92"/>
      <c r="B227" s="127"/>
      <c r="C227" s="93" t="s">
        <v>34</v>
      </c>
      <c r="D227" s="199">
        <v>0.33200000000000002</v>
      </c>
      <c r="E227" s="83" t="s">
        <v>65</v>
      </c>
      <c r="F227" s="36">
        <f>'Information de soudage à l''arc'!C36</f>
        <v>0</v>
      </c>
      <c r="G227" s="36">
        <f t="shared" ref="G227:G235" si="94">(D227*F227)/1000</f>
        <v>0</v>
      </c>
      <c r="H227" s="36" t="s">
        <v>2</v>
      </c>
      <c r="I227" s="84">
        <f t="shared" si="93"/>
        <v>0</v>
      </c>
      <c r="J227" s="85" t="s">
        <v>54</v>
      </c>
    </row>
    <row r="228" spans="1:10" x14ac:dyDescent="0.2">
      <c r="A228" s="92"/>
      <c r="B228" s="37"/>
      <c r="C228" s="93" t="s">
        <v>35</v>
      </c>
      <c r="D228" s="199">
        <v>0</v>
      </c>
      <c r="E228" s="83" t="s">
        <v>66</v>
      </c>
      <c r="F228" s="36">
        <f>'Information de soudage à l''arc'!C37</f>
        <v>0</v>
      </c>
      <c r="G228" s="36">
        <f t="shared" si="94"/>
        <v>0</v>
      </c>
      <c r="H228" s="36" t="s">
        <v>2</v>
      </c>
      <c r="I228" s="84">
        <f t="shared" si="93"/>
        <v>0</v>
      </c>
      <c r="J228" s="85" t="s">
        <v>54</v>
      </c>
    </row>
    <row r="229" spans="1:10" x14ac:dyDescent="0.2">
      <c r="A229" s="92"/>
      <c r="B229" s="127"/>
      <c r="C229" s="93" t="s">
        <v>37</v>
      </c>
      <c r="D229" s="199">
        <v>3.4000000000000002E-2</v>
      </c>
      <c r="E229" s="83" t="s">
        <v>63</v>
      </c>
      <c r="F229" s="36">
        <f>'Information de soudage à l''arc'!C38</f>
        <v>0</v>
      </c>
      <c r="G229" s="36">
        <f t="shared" si="94"/>
        <v>0</v>
      </c>
      <c r="H229" s="36" t="s">
        <v>2</v>
      </c>
      <c r="I229" s="84">
        <f t="shared" si="93"/>
        <v>0</v>
      </c>
      <c r="J229" s="85" t="s">
        <v>54</v>
      </c>
    </row>
    <row r="230" spans="1:10" x14ac:dyDescent="0.2">
      <c r="A230" s="92"/>
      <c r="B230" s="127"/>
      <c r="C230" s="93" t="s">
        <v>39</v>
      </c>
      <c r="D230" s="199">
        <v>0.3</v>
      </c>
      <c r="E230" s="83" t="s">
        <v>63</v>
      </c>
      <c r="F230" s="36">
        <f>'Information de soudage à l''arc'!C39</f>
        <v>0</v>
      </c>
      <c r="G230" s="36">
        <f t="shared" si="94"/>
        <v>0</v>
      </c>
      <c r="H230" s="36" t="s">
        <v>2</v>
      </c>
      <c r="I230" s="84">
        <f t="shared" si="93"/>
        <v>0</v>
      </c>
      <c r="J230" s="85" t="s">
        <v>54</v>
      </c>
    </row>
    <row r="231" spans="1:10" x14ac:dyDescent="0.2">
      <c r="A231" s="92"/>
      <c r="B231" s="127"/>
      <c r="C231" s="93" t="s">
        <v>100</v>
      </c>
      <c r="D231" s="199">
        <v>0</v>
      </c>
      <c r="E231" s="36" t="s">
        <v>66</v>
      </c>
      <c r="F231" s="36">
        <f>'Information de soudage à l''arc'!C40</f>
        <v>0</v>
      </c>
      <c r="G231" s="36">
        <f t="shared" ref="G231:G233" si="95">(D231*F231)/1000</f>
        <v>0</v>
      </c>
      <c r="H231" s="36" t="s">
        <v>2</v>
      </c>
      <c r="I231" s="84">
        <f t="shared" si="93"/>
        <v>0</v>
      </c>
      <c r="J231" s="85" t="s">
        <v>54</v>
      </c>
    </row>
    <row r="232" spans="1:10" x14ac:dyDescent="0.2">
      <c r="A232" s="92"/>
      <c r="B232" s="127"/>
      <c r="C232" s="93" t="s">
        <v>101</v>
      </c>
      <c r="D232" s="199">
        <v>0</v>
      </c>
      <c r="E232" s="36" t="s">
        <v>66</v>
      </c>
      <c r="F232" s="36">
        <f>'Information de soudage à l''arc'!C41</f>
        <v>0</v>
      </c>
      <c r="G232" s="36">
        <f t="shared" si="95"/>
        <v>0</v>
      </c>
      <c r="H232" s="36" t="s">
        <v>2</v>
      </c>
      <c r="I232" s="84">
        <f t="shared" si="93"/>
        <v>0</v>
      </c>
      <c r="J232" s="85" t="s">
        <v>54</v>
      </c>
    </row>
    <row r="233" spans="1:10" x14ac:dyDescent="0.2">
      <c r="A233" s="92"/>
      <c r="B233" s="127"/>
      <c r="C233" s="93" t="s">
        <v>102</v>
      </c>
      <c r="D233" s="199">
        <v>0</v>
      </c>
      <c r="E233" s="36" t="s">
        <v>66</v>
      </c>
      <c r="F233" s="36">
        <f>'Information de soudage à l''arc'!C42</f>
        <v>0</v>
      </c>
      <c r="G233" s="36">
        <f t="shared" si="95"/>
        <v>0</v>
      </c>
      <c r="H233" s="36" t="s">
        <v>2</v>
      </c>
      <c r="I233" s="84">
        <f t="shared" si="93"/>
        <v>0</v>
      </c>
      <c r="J233" s="85" t="s">
        <v>54</v>
      </c>
    </row>
    <row r="234" spans="1:10" x14ac:dyDescent="0.2">
      <c r="A234" s="92"/>
      <c r="B234" s="127"/>
      <c r="C234" s="93" t="s">
        <v>40</v>
      </c>
      <c r="D234" s="199">
        <v>7.0000000000000007E-2</v>
      </c>
      <c r="E234" s="83" t="s">
        <v>64</v>
      </c>
      <c r="F234" s="36">
        <f>'Information de soudage à l''arc'!C43</f>
        <v>0</v>
      </c>
      <c r="G234" s="36">
        <f t="shared" si="94"/>
        <v>0</v>
      </c>
      <c r="H234" s="36" t="s">
        <v>2</v>
      </c>
      <c r="I234" s="84">
        <f t="shared" si="93"/>
        <v>0</v>
      </c>
      <c r="J234" s="85" t="s">
        <v>54</v>
      </c>
    </row>
    <row r="235" spans="1:10" x14ac:dyDescent="0.2">
      <c r="A235" s="92"/>
      <c r="B235" s="127"/>
      <c r="C235" s="93" t="s">
        <v>41</v>
      </c>
      <c r="D235" s="199">
        <v>2.1999999999999999E-2</v>
      </c>
      <c r="E235" s="83" t="s">
        <v>62</v>
      </c>
      <c r="F235" s="36">
        <f>'Information de soudage à l''arc'!C44</f>
        <v>0</v>
      </c>
      <c r="G235" s="36">
        <f t="shared" si="94"/>
        <v>0</v>
      </c>
      <c r="H235" s="36" t="s">
        <v>2</v>
      </c>
      <c r="I235" s="84">
        <f t="shared" si="93"/>
        <v>0</v>
      </c>
      <c r="J235" s="85" t="s">
        <v>54</v>
      </c>
    </row>
    <row r="236" spans="1:10" x14ac:dyDescent="0.2">
      <c r="A236" s="92"/>
      <c r="B236" s="127"/>
      <c r="C236" s="93" t="s">
        <v>368</v>
      </c>
      <c r="D236" s="36">
        <f>IF('Information de soudage à l''arc'!$C$6="Methode 1",0.153,10*0.5464*'Info de soudage arc (Methode 2)'!U9)</f>
        <v>0.153</v>
      </c>
      <c r="E236" s="83" t="s">
        <v>66</v>
      </c>
      <c r="F236" s="36">
        <f>F53</f>
        <v>0</v>
      </c>
      <c r="G236" s="36">
        <f>IF(NOT(OR('Information de soudage à l''arc'!C$4="Non",'Information de soudage à l''arc'!C$5="Non")),0,(D236*F236)/1000)</f>
        <v>0</v>
      </c>
      <c r="H236" s="83" t="s">
        <v>2</v>
      </c>
      <c r="I236" s="84">
        <f t="shared" si="93"/>
        <v>0</v>
      </c>
      <c r="J236" s="105" t="s">
        <v>54</v>
      </c>
    </row>
    <row r="237" spans="1:10" ht="12" customHeight="1" x14ac:dyDescent="0.2">
      <c r="A237" s="92"/>
      <c r="B237" s="111"/>
      <c r="C237" s="107"/>
      <c r="D237" s="112"/>
      <c r="E237" s="113"/>
      <c r="F237" s="41"/>
      <c r="G237" s="41"/>
      <c r="H237" s="41"/>
      <c r="I237" s="41"/>
      <c r="J237" s="109"/>
    </row>
    <row r="238" spans="1:10" x14ac:dyDescent="0.2">
      <c r="A238" s="92"/>
      <c r="B238" s="37"/>
      <c r="C238" s="82" t="s">
        <v>58</v>
      </c>
      <c r="D238" s="199">
        <v>2.02</v>
      </c>
      <c r="E238" s="24" t="s">
        <v>63</v>
      </c>
      <c r="F238" s="36">
        <f>'Information de soudage à l''arc'!C47</f>
        <v>0</v>
      </c>
      <c r="G238" s="36">
        <f t="shared" ref="G238:G244" si="96">(D238*F238)/1000</f>
        <v>0</v>
      </c>
      <c r="H238" s="36" t="s">
        <v>2</v>
      </c>
      <c r="I238" s="84">
        <f t="shared" ref="I238:I245" si="97">G238/1000</f>
        <v>0</v>
      </c>
      <c r="J238" s="85" t="s">
        <v>54</v>
      </c>
    </row>
    <row r="239" spans="1:10" x14ac:dyDescent="0.2">
      <c r="A239" s="92"/>
      <c r="B239" s="127"/>
      <c r="C239" s="93" t="s">
        <v>5</v>
      </c>
      <c r="D239" s="199">
        <v>0.70399999999999996</v>
      </c>
      <c r="E239" s="83" t="s">
        <v>62</v>
      </c>
      <c r="F239" s="36">
        <f>'Information de soudage à l''arc'!C48</f>
        <v>0</v>
      </c>
      <c r="G239" s="36">
        <f t="shared" si="96"/>
        <v>0</v>
      </c>
      <c r="H239" s="36" t="s">
        <v>2</v>
      </c>
      <c r="I239" s="84">
        <f t="shared" si="97"/>
        <v>0</v>
      </c>
      <c r="J239" s="85" t="s">
        <v>54</v>
      </c>
    </row>
    <row r="240" spans="1:10" x14ac:dyDescent="0.2">
      <c r="A240" s="92"/>
      <c r="B240" s="127"/>
      <c r="C240" s="93" t="s">
        <v>46</v>
      </c>
      <c r="D240" s="199">
        <v>0.36</v>
      </c>
      <c r="E240" s="83" t="s">
        <v>63</v>
      </c>
      <c r="F240" s="36">
        <f>'Information de soudage à l''arc'!C49</f>
        <v>0</v>
      </c>
      <c r="G240" s="36">
        <f t="shared" ref="G240" si="98">(D240*F240)/1000</f>
        <v>0</v>
      </c>
      <c r="H240" s="36" t="s">
        <v>2</v>
      </c>
      <c r="I240" s="84">
        <f t="shared" si="97"/>
        <v>0</v>
      </c>
      <c r="J240" s="85" t="s">
        <v>54</v>
      </c>
    </row>
    <row r="241" spans="1:10" x14ac:dyDescent="0.2">
      <c r="A241" s="92"/>
      <c r="B241" s="127"/>
      <c r="C241" s="93" t="s">
        <v>99</v>
      </c>
      <c r="D241" s="199">
        <v>0</v>
      </c>
      <c r="E241" s="83" t="s">
        <v>66</v>
      </c>
      <c r="F241" s="36">
        <f>'Information de soudage à l''arc'!C50</f>
        <v>0</v>
      </c>
      <c r="G241" s="36">
        <f t="shared" ref="G241" si="99">(D241*F241)/1000</f>
        <v>0</v>
      </c>
      <c r="H241" s="36" t="s">
        <v>2</v>
      </c>
      <c r="I241" s="84">
        <f t="shared" si="97"/>
        <v>0</v>
      </c>
      <c r="J241" s="85" t="s">
        <v>54</v>
      </c>
    </row>
    <row r="242" spans="1:10" x14ac:dyDescent="0.2">
      <c r="A242" s="92"/>
      <c r="B242" s="127"/>
      <c r="C242" s="93" t="s">
        <v>47</v>
      </c>
      <c r="D242" s="199">
        <v>0.59</v>
      </c>
      <c r="E242" s="83" t="s">
        <v>64</v>
      </c>
      <c r="F242" s="36">
        <f>'Information de soudage à l''arc'!C51</f>
        <v>0</v>
      </c>
      <c r="G242" s="36">
        <f t="shared" si="96"/>
        <v>0</v>
      </c>
      <c r="H242" s="36" t="s">
        <v>2</v>
      </c>
      <c r="I242" s="84">
        <f t="shared" si="97"/>
        <v>0</v>
      </c>
      <c r="J242" s="85" t="s">
        <v>54</v>
      </c>
    </row>
    <row r="243" spans="1:10" x14ac:dyDescent="0.2">
      <c r="A243" s="92"/>
      <c r="B243" s="127"/>
      <c r="C243" s="93" t="s">
        <v>48</v>
      </c>
      <c r="D243" s="199">
        <v>0.89100000000000001</v>
      </c>
      <c r="E243" s="83" t="s">
        <v>64</v>
      </c>
      <c r="F243" s="36">
        <f>'Information de soudage à l''arc'!C52</f>
        <v>0</v>
      </c>
      <c r="G243" s="36">
        <f t="shared" si="96"/>
        <v>0</v>
      </c>
      <c r="H243" s="36" t="s">
        <v>2</v>
      </c>
      <c r="I243" s="84">
        <f t="shared" si="97"/>
        <v>0</v>
      </c>
      <c r="J243" s="85" t="s">
        <v>54</v>
      </c>
    </row>
    <row r="244" spans="1:10" x14ac:dyDescent="0.2">
      <c r="A244" s="92"/>
      <c r="B244" s="127"/>
      <c r="C244" s="93" t="s">
        <v>49</v>
      </c>
      <c r="D244" s="199">
        <v>0.60299999999999998</v>
      </c>
      <c r="E244" s="83" t="s">
        <v>64</v>
      </c>
      <c r="F244" s="36">
        <f>'Information de soudage à l''arc'!C53</f>
        <v>0</v>
      </c>
      <c r="G244" s="36">
        <f t="shared" si="96"/>
        <v>0</v>
      </c>
      <c r="H244" s="36" t="s">
        <v>2</v>
      </c>
      <c r="I244" s="84">
        <f t="shared" si="97"/>
        <v>0</v>
      </c>
      <c r="J244" s="85" t="s">
        <v>54</v>
      </c>
    </row>
    <row r="245" spans="1:10" x14ac:dyDescent="0.2">
      <c r="A245" s="92"/>
      <c r="B245" s="127"/>
      <c r="C245" s="93" t="s">
        <v>369</v>
      </c>
      <c r="D245" s="36">
        <f>IF('Information de soudage à l''arc'!$C$6="Methode 1",0.861,20*0.2865*'Info de soudage arc (Methode 2)'!U10)</f>
        <v>0.86099999999999999</v>
      </c>
      <c r="E245" s="83" t="s">
        <v>66</v>
      </c>
      <c r="F245" s="36">
        <f>F62</f>
        <v>0</v>
      </c>
      <c r="G245" s="36">
        <f>IF(NOT(OR('Information de soudage à l''arc'!C$4="Non",'Information de soudage à l''arc'!C$5="Non")),0,(D245*F245)/1000)</f>
        <v>0</v>
      </c>
      <c r="H245" s="83" t="s">
        <v>2</v>
      </c>
      <c r="I245" s="84">
        <f t="shared" si="97"/>
        <v>0</v>
      </c>
      <c r="J245" s="105" t="s">
        <v>54</v>
      </c>
    </row>
    <row r="246" spans="1:10" ht="12" customHeight="1" x14ac:dyDescent="0.2">
      <c r="A246" s="92"/>
      <c r="B246" s="111"/>
      <c r="C246" s="107"/>
      <c r="D246" s="112"/>
      <c r="E246" s="113"/>
      <c r="F246" s="41"/>
      <c r="G246" s="41"/>
      <c r="H246" s="41"/>
      <c r="I246" s="41"/>
      <c r="J246" s="109"/>
    </row>
    <row r="247" spans="1:10" x14ac:dyDescent="0.2">
      <c r="A247" s="92"/>
      <c r="B247" s="127"/>
      <c r="C247" s="82" t="s">
        <v>59</v>
      </c>
      <c r="D247" s="199">
        <v>0</v>
      </c>
      <c r="E247" s="83" t="s">
        <v>66</v>
      </c>
      <c r="F247" s="36">
        <f>'Information de soudage à l''arc'!C56</f>
        <v>0</v>
      </c>
      <c r="G247" s="36">
        <f>(D247*F247)/1000</f>
        <v>0</v>
      </c>
      <c r="H247" s="36" t="s">
        <v>2</v>
      </c>
      <c r="I247" s="84">
        <f t="shared" ref="I247:I250" si="100">G247/1000</f>
        <v>0</v>
      </c>
      <c r="J247" s="85" t="s">
        <v>54</v>
      </c>
    </row>
    <row r="248" spans="1:10" x14ac:dyDescent="0.2">
      <c r="A248" s="92"/>
      <c r="B248" s="127"/>
      <c r="C248" s="93" t="s">
        <v>108</v>
      </c>
      <c r="D248" s="199">
        <v>0.09</v>
      </c>
      <c r="E248" s="36" t="s">
        <v>63</v>
      </c>
      <c r="F248" s="36">
        <f>'Information de soudage à l''arc'!C57</f>
        <v>0</v>
      </c>
      <c r="G248" s="36">
        <f t="shared" ref="G248:G249" si="101">(D248*F248)/1000</f>
        <v>0</v>
      </c>
      <c r="H248" s="36" t="s">
        <v>2</v>
      </c>
      <c r="I248" s="84">
        <f t="shared" si="100"/>
        <v>0</v>
      </c>
      <c r="J248" s="85" t="s">
        <v>54</v>
      </c>
    </row>
    <row r="249" spans="1:10" x14ac:dyDescent="0.2">
      <c r="A249" s="92"/>
      <c r="B249" s="127"/>
      <c r="C249" s="93" t="s">
        <v>39</v>
      </c>
      <c r="D249" s="199">
        <v>7.0000000000000007E-2</v>
      </c>
      <c r="E249" s="36" t="s">
        <v>63</v>
      </c>
      <c r="F249" s="36">
        <f>'Information de soudage à l''arc'!C58</f>
        <v>0</v>
      </c>
      <c r="G249" s="36">
        <f t="shared" si="101"/>
        <v>0</v>
      </c>
      <c r="H249" s="36" t="s">
        <v>2</v>
      </c>
      <c r="I249" s="84">
        <f t="shared" si="100"/>
        <v>0</v>
      </c>
      <c r="J249" s="85" t="s">
        <v>54</v>
      </c>
    </row>
    <row r="250" spans="1:10" x14ac:dyDescent="0.2">
      <c r="A250" s="92"/>
      <c r="B250" s="127"/>
      <c r="C250" s="93" t="s">
        <v>370</v>
      </c>
      <c r="D250" s="36">
        <f>IF('Information de soudage à l''arc'!$C$6="Methode 1",0.08,0.0143*'Info de soudage arc (Methode 2)'!U11)</f>
        <v>0.08</v>
      </c>
      <c r="E250" s="83" t="s">
        <v>66</v>
      </c>
      <c r="F250" s="36">
        <f>F67</f>
        <v>0</v>
      </c>
      <c r="G250" s="36">
        <f>IF(NOT(OR('Information de soudage à l''arc'!C$4="Non",'Information de soudage à l''arc'!C$5="Non")),0,(D250*F250)/1000)</f>
        <v>0</v>
      </c>
      <c r="H250" s="83" t="s">
        <v>2</v>
      </c>
      <c r="I250" s="84">
        <f t="shared" si="100"/>
        <v>0</v>
      </c>
      <c r="J250" s="105" t="s">
        <v>54</v>
      </c>
    </row>
    <row r="251" spans="1:10" ht="12" customHeight="1" x14ac:dyDescent="0.2">
      <c r="A251" s="92"/>
      <c r="B251" s="111"/>
      <c r="C251" s="107"/>
      <c r="D251" s="112"/>
      <c r="E251" s="113"/>
      <c r="F251" s="41"/>
      <c r="G251" s="41"/>
      <c r="H251" s="41"/>
      <c r="I251" s="41"/>
      <c r="J251" s="109"/>
    </row>
    <row r="252" spans="1:10" x14ac:dyDescent="0.2">
      <c r="A252" s="92"/>
      <c r="B252" s="127"/>
      <c r="C252" s="82" t="s">
        <v>147</v>
      </c>
      <c r="D252" s="199">
        <v>2.8380000000000001E-4</v>
      </c>
      <c r="E252" s="83" t="s">
        <v>63</v>
      </c>
      <c r="F252" s="36">
        <f>'Information de soudage à l''arc'!C61</f>
        <v>0</v>
      </c>
      <c r="G252" s="36">
        <f>(D252*F252)/1000</f>
        <v>0</v>
      </c>
      <c r="H252" s="36" t="s">
        <v>2</v>
      </c>
      <c r="I252" s="84">
        <f t="shared" ref="I252:I254" si="102">G252/1000</f>
        <v>0</v>
      </c>
      <c r="J252" s="85" t="s">
        <v>54</v>
      </c>
    </row>
    <row r="253" spans="1:10" x14ac:dyDescent="0.2">
      <c r="A253" s="92"/>
      <c r="B253" s="127"/>
      <c r="C253" s="93" t="s">
        <v>100</v>
      </c>
      <c r="D253" s="199">
        <v>4.2200000000000003E-5</v>
      </c>
      <c r="E253" s="36" t="s">
        <v>63</v>
      </c>
      <c r="F253" s="36">
        <f>'Information de soudage à l''arc'!C62</f>
        <v>0</v>
      </c>
      <c r="G253" s="36">
        <f t="shared" ref="G253" si="103">(D253*F253)/1000</f>
        <v>0</v>
      </c>
      <c r="H253" s="36" t="s">
        <v>2</v>
      </c>
      <c r="I253" s="84">
        <f t="shared" si="102"/>
        <v>0</v>
      </c>
      <c r="J253" s="85" t="s">
        <v>54</v>
      </c>
    </row>
    <row r="254" spans="1:10" x14ac:dyDescent="0.2">
      <c r="A254" s="92"/>
      <c r="B254" s="127"/>
      <c r="C254" s="93" t="s">
        <v>371</v>
      </c>
      <c r="D254" s="36">
        <f>IF('Information de soudage à l''arc'!$C$6="Methode 1",0.000163,2.9*'Info de soudage arc (Methode 2)'!U12)</f>
        <v>1.63E-4</v>
      </c>
      <c r="E254" s="83" t="s">
        <v>66</v>
      </c>
      <c r="F254" s="36">
        <f>F71</f>
        <v>0</v>
      </c>
      <c r="G254" s="36">
        <f>IF(NOT(OR('Information de soudage à l''arc'!C$4="No",'Information de soudage à l''arc'!C$5="No")),0,(D254*F254)/1000)</f>
        <v>0</v>
      </c>
      <c r="H254" s="83" t="s">
        <v>2</v>
      </c>
      <c r="I254" s="84">
        <f t="shared" si="102"/>
        <v>0</v>
      </c>
      <c r="J254" s="105" t="s">
        <v>54</v>
      </c>
    </row>
    <row r="255" spans="1:10" ht="12" customHeight="1" x14ac:dyDescent="0.2">
      <c r="A255" s="92"/>
      <c r="B255" s="111"/>
      <c r="C255" s="107"/>
      <c r="D255" s="112"/>
      <c r="E255" s="113"/>
      <c r="F255" s="41"/>
      <c r="G255" s="41"/>
      <c r="H255" s="41"/>
      <c r="I255" s="41"/>
      <c r="J255" s="109"/>
    </row>
    <row r="256" spans="1:10" x14ac:dyDescent="0.2">
      <c r="A256" s="92"/>
      <c r="B256" s="127"/>
      <c r="C256" s="82" t="s">
        <v>148</v>
      </c>
      <c r="D256" s="199">
        <v>5.8000000000000004E-6</v>
      </c>
      <c r="E256" s="83" t="s">
        <v>63</v>
      </c>
      <c r="F256" s="36">
        <f>'Information de soudage à l''arc'!C65</f>
        <v>0</v>
      </c>
      <c r="G256" s="36">
        <f>(D256*F256)/1000</f>
        <v>0</v>
      </c>
      <c r="H256" s="36" t="s">
        <v>2</v>
      </c>
      <c r="I256" s="84">
        <f t="shared" ref="I256:I258" si="104">G256/1000</f>
        <v>0</v>
      </c>
      <c r="J256" s="85" t="s">
        <v>54</v>
      </c>
    </row>
    <row r="257" spans="1:10" x14ac:dyDescent="0.2">
      <c r="A257" s="92"/>
      <c r="B257" s="127"/>
      <c r="C257" s="93" t="s">
        <v>100</v>
      </c>
      <c r="D257" s="199">
        <v>2.3099999999999999E-5</v>
      </c>
      <c r="E257" s="83" t="s">
        <v>63</v>
      </c>
      <c r="F257" s="36">
        <f>'Information de soudage à l''arc'!C66</f>
        <v>0</v>
      </c>
      <c r="G257" s="36">
        <f t="shared" ref="G257" si="105">(D257*F257)/1000</f>
        <v>0</v>
      </c>
      <c r="H257" s="36" t="s">
        <v>2</v>
      </c>
      <c r="I257" s="84">
        <f t="shared" si="104"/>
        <v>0</v>
      </c>
      <c r="J257" s="85" t="s">
        <v>54</v>
      </c>
    </row>
    <row r="258" spans="1:10" x14ac:dyDescent="0.2">
      <c r="A258" s="92"/>
      <c r="B258" s="127"/>
      <c r="C258" s="93" t="s">
        <v>372</v>
      </c>
      <c r="D258" s="36">
        <f>IF('Information de soudage à l''arc'!$C$6="Methode 1",0.0000145,0.4*'Info de soudage arc (Methode 2)'!U13)</f>
        <v>1.45E-5</v>
      </c>
      <c r="E258" s="83" t="s">
        <v>66</v>
      </c>
      <c r="F258" s="36">
        <f>F75</f>
        <v>0</v>
      </c>
      <c r="G258" s="36">
        <f>IF(NOT(OR('Information de soudage à l''arc'!C$4="Non",'Information de soudage à l''arc'!C$5="Non")),0,(D258*F258)/1000)</f>
        <v>0</v>
      </c>
      <c r="H258" s="83" t="s">
        <v>2</v>
      </c>
      <c r="I258" s="84">
        <f t="shared" si="104"/>
        <v>0</v>
      </c>
      <c r="J258" s="105" t="s">
        <v>54</v>
      </c>
    </row>
    <row r="259" spans="1:10" ht="12" customHeight="1" x14ac:dyDescent="0.2">
      <c r="A259" s="92"/>
      <c r="B259" s="111"/>
      <c r="C259" s="107"/>
      <c r="D259" s="112"/>
      <c r="E259" s="113"/>
      <c r="F259" s="41"/>
      <c r="G259" s="41"/>
      <c r="H259" s="41"/>
      <c r="I259" s="41"/>
      <c r="J259" s="109"/>
    </row>
    <row r="260" spans="1:10" x14ac:dyDescent="0.2">
      <c r="A260" s="92"/>
      <c r="B260" s="127"/>
      <c r="C260" s="114" t="s">
        <v>374</v>
      </c>
      <c r="D260" s="36">
        <f>IF('Information de soudage à l''arc'!$C$6="Methode 1",0.51,50*'Info de soudage arc (Methode 2)'!U14)</f>
        <v>0.51</v>
      </c>
      <c r="E260" s="83" t="s">
        <v>66</v>
      </c>
      <c r="F260" s="36">
        <f>F77</f>
        <v>0</v>
      </c>
      <c r="G260" s="36">
        <f>IF(NOT(OR('Information de soudage à l''arc'!C$4="Non",'Information de soudage à l''arc'!C$5="Non")),0,(D260*F260)/1000)</f>
        <v>0</v>
      </c>
      <c r="H260" s="83" t="s">
        <v>2</v>
      </c>
      <c r="I260" s="84">
        <f t="shared" ref="I260" si="106">G260/1000</f>
        <v>0</v>
      </c>
      <c r="J260" s="105" t="s">
        <v>54</v>
      </c>
    </row>
    <row r="261" spans="1:10" ht="13.5" thickBot="1" x14ac:dyDescent="0.25">
      <c r="A261" s="92"/>
      <c r="B261" s="127"/>
      <c r="C261" s="237" t="s">
        <v>257</v>
      </c>
      <c r="D261" s="122"/>
      <c r="E261" s="15"/>
      <c r="F261" s="36"/>
      <c r="G261" s="118">
        <f>SUM(G202:G260)</f>
        <v>0</v>
      </c>
      <c r="H261" s="36" t="s">
        <v>2</v>
      </c>
      <c r="I261" s="119">
        <f>SUM(I202:I260)</f>
        <v>0</v>
      </c>
      <c r="J261" s="85" t="s">
        <v>54</v>
      </c>
    </row>
    <row r="262" spans="1:10" ht="6.75" customHeight="1" thickBot="1" x14ac:dyDescent="0.25">
      <c r="A262" s="40"/>
      <c r="B262" s="121"/>
      <c r="C262" s="112"/>
      <c r="D262" s="112"/>
      <c r="E262" s="112"/>
      <c r="F262" s="41"/>
      <c r="G262" s="41"/>
      <c r="H262" s="41"/>
      <c r="I262" s="41"/>
      <c r="J262" s="112"/>
    </row>
    <row r="263" spans="1:10" x14ac:dyDescent="0.2">
      <c r="A263" s="37" t="s">
        <v>235</v>
      </c>
      <c r="B263" s="126" t="s">
        <v>55</v>
      </c>
      <c r="C263" s="82" t="s">
        <v>56</v>
      </c>
      <c r="D263" s="199">
        <v>0</v>
      </c>
      <c r="E263" s="83" t="s">
        <v>66</v>
      </c>
      <c r="F263" s="36">
        <f>'Information de soudage à l''arc'!C11</f>
        <v>0</v>
      </c>
      <c r="G263" s="36">
        <f t="shared" ref="G263:G283" si="107">(D263*F263)/1000</f>
        <v>0</v>
      </c>
      <c r="H263" s="36" t="s">
        <v>2</v>
      </c>
      <c r="I263" s="84">
        <f t="shared" ref="I263:I284" si="108">G263/1000</f>
        <v>0</v>
      </c>
      <c r="J263" s="85" t="s">
        <v>54</v>
      </c>
    </row>
    <row r="264" spans="1:10" x14ac:dyDescent="0.2">
      <c r="A264" s="15"/>
      <c r="B264" s="127"/>
      <c r="C264" s="93" t="s">
        <v>5</v>
      </c>
      <c r="D264" s="199">
        <v>0</v>
      </c>
      <c r="E264" s="83" t="s">
        <v>66</v>
      </c>
      <c r="F264" s="36">
        <f>'Information de soudage à l''arc'!C12</f>
        <v>0</v>
      </c>
      <c r="G264" s="36">
        <f t="shared" si="107"/>
        <v>0</v>
      </c>
      <c r="H264" s="36" t="s">
        <v>2</v>
      </c>
      <c r="I264" s="84">
        <f t="shared" si="108"/>
        <v>0</v>
      </c>
      <c r="J264" s="85" t="s">
        <v>54</v>
      </c>
    </row>
    <row r="265" spans="1:10" x14ac:dyDescent="0.2">
      <c r="A265" s="15"/>
      <c r="B265" s="37"/>
      <c r="C265" s="93" t="s">
        <v>6</v>
      </c>
      <c r="D265" s="199">
        <v>0.2</v>
      </c>
      <c r="E265" s="83" t="s">
        <v>63</v>
      </c>
      <c r="F265" s="36">
        <f>'Information de soudage à l''arc'!C13</f>
        <v>0</v>
      </c>
      <c r="G265" s="36">
        <f t="shared" si="107"/>
        <v>0</v>
      </c>
      <c r="H265" s="36" t="s">
        <v>2</v>
      </c>
      <c r="I265" s="84">
        <f t="shared" si="108"/>
        <v>0</v>
      </c>
      <c r="J265" s="85" t="s">
        <v>54</v>
      </c>
    </row>
    <row r="266" spans="1:10" x14ac:dyDescent="0.2">
      <c r="A266" s="15"/>
      <c r="B266" s="37"/>
      <c r="C266" s="93" t="s">
        <v>99</v>
      </c>
      <c r="D266" s="199">
        <v>0.09</v>
      </c>
      <c r="E266" s="83" t="s">
        <v>63</v>
      </c>
      <c r="F266" s="36">
        <f>'Information de soudage à l''arc'!C14</f>
        <v>0</v>
      </c>
      <c r="G266" s="36">
        <f>(D266*F266)/1000</f>
        <v>0</v>
      </c>
      <c r="H266" s="36" t="s">
        <v>2</v>
      </c>
      <c r="I266" s="84">
        <f t="shared" si="108"/>
        <v>0</v>
      </c>
      <c r="J266" s="85" t="s">
        <v>54</v>
      </c>
    </row>
    <row r="267" spans="1:10" x14ac:dyDescent="0.2">
      <c r="A267" s="15"/>
      <c r="B267" s="127"/>
      <c r="C267" s="93" t="s">
        <v>7</v>
      </c>
      <c r="D267" s="199">
        <v>1.88</v>
      </c>
      <c r="E267" s="83" t="s">
        <v>62</v>
      </c>
      <c r="F267" s="36">
        <f>'Information de soudage à l''arc'!C15</f>
        <v>0</v>
      </c>
      <c r="G267" s="36">
        <f t="shared" si="107"/>
        <v>0</v>
      </c>
      <c r="H267" s="36" t="s">
        <v>2</v>
      </c>
      <c r="I267" s="84">
        <f t="shared" si="108"/>
        <v>0</v>
      </c>
      <c r="J267" s="85" t="s">
        <v>54</v>
      </c>
    </row>
    <row r="268" spans="1:10" x14ac:dyDescent="0.2">
      <c r="A268" s="15"/>
      <c r="B268" s="127"/>
      <c r="C268" s="93" t="s">
        <v>8</v>
      </c>
      <c r="D268" s="199">
        <v>0.22</v>
      </c>
      <c r="E268" s="83" t="s">
        <v>63</v>
      </c>
      <c r="F268" s="36">
        <f>'Information de soudage à l''arc'!C16</f>
        <v>0</v>
      </c>
      <c r="G268" s="36">
        <f t="shared" si="107"/>
        <v>0</v>
      </c>
      <c r="H268" s="36" t="s">
        <v>2</v>
      </c>
      <c r="I268" s="84">
        <f t="shared" si="108"/>
        <v>0</v>
      </c>
      <c r="J268" s="85" t="s">
        <v>54</v>
      </c>
    </row>
    <row r="269" spans="1:10" x14ac:dyDescent="0.2">
      <c r="A269" s="15"/>
      <c r="B269" s="127"/>
      <c r="C269" s="93" t="s">
        <v>9</v>
      </c>
      <c r="D269" s="199">
        <v>0</v>
      </c>
      <c r="E269" s="83" t="s">
        <v>66</v>
      </c>
      <c r="F269" s="36">
        <f>'Information de soudage à l''arc'!C17</f>
        <v>0</v>
      </c>
      <c r="G269" s="36">
        <f t="shared" si="107"/>
        <v>0</v>
      </c>
      <c r="H269" s="36" t="s">
        <v>2</v>
      </c>
      <c r="I269" s="84">
        <f t="shared" si="108"/>
        <v>0</v>
      </c>
      <c r="J269" s="85" t="s">
        <v>54</v>
      </c>
    </row>
    <row r="270" spans="1:10" x14ac:dyDescent="0.2">
      <c r="A270" s="15"/>
      <c r="B270" s="127"/>
      <c r="C270" s="93" t="s">
        <v>10</v>
      </c>
      <c r="D270" s="199">
        <v>1E-3</v>
      </c>
      <c r="E270" s="83" t="s">
        <v>64</v>
      </c>
      <c r="F270" s="36">
        <f>'Information de soudage à l''arc'!C18</f>
        <v>0</v>
      </c>
      <c r="G270" s="36">
        <f t="shared" si="107"/>
        <v>0</v>
      </c>
      <c r="H270" s="36" t="s">
        <v>2</v>
      </c>
      <c r="I270" s="84">
        <f t="shared" si="108"/>
        <v>0</v>
      </c>
      <c r="J270" s="85" t="s">
        <v>54</v>
      </c>
    </row>
    <row r="271" spans="1:10" x14ac:dyDescent="0.2">
      <c r="A271" s="15"/>
      <c r="B271" s="127"/>
      <c r="C271" s="93" t="s">
        <v>12</v>
      </c>
      <c r="D271" s="199">
        <v>0</v>
      </c>
      <c r="E271" s="83" t="s">
        <v>66</v>
      </c>
      <c r="F271" s="36">
        <f>'Information de soudage à l''arc'!C19</f>
        <v>0</v>
      </c>
      <c r="G271" s="36">
        <f t="shared" si="107"/>
        <v>0</v>
      </c>
      <c r="H271" s="36" t="s">
        <v>2</v>
      </c>
      <c r="I271" s="84">
        <f t="shared" si="108"/>
        <v>0</v>
      </c>
      <c r="J271" s="85" t="s">
        <v>54</v>
      </c>
    </row>
    <row r="272" spans="1:10" x14ac:dyDescent="0.2">
      <c r="A272" s="15"/>
      <c r="B272" s="37"/>
      <c r="C272" s="93" t="s">
        <v>14</v>
      </c>
      <c r="D272" s="199">
        <v>0</v>
      </c>
      <c r="E272" s="83" t="s">
        <v>66</v>
      </c>
      <c r="F272" s="36">
        <f>'Information de soudage à l''arc'!C20</f>
        <v>0</v>
      </c>
      <c r="G272" s="36">
        <f t="shared" si="107"/>
        <v>0</v>
      </c>
      <c r="H272" s="36" t="s">
        <v>2</v>
      </c>
      <c r="I272" s="84">
        <f t="shared" si="108"/>
        <v>0</v>
      </c>
      <c r="J272" s="85" t="s">
        <v>54</v>
      </c>
    </row>
    <row r="273" spans="1:10" x14ac:dyDescent="0.2">
      <c r="A273" s="15"/>
      <c r="B273" s="127"/>
      <c r="C273" s="93" t="s">
        <v>16</v>
      </c>
      <c r="D273" s="199">
        <v>0</v>
      </c>
      <c r="E273" s="83" t="s">
        <v>66</v>
      </c>
      <c r="F273" s="36">
        <f>'Information de soudage à l''arc'!C21</f>
        <v>0</v>
      </c>
      <c r="G273" s="36">
        <f t="shared" si="107"/>
        <v>0</v>
      </c>
      <c r="H273" s="36" t="s">
        <v>2</v>
      </c>
      <c r="I273" s="84">
        <f t="shared" si="108"/>
        <v>0</v>
      </c>
      <c r="J273" s="85" t="s">
        <v>54</v>
      </c>
    </row>
    <row r="274" spans="1:10" x14ac:dyDescent="0.2">
      <c r="A274" s="15"/>
      <c r="B274" s="127"/>
      <c r="C274" s="93" t="s">
        <v>18</v>
      </c>
      <c r="D274" s="199">
        <v>0</v>
      </c>
      <c r="E274" s="83" t="s">
        <v>66</v>
      </c>
      <c r="F274" s="36">
        <f>'Information de soudage à l''arc'!C22</f>
        <v>0</v>
      </c>
      <c r="G274" s="36">
        <f t="shared" si="107"/>
        <v>0</v>
      </c>
      <c r="H274" s="36" t="s">
        <v>2</v>
      </c>
      <c r="I274" s="84">
        <f t="shared" si="108"/>
        <v>0</v>
      </c>
      <c r="J274" s="85" t="s">
        <v>54</v>
      </c>
    </row>
    <row r="275" spans="1:10" x14ac:dyDescent="0.2">
      <c r="A275" s="15"/>
      <c r="B275" s="127"/>
      <c r="C275" s="93" t="s">
        <v>20</v>
      </c>
      <c r="D275" s="199">
        <v>0</v>
      </c>
      <c r="E275" s="83" t="s">
        <v>66</v>
      </c>
      <c r="F275" s="36">
        <f>'Information de soudage à l''arc'!C23</f>
        <v>0</v>
      </c>
      <c r="G275" s="36">
        <f t="shared" si="107"/>
        <v>0</v>
      </c>
      <c r="H275" s="36" t="s">
        <v>2</v>
      </c>
      <c r="I275" s="84">
        <f t="shared" si="108"/>
        <v>0</v>
      </c>
      <c r="J275" s="85" t="s">
        <v>54</v>
      </c>
    </row>
    <row r="276" spans="1:10" x14ac:dyDescent="0.2">
      <c r="A276" s="15"/>
      <c r="B276" s="127"/>
      <c r="C276" s="93" t="s">
        <v>22</v>
      </c>
      <c r="D276" s="199">
        <v>0</v>
      </c>
      <c r="E276" s="83" t="s">
        <v>66</v>
      </c>
      <c r="F276" s="36">
        <f>'Information de soudage à l''arc'!C24</f>
        <v>0</v>
      </c>
      <c r="G276" s="36">
        <f t="shared" si="107"/>
        <v>0</v>
      </c>
      <c r="H276" s="36" t="s">
        <v>2</v>
      </c>
      <c r="I276" s="84">
        <f t="shared" si="108"/>
        <v>0</v>
      </c>
      <c r="J276" s="85" t="s">
        <v>54</v>
      </c>
    </row>
    <row r="277" spans="1:10" x14ac:dyDescent="0.2">
      <c r="A277" s="15"/>
      <c r="B277" s="127"/>
      <c r="C277" s="93" t="s">
        <v>24</v>
      </c>
      <c r="D277" s="199">
        <v>0</v>
      </c>
      <c r="E277" s="83" t="s">
        <v>66</v>
      </c>
      <c r="F277" s="36">
        <f>'Information de soudage à l''arc'!C25</f>
        <v>0</v>
      </c>
      <c r="G277" s="36">
        <f t="shared" si="107"/>
        <v>0</v>
      </c>
      <c r="H277" s="36" t="s">
        <v>2</v>
      </c>
      <c r="I277" s="84">
        <f t="shared" si="108"/>
        <v>0</v>
      </c>
      <c r="J277" s="85" t="s">
        <v>54</v>
      </c>
    </row>
    <row r="278" spans="1:10" x14ac:dyDescent="0.2">
      <c r="A278" s="15"/>
      <c r="B278" s="37"/>
      <c r="C278" s="93" t="s">
        <v>25</v>
      </c>
      <c r="D278" s="199">
        <v>0</v>
      </c>
      <c r="E278" s="83" t="s">
        <v>66</v>
      </c>
      <c r="F278" s="36">
        <f>'Information de soudage à l''arc'!C26</f>
        <v>0</v>
      </c>
      <c r="G278" s="36">
        <f t="shared" si="107"/>
        <v>0</v>
      </c>
      <c r="H278" s="36" t="s">
        <v>2</v>
      </c>
      <c r="I278" s="84">
        <f t="shared" si="108"/>
        <v>0</v>
      </c>
      <c r="J278" s="85" t="s">
        <v>54</v>
      </c>
    </row>
    <row r="279" spans="1:10" x14ac:dyDescent="0.2">
      <c r="A279" s="15"/>
      <c r="B279" s="127"/>
      <c r="C279" s="93" t="s">
        <v>26</v>
      </c>
      <c r="D279" s="199">
        <v>0</v>
      </c>
      <c r="E279" s="83" t="s">
        <v>66</v>
      </c>
      <c r="F279" s="36">
        <f>'Information de soudage à l''arc'!C27</f>
        <v>0</v>
      </c>
      <c r="G279" s="36">
        <f t="shared" si="107"/>
        <v>0</v>
      </c>
      <c r="H279" s="36" t="s">
        <v>2</v>
      </c>
      <c r="I279" s="84">
        <f t="shared" si="108"/>
        <v>0</v>
      </c>
      <c r="J279" s="85" t="s">
        <v>54</v>
      </c>
    </row>
    <row r="280" spans="1:10" x14ac:dyDescent="0.2">
      <c r="A280" s="15"/>
      <c r="B280" s="127"/>
      <c r="C280" s="93" t="s">
        <v>27</v>
      </c>
      <c r="D280" s="199">
        <v>0</v>
      </c>
      <c r="E280" s="83" t="s">
        <v>66</v>
      </c>
      <c r="F280" s="36">
        <f>'Information de soudage à l''arc'!C28</f>
        <v>0</v>
      </c>
      <c r="G280" s="36">
        <f t="shared" si="107"/>
        <v>0</v>
      </c>
      <c r="H280" s="36" t="s">
        <v>2</v>
      </c>
      <c r="I280" s="84">
        <f t="shared" si="108"/>
        <v>0</v>
      </c>
      <c r="J280" s="85" t="s">
        <v>54</v>
      </c>
    </row>
    <row r="281" spans="1:10" x14ac:dyDescent="0.2">
      <c r="A281" s="15"/>
      <c r="B281" s="127"/>
      <c r="C281" s="93" t="s">
        <v>28</v>
      </c>
      <c r="D281" s="199">
        <v>0</v>
      </c>
      <c r="E281" s="83" t="s">
        <v>66</v>
      </c>
      <c r="F281" s="36">
        <f>'Information de soudage à l''arc'!C29</f>
        <v>0</v>
      </c>
      <c r="G281" s="36">
        <f t="shared" si="107"/>
        <v>0</v>
      </c>
      <c r="H281" s="36" t="s">
        <v>2</v>
      </c>
      <c r="I281" s="84">
        <f t="shared" si="108"/>
        <v>0</v>
      </c>
      <c r="J281" s="85" t="s">
        <v>54</v>
      </c>
    </row>
    <row r="282" spans="1:10" x14ac:dyDescent="0.2">
      <c r="A282" s="15"/>
      <c r="B282" s="127"/>
      <c r="C282" s="93" t="s">
        <v>30</v>
      </c>
      <c r="D282" s="199">
        <v>0</v>
      </c>
      <c r="E282" s="83" t="s">
        <v>66</v>
      </c>
      <c r="F282" s="36">
        <f>'Information de soudage à l''arc'!C30</f>
        <v>0</v>
      </c>
      <c r="G282" s="36">
        <f t="shared" si="107"/>
        <v>0</v>
      </c>
      <c r="H282" s="36" t="s">
        <v>2</v>
      </c>
      <c r="I282" s="84">
        <f t="shared" si="108"/>
        <v>0</v>
      </c>
      <c r="J282" s="85" t="s">
        <v>54</v>
      </c>
    </row>
    <row r="283" spans="1:10" x14ac:dyDescent="0.2">
      <c r="A283" s="15"/>
      <c r="B283" s="127"/>
      <c r="C283" s="93" t="s">
        <v>31</v>
      </c>
      <c r="D283" s="199">
        <v>0</v>
      </c>
      <c r="E283" s="83" t="s">
        <v>66</v>
      </c>
      <c r="F283" s="36">
        <f>'Information de soudage à l''arc'!C31</f>
        <v>0</v>
      </c>
      <c r="G283" s="36">
        <f t="shared" si="107"/>
        <v>0</v>
      </c>
      <c r="H283" s="36" t="s">
        <v>2</v>
      </c>
      <c r="I283" s="84">
        <f t="shared" si="108"/>
        <v>0</v>
      </c>
      <c r="J283" s="85" t="s">
        <v>54</v>
      </c>
    </row>
    <row r="284" spans="1:10" x14ac:dyDescent="0.2">
      <c r="A284" s="15"/>
      <c r="B284" s="127"/>
      <c r="C284" s="93" t="s">
        <v>367</v>
      </c>
      <c r="D284" s="36">
        <f>IF('Information de soudage à l''arc'!$C$6="Methode 1",0.179,20*0.2865*0.63*'Info de soudage arc (Methode 2)'!R8)</f>
        <v>0.17899999999999999</v>
      </c>
      <c r="E284" s="83" t="s">
        <v>66</v>
      </c>
      <c r="F284" s="36">
        <f>F40</f>
        <v>0</v>
      </c>
      <c r="G284" s="36">
        <f>IF(NOT(OR('Information de soudage à l''arc'!C$4="Non",'Information de soudage à l''arc'!C$5="Non")),0,(D284*F284)/1000)</f>
        <v>0</v>
      </c>
      <c r="H284" s="83" t="s">
        <v>2</v>
      </c>
      <c r="I284" s="84">
        <f t="shared" si="108"/>
        <v>0</v>
      </c>
      <c r="J284" s="105" t="s">
        <v>54</v>
      </c>
    </row>
    <row r="285" spans="1:10" ht="12" customHeight="1" x14ac:dyDescent="0.2">
      <c r="A285" s="92"/>
      <c r="B285" s="111"/>
      <c r="C285" s="107"/>
      <c r="D285" s="112"/>
      <c r="E285" s="113"/>
      <c r="F285" s="41"/>
      <c r="G285" s="41"/>
      <c r="H285" s="41"/>
      <c r="I285" s="41"/>
      <c r="J285" s="109"/>
    </row>
    <row r="286" spans="1:10" x14ac:dyDescent="0.2">
      <c r="A286" s="15"/>
      <c r="B286" s="127"/>
      <c r="C286" s="82" t="s">
        <v>57</v>
      </c>
      <c r="D286" s="199">
        <v>8.9999999999999993E-3</v>
      </c>
      <c r="E286" s="83" t="s">
        <v>63</v>
      </c>
      <c r="F286" s="36">
        <f>'Information de soudage à l''arc'!C34</f>
        <v>0</v>
      </c>
      <c r="G286" s="36">
        <f t="shared" ref="G286:G296" si="109">(D286*F286)/1000</f>
        <v>0</v>
      </c>
      <c r="H286" s="36" t="s">
        <v>2</v>
      </c>
      <c r="I286" s="84">
        <f t="shared" ref="I286:I297" si="110">G286/1000</f>
        <v>0</v>
      </c>
      <c r="J286" s="85" t="s">
        <v>54</v>
      </c>
    </row>
    <row r="287" spans="1:10" x14ac:dyDescent="0.2">
      <c r="A287" s="15"/>
      <c r="B287" s="127"/>
      <c r="C287" s="93" t="s">
        <v>99</v>
      </c>
      <c r="D287" s="199">
        <v>4.7500000000000001E-2</v>
      </c>
      <c r="E287" s="83" t="s">
        <v>63</v>
      </c>
      <c r="F287" s="36">
        <f>'Information de soudage à l''arc'!C35</f>
        <v>0</v>
      </c>
      <c r="G287" s="36">
        <f t="shared" ref="G287" si="111">(D287*F287)/1000</f>
        <v>0</v>
      </c>
      <c r="H287" s="36" t="s">
        <v>2</v>
      </c>
      <c r="I287" s="84">
        <f t="shared" si="110"/>
        <v>0</v>
      </c>
      <c r="J287" s="85" t="s">
        <v>54</v>
      </c>
    </row>
    <row r="288" spans="1:10" x14ac:dyDescent="0.2">
      <c r="A288" s="15"/>
      <c r="B288" s="127"/>
      <c r="C288" s="93" t="s">
        <v>34</v>
      </c>
      <c r="D288" s="199">
        <v>0</v>
      </c>
      <c r="E288" s="83" t="s">
        <v>66</v>
      </c>
      <c r="F288" s="36">
        <f>'Information de soudage à l''arc'!C36</f>
        <v>0</v>
      </c>
      <c r="G288" s="36">
        <f t="shared" si="109"/>
        <v>0</v>
      </c>
      <c r="H288" s="36" t="s">
        <v>2</v>
      </c>
      <c r="I288" s="84">
        <f t="shared" si="110"/>
        <v>0</v>
      </c>
      <c r="J288" s="85" t="s">
        <v>54</v>
      </c>
    </row>
    <row r="289" spans="1:10" x14ac:dyDescent="0.2">
      <c r="A289" s="15"/>
      <c r="B289" s="127"/>
      <c r="C289" s="93" t="s">
        <v>35</v>
      </c>
      <c r="D289" s="199">
        <v>0</v>
      </c>
      <c r="E289" s="83" t="s">
        <v>66</v>
      </c>
      <c r="F289" s="36">
        <f>'Information de soudage à l''arc'!C37</f>
        <v>0</v>
      </c>
      <c r="G289" s="36">
        <f t="shared" si="109"/>
        <v>0</v>
      </c>
      <c r="H289" s="36" t="s">
        <v>2</v>
      </c>
      <c r="I289" s="84">
        <f t="shared" si="110"/>
        <v>0</v>
      </c>
      <c r="J289" s="85" t="s">
        <v>54</v>
      </c>
    </row>
    <row r="290" spans="1:10" x14ac:dyDescent="0.2">
      <c r="A290" s="15"/>
      <c r="B290" s="127"/>
      <c r="C290" s="93" t="s">
        <v>37</v>
      </c>
      <c r="D290" s="199">
        <v>0</v>
      </c>
      <c r="E290" s="83" t="s">
        <v>66</v>
      </c>
      <c r="F290" s="36">
        <f>'Information de soudage à l''arc'!C38</f>
        <v>0</v>
      </c>
      <c r="G290" s="36">
        <f t="shared" si="109"/>
        <v>0</v>
      </c>
      <c r="H290" s="36" t="s">
        <v>2</v>
      </c>
      <c r="I290" s="84">
        <f t="shared" si="110"/>
        <v>0</v>
      </c>
      <c r="J290" s="85" t="s">
        <v>54</v>
      </c>
    </row>
    <row r="291" spans="1:10" x14ac:dyDescent="0.2">
      <c r="A291" s="15"/>
      <c r="B291" s="127"/>
      <c r="C291" s="93" t="s">
        <v>39</v>
      </c>
      <c r="D291" s="199">
        <v>1.7299999999999999E-2</v>
      </c>
      <c r="E291" s="83" t="s">
        <v>63</v>
      </c>
      <c r="F291" s="36">
        <f>'Information de soudage à l''arc'!C39</f>
        <v>0</v>
      </c>
      <c r="G291" s="36">
        <f t="shared" si="109"/>
        <v>0</v>
      </c>
      <c r="H291" s="36" t="s">
        <v>2</v>
      </c>
      <c r="I291" s="84">
        <f t="shared" si="110"/>
        <v>0</v>
      </c>
      <c r="J291" s="85" t="s">
        <v>54</v>
      </c>
    </row>
    <row r="292" spans="1:10" x14ac:dyDescent="0.2">
      <c r="A292" s="15"/>
      <c r="B292" s="127"/>
      <c r="C292" s="93" t="s">
        <v>100</v>
      </c>
      <c r="D292" s="199">
        <v>0</v>
      </c>
      <c r="E292" s="83" t="s">
        <v>66</v>
      </c>
      <c r="F292" s="36">
        <f>'Information de soudage à l''arc'!C40</f>
        <v>0</v>
      </c>
      <c r="G292" s="36">
        <f t="shared" ref="G292:G294" si="112">(D292*F292)/1000</f>
        <v>0</v>
      </c>
      <c r="H292" s="36" t="s">
        <v>2</v>
      </c>
      <c r="I292" s="84">
        <f t="shared" si="110"/>
        <v>0</v>
      </c>
      <c r="J292" s="85" t="s">
        <v>54</v>
      </c>
    </row>
    <row r="293" spans="1:10" x14ac:dyDescent="0.2">
      <c r="A293" s="15"/>
      <c r="B293" s="127"/>
      <c r="C293" s="93" t="s">
        <v>101</v>
      </c>
      <c r="D293" s="199">
        <v>0</v>
      </c>
      <c r="E293" s="83" t="s">
        <v>66</v>
      </c>
      <c r="F293" s="36">
        <f>'Information de soudage à l''arc'!C41</f>
        <v>0</v>
      </c>
      <c r="G293" s="36">
        <f t="shared" si="112"/>
        <v>0</v>
      </c>
      <c r="H293" s="36" t="s">
        <v>2</v>
      </c>
      <c r="I293" s="84">
        <f t="shared" si="110"/>
        <v>0</v>
      </c>
      <c r="J293" s="85" t="s">
        <v>54</v>
      </c>
    </row>
    <row r="294" spans="1:10" x14ac:dyDescent="0.2">
      <c r="A294" s="15"/>
      <c r="B294" s="127"/>
      <c r="C294" s="93" t="s">
        <v>102</v>
      </c>
      <c r="D294" s="199">
        <v>0</v>
      </c>
      <c r="E294" s="83" t="s">
        <v>66</v>
      </c>
      <c r="F294" s="36">
        <f>'Information de soudage à l''arc'!C42</f>
        <v>0</v>
      </c>
      <c r="G294" s="36">
        <f t="shared" si="112"/>
        <v>0</v>
      </c>
      <c r="H294" s="36" t="s">
        <v>2</v>
      </c>
      <c r="I294" s="84">
        <f t="shared" si="110"/>
        <v>0</v>
      </c>
      <c r="J294" s="85" t="s">
        <v>54</v>
      </c>
    </row>
    <row r="295" spans="1:10" x14ac:dyDescent="0.2">
      <c r="A295" s="15"/>
      <c r="B295" s="37"/>
      <c r="C295" s="93" t="s">
        <v>40</v>
      </c>
      <c r="D295" s="199">
        <v>0</v>
      </c>
      <c r="E295" s="83" t="s">
        <v>66</v>
      </c>
      <c r="F295" s="36">
        <f>'Information de soudage à l''arc'!C43</f>
        <v>0</v>
      </c>
      <c r="G295" s="36">
        <f t="shared" si="109"/>
        <v>0</v>
      </c>
      <c r="H295" s="36" t="s">
        <v>2</v>
      </c>
      <c r="I295" s="84">
        <f t="shared" si="110"/>
        <v>0</v>
      </c>
      <c r="J295" s="85" t="s">
        <v>54</v>
      </c>
    </row>
    <row r="296" spans="1:10" x14ac:dyDescent="0.2">
      <c r="A296" s="15"/>
      <c r="B296" s="127"/>
      <c r="C296" s="93" t="s">
        <v>41</v>
      </c>
      <c r="D296" s="199">
        <v>0</v>
      </c>
      <c r="E296" s="83" t="s">
        <v>66</v>
      </c>
      <c r="F296" s="36">
        <f>'Information de soudage à l''arc'!C44</f>
        <v>0</v>
      </c>
      <c r="G296" s="36">
        <f t="shared" si="109"/>
        <v>0</v>
      </c>
      <c r="H296" s="36" t="s">
        <v>2</v>
      </c>
      <c r="I296" s="84">
        <f t="shared" si="110"/>
        <v>0</v>
      </c>
      <c r="J296" s="85" t="s">
        <v>54</v>
      </c>
    </row>
    <row r="297" spans="1:10" x14ac:dyDescent="0.2">
      <c r="A297" s="15"/>
      <c r="B297" s="127"/>
      <c r="C297" s="93" t="s">
        <v>368</v>
      </c>
      <c r="D297" s="36">
        <f>IF('Information de soudage à l''arc'!$C$6="Methode 1",0.024,10*0.5464*0.05*'Info de soudage arc (Methode 2)'!R9)</f>
        <v>2.4E-2</v>
      </c>
      <c r="E297" s="83" t="s">
        <v>66</v>
      </c>
      <c r="F297" s="36">
        <f>F53</f>
        <v>0</v>
      </c>
      <c r="G297" s="36">
        <f>IF(NOT(OR('Information de soudage à l''arc'!C$4="Non",'Information de soudage à l''arc'!C$5="Non")),0,(D297*F297)/1000)</f>
        <v>0</v>
      </c>
      <c r="H297" s="83" t="s">
        <v>2</v>
      </c>
      <c r="I297" s="84">
        <f t="shared" si="110"/>
        <v>0</v>
      </c>
      <c r="J297" s="105" t="s">
        <v>54</v>
      </c>
    </row>
    <row r="298" spans="1:10" ht="12" customHeight="1" x14ac:dyDescent="0.2">
      <c r="A298" s="92"/>
      <c r="B298" s="111"/>
      <c r="C298" s="107"/>
      <c r="D298" s="112"/>
      <c r="E298" s="113"/>
      <c r="F298" s="41"/>
      <c r="G298" s="41"/>
      <c r="H298" s="41"/>
      <c r="I298" s="41"/>
      <c r="J298" s="109"/>
    </row>
    <row r="299" spans="1:10" x14ac:dyDescent="0.2">
      <c r="A299" s="15"/>
      <c r="B299" s="127"/>
      <c r="C299" s="82" t="s">
        <v>58</v>
      </c>
      <c r="D299" s="199">
        <v>0</v>
      </c>
      <c r="E299" s="83" t="s">
        <v>66</v>
      </c>
      <c r="F299" s="36">
        <f>'Information de soudage à l''arc'!C47</f>
        <v>0</v>
      </c>
      <c r="G299" s="36">
        <f t="shared" ref="G299:G305" si="113">(D299*F299)/1000</f>
        <v>0</v>
      </c>
      <c r="H299" s="36" t="s">
        <v>2</v>
      </c>
      <c r="I299" s="84">
        <f t="shared" ref="I299:I306" si="114">G299/1000</f>
        <v>0</v>
      </c>
      <c r="J299" s="85" t="s">
        <v>54</v>
      </c>
    </row>
    <row r="300" spans="1:10" x14ac:dyDescent="0.2">
      <c r="A300" s="15"/>
      <c r="B300" s="127"/>
      <c r="C300" s="93" t="s">
        <v>5</v>
      </c>
      <c r="D300" s="199">
        <v>0</v>
      </c>
      <c r="E300" s="83" t="s">
        <v>66</v>
      </c>
      <c r="F300" s="36">
        <f>'Information de soudage à l''arc'!C48</f>
        <v>0</v>
      </c>
      <c r="G300" s="36">
        <f t="shared" si="113"/>
        <v>0</v>
      </c>
      <c r="H300" s="36" t="s">
        <v>2</v>
      </c>
      <c r="I300" s="84">
        <f t="shared" si="114"/>
        <v>0</v>
      </c>
      <c r="J300" s="85" t="s">
        <v>54</v>
      </c>
    </row>
    <row r="301" spans="1:10" x14ac:dyDescent="0.2">
      <c r="A301" s="15"/>
      <c r="B301" s="127"/>
      <c r="C301" s="93" t="s">
        <v>46</v>
      </c>
      <c r="D301" s="199">
        <v>0.02</v>
      </c>
      <c r="E301" s="83" t="s">
        <v>63</v>
      </c>
      <c r="F301" s="36">
        <f>'Information de soudage à l''arc'!C49</f>
        <v>0</v>
      </c>
      <c r="G301" s="36">
        <f t="shared" ref="G301" si="115">(D301*F301)/1000</f>
        <v>0</v>
      </c>
      <c r="H301" s="36" t="s">
        <v>2</v>
      </c>
      <c r="I301" s="84">
        <f t="shared" si="114"/>
        <v>0</v>
      </c>
      <c r="J301" s="85" t="s">
        <v>54</v>
      </c>
    </row>
    <row r="302" spans="1:10" x14ac:dyDescent="0.2">
      <c r="A302" s="15"/>
      <c r="B302" s="127"/>
      <c r="C302" s="93" t="s">
        <v>99</v>
      </c>
      <c r="D302" s="199">
        <v>1.46E-2</v>
      </c>
      <c r="E302" s="83" t="s">
        <v>63</v>
      </c>
      <c r="F302" s="36">
        <f>'Information de soudage à l''arc'!C50</f>
        <v>0</v>
      </c>
      <c r="G302" s="36">
        <f t="shared" ref="G302" si="116">(D302*F302)/1000</f>
        <v>0</v>
      </c>
      <c r="H302" s="36" t="s">
        <v>2</v>
      </c>
      <c r="I302" s="84">
        <f t="shared" si="114"/>
        <v>0</v>
      </c>
      <c r="J302" s="85" t="s">
        <v>54</v>
      </c>
    </row>
    <row r="303" spans="1:10" x14ac:dyDescent="0.2">
      <c r="A303" s="15"/>
      <c r="B303" s="37"/>
      <c r="C303" s="93" t="s">
        <v>47</v>
      </c>
      <c r="D303" s="199">
        <v>0.14000000000000001</v>
      </c>
      <c r="E303" s="83" t="s">
        <v>64</v>
      </c>
      <c r="F303" s="36">
        <f>'Information de soudage à l''arc'!C51</f>
        <v>0</v>
      </c>
      <c r="G303" s="36">
        <f t="shared" si="113"/>
        <v>0</v>
      </c>
      <c r="H303" s="36" t="s">
        <v>2</v>
      </c>
      <c r="I303" s="84">
        <f t="shared" si="114"/>
        <v>0</v>
      </c>
      <c r="J303" s="85" t="s">
        <v>54</v>
      </c>
    </row>
    <row r="304" spans="1:10" x14ac:dyDescent="0.2">
      <c r="A304" s="15"/>
      <c r="B304" s="127"/>
      <c r="C304" s="93" t="s">
        <v>48</v>
      </c>
      <c r="D304" s="199">
        <v>0</v>
      </c>
      <c r="E304" s="83" t="s">
        <v>66</v>
      </c>
      <c r="F304" s="36">
        <f>'Information de soudage à l''arc'!C52</f>
        <v>0</v>
      </c>
      <c r="G304" s="36">
        <f t="shared" si="113"/>
        <v>0</v>
      </c>
      <c r="H304" s="36" t="s">
        <v>2</v>
      </c>
      <c r="I304" s="84">
        <f t="shared" si="114"/>
        <v>0</v>
      </c>
      <c r="J304" s="85" t="s">
        <v>54</v>
      </c>
    </row>
    <row r="305" spans="1:10" x14ac:dyDescent="0.2">
      <c r="A305" s="15"/>
      <c r="B305" s="127"/>
      <c r="C305" s="93" t="s">
        <v>49</v>
      </c>
      <c r="D305" s="199">
        <v>0</v>
      </c>
      <c r="E305" s="83" t="s">
        <v>66</v>
      </c>
      <c r="F305" s="36">
        <f>'Information de soudage à l''arc'!C53</f>
        <v>0</v>
      </c>
      <c r="G305" s="36">
        <f t="shared" si="113"/>
        <v>0</v>
      </c>
      <c r="H305" s="36" t="s">
        <v>2</v>
      </c>
      <c r="I305" s="84">
        <f t="shared" si="114"/>
        <v>0</v>
      </c>
      <c r="J305" s="85" t="s">
        <v>54</v>
      </c>
    </row>
    <row r="306" spans="1:10" x14ac:dyDescent="0.2">
      <c r="A306" s="15"/>
      <c r="B306" s="127"/>
      <c r="C306" s="93" t="s">
        <v>369</v>
      </c>
      <c r="D306" s="36">
        <f>IF('Information de soudage à l''arc'!$C$6="Methode 1",0.049,20*0.2865*0.63*'Info de soudage arc (Methode 2)'!R10)</f>
        <v>4.9000000000000002E-2</v>
      </c>
      <c r="E306" s="83" t="s">
        <v>66</v>
      </c>
      <c r="F306" s="36">
        <f>F62</f>
        <v>0</v>
      </c>
      <c r="G306" s="36">
        <f>IF(NOT(OR('Information de soudage à l''arc'!C$4="Non",'Information de soudage à l''arc'!C$5="Non")),0,(D306*F306)/1000)</f>
        <v>0</v>
      </c>
      <c r="H306" s="83" t="s">
        <v>2</v>
      </c>
      <c r="I306" s="84">
        <f t="shared" si="114"/>
        <v>0</v>
      </c>
      <c r="J306" s="105" t="s">
        <v>54</v>
      </c>
    </row>
    <row r="307" spans="1:10" ht="12" customHeight="1" x14ac:dyDescent="0.2">
      <c r="A307" s="92"/>
      <c r="B307" s="111"/>
      <c r="C307" s="107"/>
      <c r="D307" s="112"/>
      <c r="E307" s="113"/>
      <c r="F307" s="41"/>
      <c r="G307" s="41"/>
      <c r="H307" s="41"/>
      <c r="I307" s="41"/>
      <c r="J307" s="109"/>
    </row>
    <row r="308" spans="1:10" x14ac:dyDescent="0.2">
      <c r="A308" s="15"/>
      <c r="B308" s="127"/>
      <c r="C308" s="82" t="s">
        <v>59</v>
      </c>
      <c r="D308" s="199">
        <v>0</v>
      </c>
      <c r="E308" s="36" t="s">
        <v>66</v>
      </c>
      <c r="F308" s="36">
        <f>'Information de soudage à l''arc'!C56</f>
        <v>0</v>
      </c>
      <c r="G308" s="36">
        <f>(D308*F308)/1000</f>
        <v>0</v>
      </c>
      <c r="H308" s="36" t="s">
        <v>2</v>
      </c>
      <c r="I308" s="84">
        <f t="shared" ref="I308:I311" si="117">G308/1000</f>
        <v>0</v>
      </c>
      <c r="J308" s="85" t="s">
        <v>54</v>
      </c>
    </row>
    <row r="309" spans="1:10" x14ac:dyDescent="0.2">
      <c r="A309" s="15"/>
      <c r="B309" s="127"/>
      <c r="C309" s="93" t="s">
        <v>108</v>
      </c>
      <c r="D309" s="199">
        <v>0</v>
      </c>
      <c r="E309" s="36" t="s">
        <v>66</v>
      </c>
      <c r="F309" s="36">
        <f>'Information de soudage à l''arc'!C57</f>
        <v>0</v>
      </c>
      <c r="G309" s="36">
        <f t="shared" ref="G309:G310" si="118">(D309*F309)/1000</f>
        <v>0</v>
      </c>
      <c r="H309" s="36" t="s">
        <v>2</v>
      </c>
      <c r="I309" s="84">
        <f t="shared" si="117"/>
        <v>0</v>
      </c>
      <c r="J309" s="85" t="s">
        <v>54</v>
      </c>
    </row>
    <row r="310" spans="1:10" x14ac:dyDescent="0.2">
      <c r="A310" s="15"/>
      <c r="B310" s="127"/>
      <c r="C310" s="93" t="s">
        <v>39</v>
      </c>
      <c r="D310" s="199">
        <v>0</v>
      </c>
      <c r="E310" s="36" t="s">
        <v>66</v>
      </c>
      <c r="F310" s="36">
        <f>'Information de soudage à l''arc'!C58</f>
        <v>0</v>
      </c>
      <c r="G310" s="36">
        <f t="shared" si="118"/>
        <v>0</v>
      </c>
      <c r="H310" s="36" t="s">
        <v>2</v>
      </c>
      <c r="I310" s="84">
        <f t="shared" si="117"/>
        <v>0</v>
      </c>
      <c r="J310" s="85" t="s">
        <v>54</v>
      </c>
    </row>
    <row r="311" spans="1:10" x14ac:dyDescent="0.2">
      <c r="A311" s="15"/>
      <c r="B311" s="127"/>
      <c r="C311" s="93" t="s">
        <v>370</v>
      </c>
      <c r="D311" s="36">
        <f>IF('Information de soudage à l''arc'!$C$6="Methode 1",0,(0.00902)*'Info de soudage arc (Methode 2)'!R11)</f>
        <v>0</v>
      </c>
      <c r="E311" s="83" t="s">
        <v>66</v>
      </c>
      <c r="F311" s="36">
        <f>F67</f>
        <v>0</v>
      </c>
      <c r="G311" s="36">
        <f>IF(NOT(OR('Information de soudage à l''arc'!C$4="Non",'Information de soudage à l''arc'!C$5="Non")),0,(D311*F311)/1000)</f>
        <v>0</v>
      </c>
      <c r="H311" s="83" t="s">
        <v>2</v>
      </c>
      <c r="I311" s="84">
        <f t="shared" si="117"/>
        <v>0</v>
      </c>
      <c r="J311" s="105" t="s">
        <v>54</v>
      </c>
    </row>
    <row r="312" spans="1:10" ht="12" customHeight="1" x14ac:dyDescent="0.2">
      <c r="A312" s="92"/>
      <c r="B312" s="111"/>
      <c r="C312" s="107"/>
      <c r="D312" s="112"/>
      <c r="E312" s="113"/>
      <c r="F312" s="41"/>
      <c r="G312" s="41"/>
      <c r="H312" s="41"/>
      <c r="I312" s="41"/>
      <c r="J312" s="109"/>
    </row>
    <row r="313" spans="1:10" x14ac:dyDescent="0.2">
      <c r="A313" s="15"/>
      <c r="B313" s="127"/>
      <c r="C313" s="82" t="s">
        <v>147</v>
      </c>
      <c r="D313" s="199">
        <v>0</v>
      </c>
      <c r="E313" s="83" t="s">
        <v>66</v>
      </c>
      <c r="F313" s="36">
        <f>'Information de soudage à l''arc'!C61</f>
        <v>0</v>
      </c>
      <c r="G313" s="36">
        <f>(D313*F313)/1000</f>
        <v>0</v>
      </c>
      <c r="H313" s="36" t="s">
        <v>2</v>
      </c>
      <c r="I313" s="84">
        <f t="shared" ref="I313:I315" si="119">G313/1000</f>
        <v>0</v>
      </c>
      <c r="J313" s="85" t="s">
        <v>54</v>
      </c>
    </row>
    <row r="314" spans="1:10" x14ac:dyDescent="0.2">
      <c r="A314" s="15"/>
      <c r="B314" s="127"/>
      <c r="C314" s="93" t="s">
        <v>100</v>
      </c>
      <c r="D314" s="199">
        <v>0</v>
      </c>
      <c r="E314" s="36" t="s">
        <v>66</v>
      </c>
      <c r="F314" s="36">
        <f>'Information de soudage à l''arc'!C62</f>
        <v>0</v>
      </c>
      <c r="G314" s="36">
        <f t="shared" ref="G314" si="120">(D314*F314)/1000</f>
        <v>0</v>
      </c>
      <c r="H314" s="36" t="s">
        <v>2</v>
      </c>
      <c r="I314" s="84">
        <f t="shared" si="119"/>
        <v>0</v>
      </c>
      <c r="J314" s="85" t="s">
        <v>54</v>
      </c>
    </row>
    <row r="315" spans="1:10" x14ac:dyDescent="0.2">
      <c r="A315" s="15"/>
      <c r="B315" s="127"/>
      <c r="C315" s="93" t="s">
        <v>371</v>
      </c>
      <c r="D315" s="36">
        <f>IF('Information de soudage à l''arc'!$C$6="Methode 1",0,2.9*0.1*'Info de soudage arc (Methode 2)'!R12)</f>
        <v>0</v>
      </c>
      <c r="E315" s="83" t="s">
        <v>66</v>
      </c>
      <c r="F315" s="36">
        <f>F71</f>
        <v>0</v>
      </c>
      <c r="G315" s="36">
        <f>IF(NOT(OR('Information de soudage à l''arc'!C$4="Non",'Information de soudage à l''arc'!C$5="Non")),0,(D315*F315)/1000)</f>
        <v>0</v>
      </c>
      <c r="H315" s="83" t="s">
        <v>2</v>
      </c>
      <c r="I315" s="84">
        <f t="shared" si="119"/>
        <v>0</v>
      </c>
      <c r="J315" s="105" t="s">
        <v>54</v>
      </c>
    </row>
    <row r="316" spans="1:10" ht="12" customHeight="1" x14ac:dyDescent="0.2">
      <c r="A316" s="92"/>
      <c r="B316" s="111"/>
      <c r="C316" s="107"/>
      <c r="D316" s="112"/>
      <c r="E316" s="113"/>
      <c r="F316" s="41"/>
      <c r="G316" s="41"/>
      <c r="H316" s="41"/>
      <c r="I316" s="41"/>
      <c r="J316" s="109"/>
    </row>
    <row r="317" spans="1:10" x14ac:dyDescent="0.2">
      <c r="A317" s="15"/>
      <c r="B317" s="127"/>
      <c r="C317" s="82" t="s">
        <v>148</v>
      </c>
      <c r="D317" s="199">
        <v>0</v>
      </c>
      <c r="E317" s="83" t="s">
        <v>66</v>
      </c>
      <c r="F317" s="36">
        <f>'Information de soudage à l''arc'!C65</f>
        <v>0</v>
      </c>
      <c r="G317" s="36">
        <f>(D317*F317)/1000</f>
        <v>0</v>
      </c>
      <c r="H317" s="36" t="s">
        <v>2</v>
      </c>
      <c r="I317" s="84">
        <f t="shared" ref="I317:I319" si="121">G317/1000</f>
        <v>0</v>
      </c>
      <c r="J317" s="85" t="s">
        <v>54</v>
      </c>
    </row>
    <row r="318" spans="1:10" x14ac:dyDescent="0.2">
      <c r="A318" s="15"/>
      <c r="B318" s="127"/>
      <c r="C318" s="93" t="s">
        <v>100</v>
      </c>
      <c r="D318" s="199">
        <v>0</v>
      </c>
      <c r="E318" s="83" t="s">
        <v>66</v>
      </c>
      <c r="F318" s="36">
        <f>'Information de soudage à l''arc'!C66</f>
        <v>0</v>
      </c>
      <c r="G318" s="36">
        <f t="shared" ref="G318" si="122">(D318*F318)/1000</f>
        <v>0</v>
      </c>
      <c r="H318" s="36" t="s">
        <v>2</v>
      </c>
      <c r="I318" s="84">
        <f t="shared" si="121"/>
        <v>0</v>
      </c>
      <c r="J318" s="85" t="s">
        <v>54</v>
      </c>
    </row>
    <row r="319" spans="1:10" x14ac:dyDescent="0.2">
      <c r="A319" s="15"/>
      <c r="B319" s="127"/>
      <c r="C319" s="93" t="s">
        <v>372</v>
      </c>
      <c r="D319" s="36">
        <f>IF('Information de soudage à l''arc'!$C$6="Methode 1",0,0.4*0.1*'Info de soudage arc (Methode 2)'!R13)</f>
        <v>0</v>
      </c>
      <c r="E319" s="83" t="s">
        <v>66</v>
      </c>
      <c r="F319" s="36">
        <f>F75</f>
        <v>0</v>
      </c>
      <c r="G319" s="36">
        <f>IF(NOT(OR('Information de soudage à l''arc'!C$4="Non",'Information de soudage à l''arc'!C$5="Non")),0,(D319*F319)/1000)</f>
        <v>0</v>
      </c>
      <c r="H319" s="83" t="s">
        <v>2</v>
      </c>
      <c r="I319" s="84">
        <f t="shared" si="121"/>
        <v>0</v>
      </c>
      <c r="J319" s="105" t="s">
        <v>54</v>
      </c>
    </row>
    <row r="320" spans="1:10" ht="12" customHeight="1" x14ac:dyDescent="0.2">
      <c r="A320" s="92"/>
      <c r="B320" s="111"/>
      <c r="C320" s="107"/>
      <c r="D320" s="112"/>
      <c r="E320" s="113"/>
      <c r="F320" s="41"/>
      <c r="G320" s="41"/>
      <c r="H320" s="41"/>
      <c r="I320" s="41"/>
      <c r="J320" s="109"/>
    </row>
    <row r="321" spans="1:10" x14ac:dyDescent="0.2">
      <c r="A321" s="15"/>
      <c r="B321" s="127"/>
      <c r="C321" s="114" t="s">
        <v>374</v>
      </c>
      <c r="D321" s="36">
        <f>IF('Information de soudage à l''arc'!$C$6="Methode 1",0.05,50*0.1*'Info de soudage arc (Methode 2)'!R14)</f>
        <v>0.05</v>
      </c>
      <c r="E321" s="83" t="s">
        <v>66</v>
      </c>
      <c r="F321" s="36">
        <f>F77</f>
        <v>0</v>
      </c>
      <c r="G321" s="36">
        <f>IF(NOT(OR('Information de soudage à l''arc'!C$4="Non",'Information de soudage à l''arc'!C$5="Non")),0,(D321*F321)/1000)</f>
        <v>0</v>
      </c>
      <c r="H321" s="83" t="s">
        <v>2</v>
      </c>
      <c r="I321" s="84">
        <f t="shared" ref="I321" si="123">G321/1000</f>
        <v>0</v>
      </c>
      <c r="J321" s="105" t="s">
        <v>54</v>
      </c>
    </row>
    <row r="322" spans="1:10" ht="13.5" thickBot="1" x14ac:dyDescent="0.25">
      <c r="A322" s="37"/>
      <c r="B322" s="127"/>
      <c r="C322" s="237" t="s">
        <v>331</v>
      </c>
      <c r="D322" s="122"/>
      <c r="E322" s="15"/>
      <c r="F322" s="36"/>
      <c r="G322" s="118">
        <f>SUM(G263:G321)</f>
        <v>0</v>
      </c>
      <c r="H322" s="36" t="s">
        <v>2</v>
      </c>
      <c r="I322" s="119">
        <f>SUM(I263:I321)</f>
        <v>0</v>
      </c>
      <c r="J322" s="85" t="s">
        <v>54</v>
      </c>
    </row>
    <row r="323" spans="1:10" ht="6.75" customHeight="1" thickBot="1" x14ac:dyDescent="0.25">
      <c r="A323" s="40"/>
      <c r="B323" s="121"/>
      <c r="C323" s="112"/>
      <c r="D323" s="112"/>
      <c r="E323" s="112"/>
      <c r="F323" s="41"/>
      <c r="G323" s="41"/>
      <c r="H323" s="41"/>
      <c r="I323" s="41"/>
      <c r="J323" s="112"/>
    </row>
    <row r="324" spans="1:10" x14ac:dyDescent="0.2">
      <c r="A324" s="94" t="s">
        <v>258</v>
      </c>
      <c r="B324" s="127" t="s">
        <v>55</v>
      </c>
      <c r="C324" s="82" t="s">
        <v>56</v>
      </c>
      <c r="D324" s="199">
        <v>0</v>
      </c>
      <c r="E324" s="83" t="s">
        <v>66</v>
      </c>
      <c r="F324" s="36">
        <f>'Information de soudage à l''arc'!C11</f>
        <v>0</v>
      </c>
      <c r="G324" s="36">
        <f t="shared" ref="G324:G344" si="124">(D324*F324)/1000</f>
        <v>0</v>
      </c>
      <c r="H324" s="36" t="s">
        <v>2</v>
      </c>
      <c r="I324" s="84">
        <f t="shared" ref="I324:I345" si="125">G324/1000</f>
        <v>0</v>
      </c>
      <c r="J324" s="85" t="s">
        <v>54</v>
      </c>
    </row>
    <row r="325" spans="1:10" x14ac:dyDescent="0.2">
      <c r="A325" s="94" t="s">
        <v>259</v>
      </c>
      <c r="B325" s="127"/>
      <c r="C325" s="93" t="s">
        <v>5</v>
      </c>
      <c r="D325" s="199">
        <v>0</v>
      </c>
      <c r="E325" s="83" t="s">
        <v>66</v>
      </c>
      <c r="F325" s="36">
        <f>'Information de soudage à l''arc'!C12</f>
        <v>0</v>
      </c>
      <c r="G325" s="36">
        <f t="shared" si="124"/>
        <v>0</v>
      </c>
      <c r="H325" s="36" t="s">
        <v>2</v>
      </c>
      <c r="I325" s="84">
        <f t="shared" si="125"/>
        <v>0</v>
      </c>
      <c r="J325" s="85" t="s">
        <v>54</v>
      </c>
    </row>
    <row r="326" spans="1:10" x14ac:dyDescent="0.2">
      <c r="A326" s="92"/>
      <c r="B326" s="127"/>
      <c r="C326" s="93" t="s">
        <v>6</v>
      </c>
      <c r="D326" s="199">
        <v>0.01</v>
      </c>
      <c r="E326" s="83" t="s">
        <v>63</v>
      </c>
      <c r="F326" s="36">
        <f>'Information de soudage à l''arc'!C13</f>
        <v>0</v>
      </c>
      <c r="G326" s="36">
        <f t="shared" si="124"/>
        <v>0</v>
      </c>
      <c r="H326" s="36" t="s">
        <v>2</v>
      </c>
      <c r="I326" s="84">
        <f t="shared" si="125"/>
        <v>0</v>
      </c>
      <c r="J326" s="85" t="s">
        <v>54</v>
      </c>
    </row>
    <row r="327" spans="1:10" x14ac:dyDescent="0.2">
      <c r="A327" s="92"/>
      <c r="B327" s="127"/>
      <c r="C327" s="93" t="s">
        <v>99</v>
      </c>
      <c r="D327" s="199">
        <v>0.01</v>
      </c>
      <c r="E327" s="83" t="s">
        <v>63</v>
      </c>
      <c r="F327" s="36">
        <f>'Information de soudage à l''arc'!C14</f>
        <v>0</v>
      </c>
      <c r="G327" s="36">
        <f>(D327*F327)/1000</f>
        <v>0</v>
      </c>
      <c r="H327" s="36" t="s">
        <v>2</v>
      </c>
      <c r="I327" s="84">
        <f t="shared" si="125"/>
        <v>0</v>
      </c>
      <c r="J327" s="85" t="s">
        <v>54</v>
      </c>
    </row>
    <row r="328" spans="1:10" x14ac:dyDescent="0.2">
      <c r="A328" s="92"/>
      <c r="B328" s="127"/>
      <c r="C328" s="93" t="s">
        <v>7</v>
      </c>
      <c r="D328" s="199">
        <v>2.4E-2</v>
      </c>
      <c r="E328" s="83" t="s">
        <v>62</v>
      </c>
      <c r="F328" s="36">
        <f>'Information de soudage à l''arc'!C15</f>
        <v>0</v>
      </c>
      <c r="G328" s="36">
        <f t="shared" si="124"/>
        <v>0</v>
      </c>
      <c r="H328" s="36" t="s">
        <v>2</v>
      </c>
      <c r="I328" s="84">
        <f t="shared" si="125"/>
        <v>0</v>
      </c>
      <c r="J328" s="85" t="s">
        <v>54</v>
      </c>
    </row>
    <row r="329" spans="1:10" x14ac:dyDescent="0.2">
      <c r="A329" s="92"/>
      <c r="B329" s="127"/>
      <c r="C329" s="93" t="s">
        <v>8</v>
      </c>
      <c r="D329" s="199">
        <v>0.01</v>
      </c>
      <c r="E329" s="83" t="s">
        <v>63</v>
      </c>
      <c r="F329" s="36">
        <f>'Information de soudage à l''arc'!C16</f>
        <v>0</v>
      </c>
      <c r="G329" s="36">
        <f t="shared" si="124"/>
        <v>0</v>
      </c>
      <c r="H329" s="36" t="s">
        <v>2</v>
      </c>
      <c r="I329" s="84">
        <f t="shared" si="125"/>
        <v>0</v>
      </c>
      <c r="J329" s="85" t="s">
        <v>54</v>
      </c>
    </row>
    <row r="330" spans="1:10" x14ac:dyDescent="0.2">
      <c r="A330" s="92"/>
      <c r="B330" s="37"/>
      <c r="C330" s="93" t="s">
        <v>9</v>
      </c>
      <c r="D330" s="199">
        <v>0</v>
      </c>
      <c r="E330" s="83" t="s">
        <v>66</v>
      </c>
      <c r="F330" s="36">
        <f>'Information de soudage à l''arc'!C17</f>
        <v>0</v>
      </c>
      <c r="G330" s="36">
        <f t="shared" si="124"/>
        <v>0</v>
      </c>
      <c r="H330" s="36" t="s">
        <v>2</v>
      </c>
      <c r="I330" s="84">
        <f t="shared" si="125"/>
        <v>0</v>
      </c>
      <c r="J330" s="85" t="s">
        <v>54</v>
      </c>
    </row>
    <row r="331" spans="1:10" x14ac:dyDescent="0.2">
      <c r="A331" s="92"/>
      <c r="B331" s="127"/>
      <c r="C331" s="93" t="s">
        <v>10</v>
      </c>
      <c r="D331" s="199">
        <v>0</v>
      </c>
      <c r="E331" s="83" t="s">
        <v>66</v>
      </c>
      <c r="F331" s="36">
        <f>'Information de soudage à l''arc'!C18</f>
        <v>0</v>
      </c>
      <c r="G331" s="36">
        <f t="shared" si="124"/>
        <v>0</v>
      </c>
      <c r="H331" s="36" t="s">
        <v>2</v>
      </c>
      <c r="I331" s="84">
        <f t="shared" si="125"/>
        <v>0</v>
      </c>
      <c r="J331" s="85" t="s">
        <v>54</v>
      </c>
    </row>
    <row r="332" spans="1:10" x14ac:dyDescent="0.2">
      <c r="A332" s="92"/>
      <c r="B332" s="127"/>
      <c r="C332" s="93" t="s">
        <v>12</v>
      </c>
      <c r="D332" s="199">
        <v>0</v>
      </c>
      <c r="E332" s="83" t="s">
        <v>66</v>
      </c>
      <c r="F332" s="36">
        <f>'Information de soudage à l''arc'!C19</f>
        <v>0</v>
      </c>
      <c r="G332" s="36">
        <f t="shared" si="124"/>
        <v>0</v>
      </c>
      <c r="H332" s="36" t="s">
        <v>2</v>
      </c>
      <c r="I332" s="84">
        <f t="shared" si="125"/>
        <v>0</v>
      </c>
      <c r="J332" s="85" t="s">
        <v>54</v>
      </c>
    </row>
    <row r="333" spans="1:10" x14ac:dyDescent="0.2">
      <c r="A333" s="92"/>
      <c r="B333" s="127"/>
      <c r="C333" s="93" t="s">
        <v>14</v>
      </c>
      <c r="D333" s="199">
        <v>0</v>
      </c>
      <c r="E333" s="83" t="s">
        <v>66</v>
      </c>
      <c r="F333" s="36">
        <f>'Information de soudage à l''arc'!C20</f>
        <v>0</v>
      </c>
      <c r="G333" s="36">
        <f t="shared" si="124"/>
        <v>0</v>
      </c>
      <c r="H333" s="36" t="s">
        <v>2</v>
      </c>
      <c r="I333" s="84">
        <f t="shared" si="125"/>
        <v>0</v>
      </c>
      <c r="J333" s="85" t="s">
        <v>54</v>
      </c>
    </row>
    <row r="334" spans="1:10" x14ac:dyDescent="0.2">
      <c r="A334" s="92"/>
      <c r="B334" s="127"/>
      <c r="C334" s="93" t="s">
        <v>16</v>
      </c>
      <c r="D334" s="199">
        <v>0</v>
      </c>
      <c r="E334" s="83" t="s">
        <v>66</v>
      </c>
      <c r="F334" s="36">
        <f>'Information de soudage à l''arc'!C21</f>
        <v>0</v>
      </c>
      <c r="G334" s="36">
        <f t="shared" si="124"/>
        <v>0</v>
      </c>
      <c r="H334" s="36" t="s">
        <v>2</v>
      </c>
      <c r="I334" s="84">
        <f t="shared" si="125"/>
        <v>0</v>
      </c>
      <c r="J334" s="85" t="s">
        <v>54</v>
      </c>
    </row>
    <row r="335" spans="1:10" x14ac:dyDescent="0.2">
      <c r="A335" s="92"/>
      <c r="B335" s="127"/>
      <c r="C335" s="93" t="s">
        <v>18</v>
      </c>
      <c r="D335" s="199">
        <v>0</v>
      </c>
      <c r="E335" s="83" t="s">
        <v>66</v>
      </c>
      <c r="F335" s="36">
        <f>'Information de soudage à l''arc'!C22</f>
        <v>0</v>
      </c>
      <c r="G335" s="36">
        <f t="shared" si="124"/>
        <v>0</v>
      </c>
      <c r="H335" s="36" t="s">
        <v>2</v>
      </c>
      <c r="I335" s="84">
        <f t="shared" si="125"/>
        <v>0</v>
      </c>
      <c r="J335" s="85" t="s">
        <v>54</v>
      </c>
    </row>
    <row r="336" spans="1:10" x14ac:dyDescent="0.2">
      <c r="A336" s="92"/>
      <c r="B336" s="37"/>
      <c r="C336" s="93" t="s">
        <v>20</v>
      </c>
      <c r="D336" s="199">
        <v>0</v>
      </c>
      <c r="E336" s="83" t="s">
        <v>66</v>
      </c>
      <c r="F336" s="36">
        <f>'Information de soudage à l''arc'!C23</f>
        <v>0</v>
      </c>
      <c r="G336" s="36">
        <f t="shared" si="124"/>
        <v>0</v>
      </c>
      <c r="H336" s="36" t="s">
        <v>2</v>
      </c>
      <c r="I336" s="84">
        <f t="shared" si="125"/>
        <v>0</v>
      </c>
      <c r="J336" s="85" t="s">
        <v>54</v>
      </c>
    </row>
    <row r="337" spans="1:10" x14ac:dyDescent="0.2">
      <c r="A337" s="92"/>
      <c r="B337" s="127"/>
      <c r="C337" s="93" t="s">
        <v>22</v>
      </c>
      <c r="D337" s="199">
        <v>0.16200000000000001</v>
      </c>
      <c r="E337" s="83" t="s">
        <v>62</v>
      </c>
      <c r="F337" s="36">
        <f>'Information de soudage à l''arc'!C24</f>
        <v>0</v>
      </c>
      <c r="G337" s="36">
        <f t="shared" si="124"/>
        <v>0</v>
      </c>
      <c r="H337" s="36" t="s">
        <v>2</v>
      </c>
      <c r="I337" s="84">
        <f t="shared" si="125"/>
        <v>0</v>
      </c>
      <c r="J337" s="85" t="s">
        <v>54</v>
      </c>
    </row>
    <row r="338" spans="1:10" x14ac:dyDescent="0.2">
      <c r="A338" s="92"/>
      <c r="B338" s="127"/>
      <c r="C338" s="93" t="s">
        <v>24</v>
      </c>
      <c r="D338" s="199">
        <v>0</v>
      </c>
      <c r="E338" s="83" t="s">
        <v>66</v>
      </c>
      <c r="F338" s="36">
        <f>'Information de soudage à l''arc'!C25</f>
        <v>0</v>
      </c>
      <c r="G338" s="36">
        <f t="shared" si="124"/>
        <v>0</v>
      </c>
      <c r="H338" s="36" t="s">
        <v>2</v>
      </c>
      <c r="I338" s="84">
        <f t="shared" si="125"/>
        <v>0</v>
      </c>
      <c r="J338" s="85" t="s">
        <v>54</v>
      </c>
    </row>
    <row r="339" spans="1:10" x14ac:dyDescent="0.2">
      <c r="A339" s="92"/>
      <c r="B339" s="127"/>
      <c r="C339" s="93" t="s">
        <v>25</v>
      </c>
      <c r="D339" s="199">
        <v>0</v>
      </c>
      <c r="E339" s="83" t="s">
        <v>66</v>
      </c>
      <c r="F339" s="36">
        <f>'Information de soudage à l''arc'!C26</f>
        <v>0</v>
      </c>
      <c r="G339" s="36">
        <f t="shared" si="124"/>
        <v>0</v>
      </c>
      <c r="H339" s="36" t="s">
        <v>2</v>
      </c>
      <c r="I339" s="84">
        <f t="shared" si="125"/>
        <v>0</v>
      </c>
      <c r="J339" s="85" t="s">
        <v>54</v>
      </c>
    </row>
    <row r="340" spans="1:10" x14ac:dyDescent="0.2">
      <c r="A340" s="92"/>
      <c r="B340" s="127"/>
      <c r="C340" s="93" t="s">
        <v>26</v>
      </c>
      <c r="D340" s="199">
        <v>0</v>
      </c>
      <c r="E340" s="83" t="s">
        <v>66</v>
      </c>
      <c r="F340" s="36">
        <f>'Information de soudage à l''arc'!C27</f>
        <v>0</v>
      </c>
      <c r="G340" s="36">
        <f t="shared" si="124"/>
        <v>0</v>
      </c>
      <c r="H340" s="36" t="s">
        <v>2</v>
      </c>
      <c r="I340" s="84">
        <f t="shared" si="125"/>
        <v>0</v>
      </c>
      <c r="J340" s="85" t="s">
        <v>54</v>
      </c>
    </row>
    <row r="341" spans="1:10" x14ac:dyDescent="0.2">
      <c r="A341" s="92"/>
      <c r="B341" s="127"/>
      <c r="C341" s="93" t="s">
        <v>27</v>
      </c>
      <c r="D341" s="199">
        <v>0</v>
      </c>
      <c r="E341" s="83" t="s">
        <v>66</v>
      </c>
      <c r="F341" s="36">
        <f>'Information de soudage à l''arc'!C28</f>
        <v>0</v>
      </c>
      <c r="G341" s="36">
        <f t="shared" si="124"/>
        <v>0</v>
      </c>
      <c r="H341" s="36" t="s">
        <v>2</v>
      </c>
      <c r="I341" s="84">
        <f t="shared" si="125"/>
        <v>0</v>
      </c>
      <c r="J341" s="85" t="s">
        <v>54</v>
      </c>
    </row>
    <row r="342" spans="1:10" x14ac:dyDescent="0.2">
      <c r="A342" s="92"/>
      <c r="B342" s="37"/>
      <c r="C342" s="93" t="s">
        <v>28</v>
      </c>
      <c r="D342" s="199">
        <v>0</v>
      </c>
      <c r="E342" s="83" t="s">
        <v>66</v>
      </c>
      <c r="F342" s="36">
        <f>'Information de soudage à l''arc'!C29</f>
        <v>0</v>
      </c>
      <c r="G342" s="36">
        <f t="shared" si="124"/>
        <v>0</v>
      </c>
      <c r="H342" s="36" t="s">
        <v>2</v>
      </c>
      <c r="I342" s="84">
        <f t="shared" si="125"/>
        <v>0</v>
      </c>
      <c r="J342" s="85" t="s">
        <v>54</v>
      </c>
    </row>
    <row r="343" spans="1:10" x14ac:dyDescent="0.2">
      <c r="A343" s="92"/>
      <c r="B343" s="127"/>
      <c r="C343" s="93" t="s">
        <v>30</v>
      </c>
      <c r="D343" s="199">
        <v>0</v>
      </c>
      <c r="E343" s="83" t="s">
        <v>66</v>
      </c>
      <c r="F343" s="36">
        <f>'Information de soudage à l''arc'!C30</f>
        <v>0</v>
      </c>
      <c r="G343" s="36">
        <f t="shared" si="124"/>
        <v>0</v>
      </c>
      <c r="H343" s="36" t="s">
        <v>2</v>
      </c>
      <c r="I343" s="84">
        <f t="shared" si="125"/>
        <v>0</v>
      </c>
      <c r="J343" s="85" t="s">
        <v>54</v>
      </c>
    </row>
    <row r="344" spans="1:10" x14ac:dyDescent="0.2">
      <c r="A344" s="92"/>
      <c r="B344" s="127"/>
      <c r="C344" s="93" t="s">
        <v>31</v>
      </c>
      <c r="D344" s="199">
        <v>0</v>
      </c>
      <c r="E344" s="83" t="s">
        <v>66</v>
      </c>
      <c r="F344" s="36">
        <f>'Information de soudage à l''arc'!C31</f>
        <v>0</v>
      </c>
      <c r="G344" s="36">
        <f t="shared" si="124"/>
        <v>0</v>
      </c>
      <c r="H344" s="36" t="s">
        <v>2</v>
      </c>
      <c r="I344" s="84">
        <f t="shared" si="125"/>
        <v>0</v>
      </c>
      <c r="J344" s="85" t="s">
        <v>54</v>
      </c>
    </row>
    <row r="345" spans="1:10" x14ac:dyDescent="0.2">
      <c r="A345" s="92"/>
      <c r="B345" s="127"/>
      <c r="C345" s="93" t="s">
        <v>367</v>
      </c>
      <c r="D345" s="36">
        <f>IF('Information de soudage à l''arc'!$C$6="Methode 1",0.043,20*0.2865*'Info de soudage arc (Methode 2)'!V8)</f>
        <v>4.2999999999999997E-2</v>
      </c>
      <c r="E345" s="83" t="s">
        <v>66</v>
      </c>
      <c r="F345" s="36">
        <f>F40</f>
        <v>0</v>
      </c>
      <c r="G345" s="36">
        <f>IF(NOT(OR('Information de soudage à l''arc'!C$4="Non",'Information de soudage à l''arc'!C$5="Non")),0,(D345*F345)/1000)</f>
        <v>0</v>
      </c>
      <c r="H345" s="83" t="s">
        <v>2</v>
      </c>
      <c r="I345" s="84">
        <f t="shared" si="125"/>
        <v>0</v>
      </c>
      <c r="J345" s="105" t="s">
        <v>54</v>
      </c>
    </row>
    <row r="346" spans="1:10" ht="12" customHeight="1" x14ac:dyDescent="0.2">
      <c r="A346" s="92"/>
      <c r="B346" s="111"/>
      <c r="C346" s="107"/>
      <c r="D346" s="112"/>
      <c r="E346" s="113"/>
      <c r="F346" s="41"/>
      <c r="G346" s="41"/>
      <c r="H346" s="41"/>
      <c r="I346" s="41"/>
      <c r="J346" s="109"/>
    </row>
    <row r="347" spans="1:10" x14ac:dyDescent="0.2">
      <c r="A347" s="92"/>
      <c r="B347" s="127"/>
      <c r="C347" s="82" t="s">
        <v>57</v>
      </c>
      <c r="D347" s="199">
        <v>0</v>
      </c>
      <c r="E347" s="83" t="s">
        <v>66</v>
      </c>
      <c r="F347" s="36">
        <f>'Information de soudage à l''arc'!C34</f>
        <v>0</v>
      </c>
      <c r="G347" s="36">
        <f t="shared" ref="G347:G357" si="126">(D347*F347)/1000</f>
        <v>0</v>
      </c>
      <c r="H347" s="36" t="s">
        <v>2</v>
      </c>
      <c r="I347" s="84">
        <f t="shared" ref="I347:I358" si="127">G347/1000</f>
        <v>0</v>
      </c>
      <c r="J347" s="85" t="s">
        <v>54</v>
      </c>
    </row>
    <row r="348" spans="1:10" x14ac:dyDescent="0.2">
      <c r="A348" s="92"/>
      <c r="B348" s="127"/>
      <c r="C348" s="93" t="s">
        <v>99</v>
      </c>
      <c r="D348" s="199">
        <v>0</v>
      </c>
      <c r="E348" s="83" t="s">
        <v>66</v>
      </c>
      <c r="F348" s="36">
        <f>'Information de soudage à l''arc'!C35</f>
        <v>0</v>
      </c>
      <c r="G348" s="36">
        <f t="shared" ref="G348" si="128">(D348*F348)/1000</f>
        <v>0</v>
      </c>
      <c r="H348" s="36" t="s">
        <v>2</v>
      </c>
      <c r="I348" s="84">
        <f t="shared" si="127"/>
        <v>0</v>
      </c>
      <c r="J348" s="85" t="s">
        <v>54</v>
      </c>
    </row>
    <row r="349" spans="1:10" x14ac:dyDescent="0.2">
      <c r="A349" s="92"/>
      <c r="B349" s="127"/>
      <c r="C349" s="93" t="s">
        <v>34</v>
      </c>
      <c r="D349" s="199">
        <v>2.9999999999999997E-4</v>
      </c>
      <c r="E349" s="83" t="s">
        <v>63</v>
      </c>
      <c r="F349" s="36">
        <f>'Information de soudage à l''arc'!C36</f>
        <v>0</v>
      </c>
      <c r="G349" s="36">
        <f t="shared" si="126"/>
        <v>0</v>
      </c>
      <c r="H349" s="36" t="s">
        <v>2</v>
      </c>
      <c r="I349" s="84">
        <f t="shared" si="127"/>
        <v>0</v>
      </c>
      <c r="J349" s="85" t="s">
        <v>54</v>
      </c>
    </row>
    <row r="350" spans="1:10" x14ac:dyDescent="0.2">
      <c r="A350" s="92"/>
      <c r="B350" s="37"/>
      <c r="C350" s="93" t="s">
        <v>35</v>
      </c>
      <c r="D350" s="199">
        <v>0</v>
      </c>
      <c r="E350" s="83" t="s">
        <v>66</v>
      </c>
      <c r="F350" s="36">
        <f>'Information de soudage à l''arc'!C37</f>
        <v>0</v>
      </c>
      <c r="G350" s="36">
        <f t="shared" si="126"/>
        <v>0</v>
      </c>
      <c r="H350" s="36" t="s">
        <v>2</v>
      </c>
      <c r="I350" s="84">
        <f t="shared" si="127"/>
        <v>0</v>
      </c>
      <c r="J350" s="85" t="s">
        <v>54</v>
      </c>
    </row>
    <row r="351" spans="1:10" x14ac:dyDescent="0.2">
      <c r="A351" s="92"/>
      <c r="B351" s="127"/>
      <c r="C351" s="93" t="s">
        <v>37</v>
      </c>
      <c r="D351" s="199">
        <v>0</v>
      </c>
      <c r="E351" s="83" t="s">
        <v>66</v>
      </c>
      <c r="F351" s="36">
        <f>'Information de soudage à l''arc'!C38</f>
        <v>0</v>
      </c>
      <c r="G351" s="36">
        <f t="shared" si="126"/>
        <v>0</v>
      </c>
      <c r="H351" s="36" t="s">
        <v>2</v>
      </c>
      <c r="I351" s="84">
        <f t="shared" si="127"/>
        <v>0</v>
      </c>
      <c r="J351" s="85" t="s">
        <v>54</v>
      </c>
    </row>
    <row r="352" spans="1:10" x14ac:dyDescent="0.2">
      <c r="A352" s="92"/>
      <c r="B352" s="127"/>
      <c r="C352" s="93" t="s">
        <v>39</v>
      </c>
      <c r="D352" s="199">
        <v>0</v>
      </c>
      <c r="E352" s="83" t="s">
        <v>66</v>
      </c>
      <c r="F352" s="36">
        <f>'Information de soudage à l''arc'!C39</f>
        <v>0</v>
      </c>
      <c r="G352" s="36">
        <f t="shared" si="126"/>
        <v>0</v>
      </c>
      <c r="H352" s="36" t="s">
        <v>2</v>
      </c>
      <c r="I352" s="84">
        <f t="shared" si="127"/>
        <v>0</v>
      </c>
      <c r="J352" s="85" t="s">
        <v>54</v>
      </c>
    </row>
    <row r="353" spans="1:10" x14ac:dyDescent="0.2">
      <c r="A353" s="92"/>
      <c r="B353" s="127"/>
      <c r="C353" s="93" t="s">
        <v>100</v>
      </c>
      <c r="D353" s="199">
        <v>0</v>
      </c>
      <c r="E353" s="83" t="s">
        <v>66</v>
      </c>
      <c r="F353" s="36">
        <f>'Information de soudage à l''arc'!C40</f>
        <v>0</v>
      </c>
      <c r="G353" s="36">
        <f t="shared" ref="G353:G355" si="129">(D353*F353)/1000</f>
        <v>0</v>
      </c>
      <c r="H353" s="36" t="s">
        <v>2</v>
      </c>
      <c r="I353" s="84">
        <f t="shared" si="127"/>
        <v>0</v>
      </c>
      <c r="J353" s="85" t="s">
        <v>54</v>
      </c>
    </row>
    <row r="354" spans="1:10" x14ac:dyDescent="0.2">
      <c r="A354" s="92"/>
      <c r="B354" s="127"/>
      <c r="C354" s="93" t="s">
        <v>101</v>
      </c>
      <c r="D354" s="199">
        <v>0</v>
      </c>
      <c r="E354" s="83" t="s">
        <v>66</v>
      </c>
      <c r="F354" s="36">
        <f>'Information de soudage à l''arc'!C41</f>
        <v>0</v>
      </c>
      <c r="G354" s="36">
        <f t="shared" si="129"/>
        <v>0</v>
      </c>
      <c r="H354" s="36" t="s">
        <v>2</v>
      </c>
      <c r="I354" s="84">
        <f t="shared" si="127"/>
        <v>0</v>
      </c>
      <c r="J354" s="85" t="s">
        <v>54</v>
      </c>
    </row>
    <row r="355" spans="1:10" x14ac:dyDescent="0.2">
      <c r="A355" s="92"/>
      <c r="B355" s="127"/>
      <c r="C355" s="93" t="s">
        <v>102</v>
      </c>
      <c r="D355" s="199">
        <v>0</v>
      </c>
      <c r="E355" s="83" t="s">
        <v>66</v>
      </c>
      <c r="F355" s="36">
        <f>'Information de soudage à l''arc'!C42</f>
        <v>0</v>
      </c>
      <c r="G355" s="36">
        <f t="shared" si="129"/>
        <v>0</v>
      </c>
      <c r="H355" s="36" t="s">
        <v>2</v>
      </c>
      <c r="I355" s="84">
        <f t="shared" si="127"/>
        <v>0</v>
      </c>
      <c r="J355" s="85" t="s">
        <v>54</v>
      </c>
    </row>
    <row r="356" spans="1:10" x14ac:dyDescent="0.2">
      <c r="A356" s="92"/>
      <c r="B356" s="127"/>
      <c r="C356" s="93" t="s">
        <v>40</v>
      </c>
      <c r="D356" s="199">
        <v>0</v>
      </c>
      <c r="E356" s="83" t="s">
        <v>66</v>
      </c>
      <c r="F356" s="36">
        <f>'Information de soudage à l''arc'!C43</f>
        <v>0</v>
      </c>
      <c r="G356" s="36">
        <f t="shared" si="126"/>
        <v>0</v>
      </c>
      <c r="H356" s="36" t="s">
        <v>2</v>
      </c>
      <c r="I356" s="84">
        <f t="shared" si="127"/>
        <v>0</v>
      </c>
      <c r="J356" s="85" t="s">
        <v>54</v>
      </c>
    </row>
    <row r="357" spans="1:10" x14ac:dyDescent="0.2">
      <c r="A357" s="92"/>
      <c r="B357" s="127"/>
      <c r="C357" s="93" t="s">
        <v>41</v>
      </c>
      <c r="D357" s="199">
        <v>0</v>
      </c>
      <c r="E357" s="83" t="s">
        <v>66</v>
      </c>
      <c r="F357" s="36">
        <f>'Information de soudage à l''arc'!C44</f>
        <v>0</v>
      </c>
      <c r="G357" s="36">
        <f t="shared" si="126"/>
        <v>0</v>
      </c>
      <c r="H357" s="36" t="s">
        <v>2</v>
      </c>
      <c r="I357" s="84">
        <f t="shared" si="127"/>
        <v>0</v>
      </c>
      <c r="J357" s="85" t="s">
        <v>54</v>
      </c>
    </row>
    <row r="358" spans="1:10" x14ac:dyDescent="0.2">
      <c r="A358" s="92"/>
      <c r="B358" s="127"/>
      <c r="C358" s="93" t="s">
        <v>368</v>
      </c>
      <c r="D358" s="36">
        <f>IF('Information de soudage à l''arc'!$C$6="Methode 1",0.0003,10*0.5464*'Info de soudage arc (Methode 2)'!V9)</f>
        <v>2.9999999999999997E-4</v>
      </c>
      <c r="E358" s="83" t="s">
        <v>66</v>
      </c>
      <c r="F358" s="36">
        <f>F53</f>
        <v>0</v>
      </c>
      <c r="G358" s="36">
        <f>IF(NOT(OR('Information de soudage à l''arc'!C$4="Non",'Information de soudage à l''arc'!C$5="Non")),0,(D358*F358)/1000)</f>
        <v>0</v>
      </c>
      <c r="H358" s="83" t="s">
        <v>2</v>
      </c>
      <c r="I358" s="84">
        <f t="shared" si="127"/>
        <v>0</v>
      </c>
      <c r="J358" s="105" t="s">
        <v>54</v>
      </c>
    </row>
    <row r="359" spans="1:10" ht="12" customHeight="1" x14ac:dyDescent="0.2">
      <c r="A359" s="92"/>
      <c r="B359" s="111"/>
      <c r="C359" s="107"/>
      <c r="D359" s="112"/>
      <c r="E359" s="113"/>
      <c r="F359" s="41"/>
      <c r="G359" s="41"/>
      <c r="H359" s="41"/>
      <c r="I359" s="41"/>
      <c r="J359" s="109"/>
    </row>
    <row r="360" spans="1:10" x14ac:dyDescent="0.2">
      <c r="A360" s="92"/>
      <c r="B360" s="37"/>
      <c r="C360" s="82" t="s">
        <v>58</v>
      </c>
      <c r="D360" s="199">
        <v>0</v>
      </c>
      <c r="E360" s="83" t="s">
        <v>66</v>
      </c>
      <c r="F360" s="36">
        <f>'Information de soudage à l''arc'!C47</f>
        <v>0</v>
      </c>
      <c r="G360" s="36">
        <f t="shared" ref="G360:G366" si="130">(D360*F360)/1000</f>
        <v>0</v>
      </c>
      <c r="H360" s="36" t="s">
        <v>2</v>
      </c>
      <c r="I360" s="84">
        <f t="shared" ref="I360:I367" si="131">G360/1000</f>
        <v>0</v>
      </c>
      <c r="J360" s="85" t="s">
        <v>54</v>
      </c>
    </row>
    <row r="361" spans="1:10" x14ac:dyDescent="0.2">
      <c r="A361" s="92"/>
      <c r="B361" s="127"/>
      <c r="C361" s="93" t="s">
        <v>5</v>
      </c>
      <c r="D361" s="199">
        <v>0</v>
      </c>
      <c r="E361" s="83" t="s">
        <v>66</v>
      </c>
      <c r="F361" s="36">
        <f>'Information de soudage à l''arc'!C48</f>
        <v>0</v>
      </c>
      <c r="G361" s="36">
        <f t="shared" si="130"/>
        <v>0</v>
      </c>
      <c r="H361" s="36" t="s">
        <v>2</v>
      </c>
      <c r="I361" s="84">
        <f t="shared" si="131"/>
        <v>0</v>
      </c>
      <c r="J361" s="85" t="s">
        <v>54</v>
      </c>
    </row>
    <row r="362" spans="1:10" x14ac:dyDescent="0.2">
      <c r="A362" s="92"/>
      <c r="B362" s="127"/>
      <c r="C362" s="93" t="s">
        <v>46</v>
      </c>
      <c r="D362" s="199">
        <v>0</v>
      </c>
      <c r="E362" s="83" t="s">
        <v>66</v>
      </c>
      <c r="F362" s="36">
        <f>'Information de soudage à l''arc'!C49</f>
        <v>0</v>
      </c>
      <c r="G362" s="36">
        <f t="shared" ref="G362" si="132">(D362*F362)/1000</f>
        <v>0</v>
      </c>
      <c r="H362" s="36" t="s">
        <v>2</v>
      </c>
      <c r="I362" s="84">
        <f t="shared" si="131"/>
        <v>0</v>
      </c>
      <c r="J362" s="85" t="s">
        <v>54</v>
      </c>
    </row>
    <row r="363" spans="1:10" x14ac:dyDescent="0.2">
      <c r="A363" s="92"/>
      <c r="B363" s="127"/>
      <c r="C363" s="93" t="s">
        <v>99</v>
      </c>
      <c r="D363" s="199">
        <v>0</v>
      </c>
      <c r="E363" s="83" t="s">
        <v>66</v>
      </c>
      <c r="F363" s="36">
        <f>'Information de soudage à l''arc'!C50</f>
        <v>0</v>
      </c>
      <c r="G363" s="36">
        <f t="shared" ref="G363" si="133">(D363*F363)/1000</f>
        <v>0</v>
      </c>
      <c r="H363" s="36" t="s">
        <v>2</v>
      </c>
      <c r="I363" s="84">
        <f t="shared" si="131"/>
        <v>0</v>
      </c>
      <c r="J363" s="85" t="s">
        <v>54</v>
      </c>
    </row>
    <row r="364" spans="1:10" x14ac:dyDescent="0.2">
      <c r="A364" s="92"/>
      <c r="B364" s="127"/>
      <c r="C364" s="93" t="s">
        <v>47</v>
      </c>
      <c r="D364" s="199">
        <v>0</v>
      </c>
      <c r="E364" s="83" t="s">
        <v>66</v>
      </c>
      <c r="F364" s="36">
        <f>'Information de soudage à l''arc'!C51</f>
        <v>0</v>
      </c>
      <c r="G364" s="36">
        <f t="shared" si="130"/>
        <v>0</v>
      </c>
      <c r="H364" s="36" t="s">
        <v>2</v>
      </c>
      <c r="I364" s="84">
        <f t="shared" si="131"/>
        <v>0</v>
      </c>
      <c r="J364" s="85" t="s">
        <v>54</v>
      </c>
    </row>
    <row r="365" spans="1:10" x14ac:dyDescent="0.2">
      <c r="A365" s="92"/>
      <c r="B365" s="127"/>
      <c r="C365" s="93" t="s">
        <v>48</v>
      </c>
      <c r="D365" s="199">
        <v>0</v>
      </c>
      <c r="E365" s="83" t="s">
        <v>66</v>
      </c>
      <c r="F365" s="36">
        <f>'Information de soudage à l''arc'!C52</f>
        <v>0</v>
      </c>
      <c r="G365" s="36">
        <f t="shared" si="130"/>
        <v>0</v>
      </c>
      <c r="H365" s="36" t="s">
        <v>2</v>
      </c>
      <c r="I365" s="84">
        <f t="shared" si="131"/>
        <v>0</v>
      </c>
      <c r="J365" s="85" t="s">
        <v>54</v>
      </c>
    </row>
    <row r="366" spans="1:10" x14ac:dyDescent="0.2">
      <c r="A366" s="92"/>
      <c r="B366" s="127"/>
      <c r="C366" s="93" t="s">
        <v>49</v>
      </c>
      <c r="D366" s="199">
        <v>0</v>
      </c>
      <c r="E366" s="83" t="s">
        <v>66</v>
      </c>
      <c r="F366" s="36">
        <f>'Information de soudage à l''arc'!C53</f>
        <v>0</v>
      </c>
      <c r="G366" s="36">
        <f t="shared" si="130"/>
        <v>0</v>
      </c>
      <c r="H366" s="36" t="s">
        <v>2</v>
      </c>
      <c r="I366" s="84">
        <f t="shared" si="131"/>
        <v>0</v>
      </c>
      <c r="J366" s="85" t="s">
        <v>54</v>
      </c>
    </row>
    <row r="367" spans="1:10" x14ac:dyDescent="0.2">
      <c r="A367" s="92"/>
      <c r="B367" s="127"/>
      <c r="C367" s="93" t="s">
        <v>369</v>
      </c>
      <c r="D367" s="36">
        <f>IF('Information de soudage à l''arc'!$C$6="Methode 1",0,20*0.2865*'Info de soudage arc (Methode 2)'!V10)</f>
        <v>0</v>
      </c>
      <c r="E367" s="83" t="s">
        <v>66</v>
      </c>
      <c r="F367" s="36">
        <f>F62</f>
        <v>0</v>
      </c>
      <c r="G367" s="36">
        <f>IF(NOT(OR('Information de soudage à l''arc'!C$4="Non",'Information de soudage à l''arc'!C$5="Non")),0,(D367*F367)/1000)</f>
        <v>0</v>
      </c>
      <c r="H367" s="83" t="s">
        <v>2</v>
      </c>
      <c r="I367" s="84">
        <f t="shared" si="131"/>
        <v>0</v>
      </c>
      <c r="J367" s="105" t="s">
        <v>54</v>
      </c>
    </row>
    <row r="368" spans="1:10" ht="12" customHeight="1" x14ac:dyDescent="0.2">
      <c r="A368" s="92"/>
      <c r="B368" s="111"/>
      <c r="C368" s="107"/>
      <c r="D368" s="112"/>
      <c r="E368" s="113"/>
      <c r="F368" s="41"/>
      <c r="G368" s="41"/>
      <c r="H368" s="41"/>
      <c r="I368" s="41"/>
      <c r="J368" s="109"/>
    </row>
    <row r="369" spans="1:10" x14ac:dyDescent="0.2">
      <c r="A369" s="92"/>
      <c r="B369" s="127"/>
      <c r="C369" s="82" t="s">
        <v>59</v>
      </c>
      <c r="D369" s="199">
        <v>0</v>
      </c>
      <c r="E369" s="83" t="s">
        <v>66</v>
      </c>
      <c r="F369" s="36">
        <f>'Information de soudage à l''arc'!C56</f>
        <v>0</v>
      </c>
      <c r="G369" s="36">
        <f>(D369*F369)/1000</f>
        <v>0</v>
      </c>
      <c r="H369" s="36" t="s">
        <v>2</v>
      </c>
      <c r="I369" s="84">
        <f t="shared" ref="I369:I372" si="134">G369/1000</f>
        <v>0</v>
      </c>
      <c r="J369" s="85" t="s">
        <v>54</v>
      </c>
    </row>
    <row r="370" spans="1:10" x14ac:dyDescent="0.2">
      <c r="A370" s="92"/>
      <c r="B370" s="127"/>
      <c r="C370" s="93" t="s">
        <v>108</v>
      </c>
      <c r="D370" s="199">
        <v>0.01</v>
      </c>
      <c r="E370" s="36" t="s">
        <v>63</v>
      </c>
      <c r="F370" s="36">
        <f>'Information de soudage à l''arc'!C57</f>
        <v>0</v>
      </c>
      <c r="G370" s="36">
        <f t="shared" ref="G370:G371" si="135">(D370*F370)/1000</f>
        <v>0</v>
      </c>
      <c r="H370" s="36" t="s">
        <v>2</v>
      </c>
      <c r="I370" s="84">
        <f t="shared" si="134"/>
        <v>0</v>
      </c>
      <c r="J370" s="85" t="s">
        <v>54</v>
      </c>
    </row>
    <row r="371" spans="1:10" x14ac:dyDescent="0.2">
      <c r="A371" s="92"/>
      <c r="B371" s="127"/>
      <c r="C371" s="93" t="s">
        <v>39</v>
      </c>
      <c r="D371" s="199">
        <v>0</v>
      </c>
      <c r="E371" s="36" t="s">
        <v>66</v>
      </c>
      <c r="F371" s="36">
        <f>'Information de soudage à l''arc'!C58</f>
        <v>0</v>
      </c>
      <c r="G371" s="36">
        <f t="shared" si="135"/>
        <v>0</v>
      </c>
      <c r="H371" s="36" t="s">
        <v>2</v>
      </c>
      <c r="I371" s="84">
        <f t="shared" si="134"/>
        <v>0</v>
      </c>
      <c r="J371" s="85" t="s">
        <v>54</v>
      </c>
    </row>
    <row r="372" spans="1:10" x14ac:dyDescent="0.2">
      <c r="A372" s="92"/>
      <c r="B372" s="127"/>
      <c r="C372" s="93" t="s">
        <v>370</v>
      </c>
      <c r="D372" s="36">
        <f>IF('Information de soudage à l''arc'!$C$6="Methode 1",0.01,0.0143*'Info de soudage arc (Methode 2)'!V11)</f>
        <v>0.01</v>
      </c>
      <c r="E372" s="83" t="s">
        <v>66</v>
      </c>
      <c r="F372" s="36">
        <f>F67</f>
        <v>0</v>
      </c>
      <c r="G372" s="36">
        <f>IF(NOT(OR('Information de soudage à l''arc'!C$4="Non",'Information de soudage à l''arc'!C$5="Non")),0,(D372*F372)/1000)</f>
        <v>0</v>
      </c>
      <c r="H372" s="83" t="s">
        <v>2</v>
      </c>
      <c r="I372" s="84">
        <f t="shared" si="134"/>
        <v>0</v>
      </c>
      <c r="J372" s="105" t="s">
        <v>54</v>
      </c>
    </row>
    <row r="373" spans="1:10" ht="12" customHeight="1" x14ac:dyDescent="0.2">
      <c r="A373" s="92"/>
      <c r="B373" s="111"/>
      <c r="C373" s="107"/>
      <c r="D373" s="112"/>
      <c r="E373" s="113"/>
      <c r="F373" s="41"/>
      <c r="G373" s="41"/>
      <c r="H373" s="41"/>
      <c r="I373" s="41"/>
      <c r="J373" s="109"/>
    </row>
    <row r="374" spans="1:10" x14ac:dyDescent="0.2">
      <c r="A374" s="92"/>
      <c r="B374" s="127"/>
      <c r="C374" s="82" t="s">
        <v>147</v>
      </c>
      <c r="D374" s="199">
        <v>1.6760000000000001E-4</v>
      </c>
      <c r="E374" s="83" t="s">
        <v>63</v>
      </c>
      <c r="F374" s="36">
        <f>'Information de soudage à l''arc'!C61</f>
        <v>0</v>
      </c>
      <c r="G374" s="36">
        <f>(D374*F374)/1000</f>
        <v>0</v>
      </c>
      <c r="H374" s="36" t="s">
        <v>2</v>
      </c>
      <c r="I374" s="84">
        <f t="shared" ref="I374:I376" si="136">G374/1000</f>
        <v>0</v>
      </c>
      <c r="J374" s="85" t="s">
        <v>54</v>
      </c>
    </row>
    <row r="375" spans="1:10" x14ac:dyDescent="0.2">
      <c r="A375" s="92"/>
      <c r="B375" s="127"/>
      <c r="C375" s="93" t="s">
        <v>100</v>
      </c>
      <c r="D375" s="199">
        <v>2.33E-4</v>
      </c>
      <c r="E375" s="36" t="s">
        <v>63</v>
      </c>
      <c r="F375" s="36">
        <f>'Information de soudage à l''arc'!C62</f>
        <v>0</v>
      </c>
      <c r="G375" s="36">
        <f t="shared" ref="G375" si="137">(D375*F375)/1000</f>
        <v>0</v>
      </c>
      <c r="H375" s="36" t="s">
        <v>2</v>
      </c>
      <c r="I375" s="84">
        <f t="shared" si="136"/>
        <v>0</v>
      </c>
      <c r="J375" s="85" t="s">
        <v>54</v>
      </c>
    </row>
    <row r="376" spans="1:10" x14ac:dyDescent="0.2">
      <c r="A376" s="92"/>
      <c r="B376" s="127"/>
      <c r="C376" s="93" t="s">
        <v>371</v>
      </c>
      <c r="D376" s="36">
        <f>IF('Information de soudage à l''arc'!$C$6="Methode 1",0.0002003,2.9*'Info de soudage arc (Methode 2)'!V12)</f>
        <v>2.0029999999999999E-4</v>
      </c>
      <c r="E376" s="83" t="s">
        <v>66</v>
      </c>
      <c r="F376" s="36">
        <f>F71</f>
        <v>0</v>
      </c>
      <c r="G376" s="36">
        <f>IF(NOT(OR('Information de soudage à l''arc'!C$4="Non",'Information de soudage à l''arc'!C$5="Non")),0,(D376*F376)/1000)</f>
        <v>0</v>
      </c>
      <c r="H376" s="83" t="s">
        <v>2</v>
      </c>
      <c r="I376" s="84">
        <f t="shared" si="136"/>
        <v>0</v>
      </c>
      <c r="J376" s="105" t="s">
        <v>54</v>
      </c>
    </row>
    <row r="377" spans="1:10" ht="12" customHeight="1" x14ac:dyDescent="0.2">
      <c r="A377" s="92"/>
      <c r="B377" s="111"/>
      <c r="C377" s="107"/>
      <c r="D377" s="112"/>
      <c r="E377" s="113"/>
      <c r="F377" s="41"/>
      <c r="G377" s="41"/>
      <c r="H377" s="41"/>
      <c r="I377" s="41"/>
      <c r="J377" s="109"/>
    </row>
    <row r="378" spans="1:10" x14ac:dyDescent="0.2">
      <c r="A378" s="92"/>
      <c r="B378" s="127"/>
      <c r="C378" s="82" t="s">
        <v>148</v>
      </c>
      <c r="D378" s="199">
        <v>4.4000000000000002E-6</v>
      </c>
      <c r="E378" s="83" t="s">
        <v>63</v>
      </c>
      <c r="F378" s="36">
        <f>'Information de soudage à l''arc'!C65</f>
        <v>0</v>
      </c>
      <c r="G378" s="36">
        <f>(D378*F378)/1000</f>
        <v>0</v>
      </c>
      <c r="H378" s="36" t="s">
        <v>2</v>
      </c>
      <c r="I378" s="84">
        <f t="shared" ref="I378:I380" si="138">G378/1000</f>
        <v>0</v>
      </c>
      <c r="J378" s="85" t="s">
        <v>54</v>
      </c>
    </row>
    <row r="379" spans="1:10" x14ac:dyDescent="0.2">
      <c r="A379" s="92"/>
      <c r="B379" s="127"/>
      <c r="C379" s="93" t="s">
        <v>100</v>
      </c>
      <c r="D379" s="199">
        <v>7.6000000000000001E-6</v>
      </c>
      <c r="E379" s="83" t="s">
        <v>63</v>
      </c>
      <c r="F379" s="36">
        <f>'Information de soudage à l''arc'!C66</f>
        <v>0</v>
      </c>
      <c r="G379" s="36">
        <f t="shared" ref="G379" si="139">(D379*F379)/1000</f>
        <v>0</v>
      </c>
      <c r="H379" s="36" t="s">
        <v>2</v>
      </c>
      <c r="I379" s="84">
        <f t="shared" si="138"/>
        <v>0</v>
      </c>
      <c r="J379" s="85" t="s">
        <v>54</v>
      </c>
    </row>
    <row r="380" spans="1:10" x14ac:dyDescent="0.2">
      <c r="A380" s="92"/>
      <c r="B380" s="127"/>
      <c r="C380" s="93" t="s">
        <v>372</v>
      </c>
      <c r="D380" s="36">
        <f>IF('Information de soudage à l''arc'!$C$6="Methode 1",0.000006,0.4*'Info de soudage arc (Methode 2)'!V13)</f>
        <v>6.0000000000000002E-6</v>
      </c>
      <c r="E380" s="83" t="s">
        <v>66</v>
      </c>
      <c r="F380" s="36">
        <f>F75</f>
        <v>0</v>
      </c>
      <c r="G380" s="36">
        <f>IF(NOT(OR('Information de soudage à l''arc'!C$4="Non",'Information de soudage à l''arc'!C$5="Non")),0,(D380*F380)/1000)</f>
        <v>0</v>
      </c>
      <c r="H380" s="83" t="s">
        <v>2</v>
      </c>
      <c r="I380" s="84">
        <f t="shared" si="138"/>
        <v>0</v>
      </c>
      <c r="J380" s="105" t="s">
        <v>54</v>
      </c>
    </row>
    <row r="381" spans="1:10" ht="12" customHeight="1" x14ac:dyDescent="0.2">
      <c r="A381" s="92"/>
      <c r="B381" s="111"/>
      <c r="C381" s="107"/>
      <c r="D381" s="112"/>
      <c r="E381" s="113"/>
      <c r="F381" s="41"/>
      <c r="G381" s="41"/>
      <c r="H381" s="41"/>
      <c r="I381" s="41"/>
      <c r="J381" s="109"/>
    </row>
    <row r="382" spans="1:10" x14ac:dyDescent="0.2">
      <c r="A382" s="92"/>
      <c r="B382" s="127"/>
      <c r="C382" s="114" t="s">
        <v>374</v>
      </c>
      <c r="D382" s="36">
        <f>IF('Information de soudage à l''arc'!$C$6="Methode 1",0.011,50*'Info de soudage arc (Methode 2)'!V14)</f>
        <v>1.0999999999999999E-2</v>
      </c>
      <c r="E382" s="83" t="s">
        <v>66</v>
      </c>
      <c r="F382" s="36">
        <f>F77</f>
        <v>0</v>
      </c>
      <c r="G382" s="36">
        <f>IF(NOT(OR('Information de soudage à l''arc'!C$4="Non",'Information de soudage à l''arc'!C$5="Non")),0,(D382*F382)/1000)</f>
        <v>0</v>
      </c>
      <c r="H382" s="83" t="s">
        <v>2</v>
      </c>
      <c r="I382" s="84">
        <f t="shared" ref="I382" si="140">G382/1000</f>
        <v>0</v>
      </c>
      <c r="J382" s="105" t="s">
        <v>54</v>
      </c>
    </row>
    <row r="383" spans="1:10" ht="17.25" customHeight="1" thickBot="1" x14ac:dyDescent="0.25">
      <c r="A383" s="115"/>
      <c r="B383" s="130"/>
      <c r="C383" s="238" t="s">
        <v>260</v>
      </c>
      <c r="D383" s="115"/>
      <c r="E383" s="42"/>
      <c r="F383" s="36"/>
      <c r="G383" s="118">
        <f>SUM(G324:G382)</f>
        <v>0</v>
      </c>
      <c r="H383" s="36" t="s">
        <v>2</v>
      </c>
      <c r="I383" s="119">
        <f>SUM(I324:I382)</f>
        <v>0</v>
      </c>
      <c r="J383" s="85" t="s">
        <v>54</v>
      </c>
    </row>
    <row r="384" spans="1:10" ht="6.75" customHeight="1" thickBot="1" x14ac:dyDescent="0.25">
      <c r="A384" s="40"/>
      <c r="B384" s="121"/>
      <c r="C384" s="112"/>
      <c r="D384" s="112"/>
      <c r="E384" s="112"/>
      <c r="F384" s="41"/>
      <c r="G384" s="41"/>
      <c r="H384" s="41"/>
      <c r="I384" s="41"/>
      <c r="J384" s="112"/>
    </row>
    <row r="385" spans="1:10" x14ac:dyDescent="0.2">
      <c r="A385" s="92" t="s">
        <v>261</v>
      </c>
      <c r="B385" s="127" t="s">
        <v>55</v>
      </c>
      <c r="C385" s="82" t="s">
        <v>56</v>
      </c>
      <c r="D385" s="199">
        <v>0</v>
      </c>
      <c r="E385" s="83" t="s">
        <v>66</v>
      </c>
      <c r="F385" s="36">
        <f>'Information de soudage à l''arc'!C11</f>
        <v>0</v>
      </c>
      <c r="G385" s="36">
        <f t="shared" ref="G385:G387" si="141">(D385*F385)/1000</f>
        <v>0</v>
      </c>
      <c r="H385" s="36" t="s">
        <v>2</v>
      </c>
      <c r="I385" s="84">
        <f t="shared" ref="I385:I406" si="142">G385/1000</f>
        <v>0</v>
      </c>
      <c r="J385" s="85" t="s">
        <v>54</v>
      </c>
    </row>
    <row r="386" spans="1:10" x14ac:dyDescent="0.2">
      <c r="A386" s="92"/>
      <c r="B386" s="127"/>
      <c r="C386" s="93" t="s">
        <v>5</v>
      </c>
      <c r="D386" s="199">
        <v>0</v>
      </c>
      <c r="E386" s="83" t="s">
        <v>66</v>
      </c>
      <c r="F386" s="36">
        <f>'Information de soudage à l''arc'!C12</f>
        <v>0</v>
      </c>
      <c r="G386" s="36">
        <f t="shared" si="141"/>
        <v>0</v>
      </c>
      <c r="H386" s="36" t="s">
        <v>2</v>
      </c>
      <c r="I386" s="84">
        <f t="shared" si="142"/>
        <v>0</v>
      </c>
      <c r="J386" s="85" t="s">
        <v>54</v>
      </c>
    </row>
    <row r="387" spans="1:10" x14ac:dyDescent="0.2">
      <c r="A387" s="92"/>
      <c r="B387" s="127"/>
      <c r="C387" s="93" t="s">
        <v>6</v>
      </c>
      <c r="D387" s="199">
        <v>5.5999999999999999E-3</v>
      </c>
      <c r="E387" s="83" t="s">
        <v>63</v>
      </c>
      <c r="F387" s="36">
        <f>'Information de soudage à l''arc'!C13</f>
        <v>0</v>
      </c>
      <c r="G387" s="36">
        <f t="shared" si="141"/>
        <v>0</v>
      </c>
      <c r="H387" s="36" t="s">
        <v>2</v>
      </c>
      <c r="I387" s="84">
        <f t="shared" si="142"/>
        <v>0</v>
      </c>
      <c r="J387" s="85" t="s">
        <v>54</v>
      </c>
    </row>
    <row r="388" spans="1:10" x14ac:dyDescent="0.2">
      <c r="A388" s="92"/>
      <c r="B388" s="127"/>
      <c r="C388" s="93" t="s">
        <v>99</v>
      </c>
      <c r="D388" s="199">
        <v>0</v>
      </c>
      <c r="E388" s="83" t="s">
        <v>66</v>
      </c>
      <c r="F388" s="36">
        <f>'Information de soudage à l''arc'!C14</f>
        <v>0</v>
      </c>
      <c r="G388" s="36">
        <f>(D388*F388)/1000</f>
        <v>0</v>
      </c>
      <c r="H388" s="36" t="s">
        <v>2</v>
      </c>
      <c r="I388" s="84">
        <f t="shared" si="142"/>
        <v>0</v>
      </c>
      <c r="J388" s="85" t="s">
        <v>54</v>
      </c>
    </row>
    <row r="389" spans="1:10" x14ac:dyDescent="0.2">
      <c r="A389" s="92"/>
      <c r="B389" s="127"/>
      <c r="C389" s="93" t="s">
        <v>7</v>
      </c>
      <c r="D389" s="199">
        <v>0</v>
      </c>
      <c r="E389" s="83" t="s">
        <v>66</v>
      </c>
      <c r="F389" s="36">
        <f>'Information de soudage à l''arc'!C15</f>
        <v>0</v>
      </c>
      <c r="G389" s="36">
        <f t="shared" ref="G389:G405" si="143">(D389*F389)/1000</f>
        <v>0</v>
      </c>
      <c r="H389" s="36" t="s">
        <v>2</v>
      </c>
      <c r="I389" s="84">
        <f t="shared" si="142"/>
        <v>0</v>
      </c>
      <c r="J389" s="85" t="s">
        <v>54</v>
      </c>
    </row>
    <row r="390" spans="1:10" x14ac:dyDescent="0.2">
      <c r="A390" s="92"/>
      <c r="B390" s="127"/>
      <c r="C390" s="93" t="s">
        <v>8</v>
      </c>
      <c r="D390" s="199">
        <v>5.5999999999999999E-3</v>
      </c>
      <c r="E390" s="83" t="s">
        <v>63</v>
      </c>
      <c r="F390" s="36">
        <f>'Information de soudage à l''arc'!C16</f>
        <v>0</v>
      </c>
      <c r="G390" s="36">
        <f t="shared" si="143"/>
        <v>0</v>
      </c>
      <c r="H390" s="36" t="s">
        <v>2</v>
      </c>
      <c r="I390" s="84">
        <f t="shared" si="142"/>
        <v>0</v>
      </c>
      <c r="J390" s="85" t="s">
        <v>54</v>
      </c>
    </row>
    <row r="391" spans="1:10" x14ac:dyDescent="0.2">
      <c r="A391" s="92"/>
      <c r="B391" s="37"/>
      <c r="C391" s="93" t="s">
        <v>9</v>
      </c>
      <c r="D391" s="199">
        <v>0</v>
      </c>
      <c r="E391" s="83" t="s">
        <v>66</v>
      </c>
      <c r="F391" s="36">
        <f>'Information de soudage à l''arc'!C17</f>
        <v>0</v>
      </c>
      <c r="G391" s="36">
        <f t="shared" si="143"/>
        <v>0</v>
      </c>
      <c r="H391" s="36" t="s">
        <v>2</v>
      </c>
      <c r="I391" s="84">
        <f t="shared" si="142"/>
        <v>0</v>
      </c>
      <c r="J391" s="85" t="s">
        <v>54</v>
      </c>
    </row>
    <row r="392" spans="1:10" x14ac:dyDescent="0.2">
      <c r="A392" s="92"/>
      <c r="B392" s="127"/>
      <c r="C392" s="93" t="s">
        <v>10</v>
      </c>
      <c r="D392" s="199">
        <v>1.63</v>
      </c>
      <c r="E392" s="83" t="s">
        <v>63</v>
      </c>
      <c r="F392" s="36">
        <f>'Information de soudage à l''arc'!C18</f>
        <v>0</v>
      </c>
      <c r="G392" s="36">
        <f t="shared" si="143"/>
        <v>0</v>
      </c>
      <c r="H392" s="36" t="s">
        <v>2</v>
      </c>
      <c r="I392" s="84">
        <f t="shared" si="142"/>
        <v>0</v>
      </c>
      <c r="J392" s="85" t="s">
        <v>54</v>
      </c>
    </row>
    <row r="393" spans="1:10" x14ac:dyDescent="0.2">
      <c r="A393" s="92"/>
      <c r="B393" s="127"/>
      <c r="C393" s="93" t="s">
        <v>12</v>
      </c>
      <c r="D393" s="199">
        <v>1.63</v>
      </c>
      <c r="E393" s="83" t="s">
        <v>63</v>
      </c>
      <c r="F393" s="36">
        <f>'Information de soudage à l''arc'!C19</f>
        <v>0</v>
      </c>
      <c r="G393" s="36">
        <f t="shared" si="143"/>
        <v>0</v>
      </c>
      <c r="H393" s="36" t="s">
        <v>2</v>
      </c>
      <c r="I393" s="84">
        <f t="shared" si="142"/>
        <v>0</v>
      </c>
      <c r="J393" s="85" t="s">
        <v>54</v>
      </c>
    </row>
    <row r="394" spans="1:10" x14ac:dyDescent="0.2">
      <c r="A394" s="92"/>
      <c r="B394" s="127"/>
      <c r="C394" s="93" t="s">
        <v>14</v>
      </c>
      <c r="D394" s="199">
        <v>1.63</v>
      </c>
      <c r="E394" s="83" t="s">
        <v>63</v>
      </c>
      <c r="F394" s="36">
        <f>'Information de soudage à l''arc'!C20</f>
        <v>0</v>
      </c>
      <c r="G394" s="36">
        <f t="shared" si="143"/>
        <v>0</v>
      </c>
      <c r="H394" s="36" t="s">
        <v>2</v>
      </c>
      <c r="I394" s="84">
        <f t="shared" si="142"/>
        <v>0</v>
      </c>
      <c r="J394" s="85" t="s">
        <v>54</v>
      </c>
    </row>
    <row r="395" spans="1:10" x14ac:dyDescent="0.2">
      <c r="A395" s="92"/>
      <c r="B395" s="127"/>
      <c r="C395" s="93" t="s">
        <v>16</v>
      </c>
      <c r="D395" s="199">
        <v>1.63</v>
      </c>
      <c r="E395" s="83" t="s">
        <v>63</v>
      </c>
      <c r="F395" s="36">
        <f>'Information de soudage à l''arc'!C21</f>
        <v>0</v>
      </c>
      <c r="G395" s="36">
        <f t="shared" si="143"/>
        <v>0</v>
      </c>
      <c r="H395" s="36" t="s">
        <v>2</v>
      </c>
      <c r="I395" s="84">
        <f t="shared" si="142"/>
        <v>0</v>
      </c>
      <c r="J395" s="85" t="s">
        <v>54</v>
      </c>
    </row>
    <row r="396" spans="1:10" x14ac:dyDescent="0.2">
      <c r="A396" s="92"/>
      <c r="B396" s="127"/>
      <c r="C396" s="93" t="s">
        <v>18</v>
      </c>
      <c r="D396" s="199">
        <v>1.63</v>
      </c>
      <c r="E396" s="83" t="s">
        <v>63</v>
      </c>
      <c r="F396" s="36">
        <f>'Information de soudage à l''arc'!C22</f>
        <v>0</v>
      </c>
      <c r="G396" s="36">
        <f t="shared" si="143"/>
        <v>0</v>
      </c>
      <c r="H396" s="36" t="s">
        <v>2</v>
      </c>
      <c r="I396" s="84">
        <f t="shared" si="142"/>
        <v>0</v>
      </c>
      <c r="J396" s="85" t="s">
        <v>54</v>
      </c>
    </row>
    <row r="397" spans="1:10" x14ac:dyDescent="0.2">
      <c r="A397" s="92"/>
      <c r="B397" s="37"/>
      <c r="C397" s="93" t="s">
        <v>20</v>
      </c>
      <c r="D397" s="199">
        <v>1.63</v>
      </c>
      <c r="E397" s="83" t="s">
        <v>63</v>
      </c>
      <c r="F397" s="36">
        <f>'Information de soudage à l''arc'!C23</f>
        <v>0</v>
      </c>
      <c r="G397" s="36">
        <f t="shared" si="143"/>
        <v>0</v>
      </c>
      <c r="H397" s="36" t="s">
        <v>2</v>
      </c>
      <c r="I397" s="84">
        <f t="shared" si="142"/>
        <v>0</v>
      </c>
      <c r="J397" s="85" t="s">
        <v>54</v>
      </c>
    </row>
    <row r="398" spans="1:10" x14ac:dyDescent="0.2">
      <c r="A398" s="92"/>
      <c r="B398" s="127"/>
      <c r="C398" s="93" t="s">
        <v>22</v>
      </c>
      <c r="D398" s="199">
        <v>1.63</v>
      </c>
      <c r="E398" s="83" t="s">
        <v>63</v>
      </c>
      <c r="F398" s="36">
        <f>'Information de soudage à l''arc'!C24</f>
        <v>0</v>
      </c>
      <c r="G398" s="36">
        <f t="shared" si="143"/>
        <v>0</v>
      </c>
      <c r="H398" s="36" t="s">
        <v>2</v>
      </c>
      <c r="I398" s="84">
        <f t="shared" si="142"/>
        <v>0</v>
      </c>
      <c r="J398" s="85" t="s">
        <v>54</v>
      </c>
    </row>
    <row r="399" spans="1:10" x14ac:dyDescent="0.2">
      <c r="A399" s="92"/>
      <c r="B399" s="127"/>
      <c r="C399" s="93" t="s">
        <v>24</v>
      </c>
      <c r="D399" s="199">
        <v>1.63</v>
      </c>
      <c r="E399" s="83" t="s">
        <v>63</v>
      </c>
      <c r="F399" s="36">
        <f>'Information de soudage à l''arc'!C25</f>
        <v>0</v>
      </c>
      <c r="G399" s="36">
        <f t="shared" si="143"/>
        <v>0</v>
      </c>
      <c r="H399" s="36" t="s">
        <v>2</v>
      </c>
      <c r="I399" s="84">
        <f t="shared" si="142"/>
        <v>0</v>
      </c>
      <c r="J399" s="85" t="s">
        <v>54</v>
      </c>
    </row>
    <row r="400" spans="1:10" x14ac:dyDescent="0.2">
      <c r="A400" s="92"/>
      <c r="B400" s="127"/>
      <c r="C400" s="93" t="s">
        <v>25</v>
      </c>
      <c r="D400" s="199">
        <v>0</v>
      </c>
      <c r="E400" s="83" t="s">
        <v>66</v>
      </c>
      <c r="F400" s="36">
        <f>'Information de soudage à l''arc'!C26</f>
        <v>0</v>
      </c>
      <c r="G400" s="36">
        <f t="shared" si="143"/>
        <v>0</v>
      </c>
      <c r="H400" s="36" t="s">
        <v>2</v>
      </c>
      <c r="I400" s="84">
        <f t="shared" si="142"/>
        <v>0</v>
      </c>
      <c r="J400" s="85" t="s">
        <v>54</v>
      </c>
    </row>
    <row r="401" spans="1:10" x14ac:dyDescent="0.2">
      <c r="A401" s="92"/>
      <c r="B401" s="127"/>
      <c r="C401" s="93" t="s">
        <v>26</v>
      </c>
      <c r="D401" s="199">
        <v>0</v>
      </c>
      <c r="E401" s="83" t="s">
        <v>66</v>
      </c>
      <c r="F401" s="36">
        <f>'Information de soudage à l''arc'!C27</f>
        <v>0</v>
      </c>
      <c r="G401" s="36">
        <f t="shared" si="143"/>
        <v>0</v>
      </c>
      <c r="H401" s="36" t="s">
        <v>2</v>
      </c>
      <c r="I401" s="84">
        <f t="shared" si="142"/>
        <v>0</v>
      </c>
      <c r="J401" s="85" t="s">
        <v>54</v>
      </c>
    </row>
    <row r="402" spans="1:10" x14ac:dyDescent="0.2">
      <c r="A402" s="92"/>
      <c r="B402" s="127"/>
      <c r="C402" s="93" t="s">
        <v>27</v>
      </c>
      <c r="D402" s="199">
        <v>0</v>
      </c>
      <c r="E402" s="83" t="s">
        <v>66</v>
      </c>
      <c r="F402" s="36">
        <f>'Information de soudage à l''arc'!C28</f>
        <v>0</v>
      </c>
      <c r="G402" s="36">
        <f t="shared" si="143"/>
        <v>0</v>
      </c>
      <c r="H402" s="36" t="s">
        <v>2</v>
      </c>
      <c r="I402" s="84">
        <f t="shared" si="142"/>
        <v>0</v>
      </c>
      <c r="J402" s="85" t="s">
        <v>54</v>
      </c>
    </row>
    <row r="403" spans="1:10" x14ac:dyDescent="0.2">
      <c r="A403" s="92"/>
      <c r="B403" s="37"/>
      <c r="C403" s="93" t="s">
        <v>28</v>
      </c>
      <c r="D403" s="199">
        <v>0</v>
      </c>
      <c r="E403" s="83" t="s">
        <v>66</v>
      </c>
      <c r="F403" s="36">
        <f>'Information de soudage à l''arc'!C29</f>
        <v>0</v>
      </c>
      <c r="G403" s="36">
        <f t="shared" si="143"/>
        <v>0</v>
      </c>
      <c r="H403" s="36" t="s">
        <v>2</v>
      </c>
      <c r="I403" s="84">
        <f t="shared" si="142"/>
        <v>0</v>
      </c>
      <c r="J403" s="85" t="s">
        <v>54</v>
      </c>
    </row>
    <row r="404" spans="1:10" x14ac:dyDescent="0.2">
      <c r="A404" s="92"/>
      <c r="B404" s="127"/>
      <c r="C404" s="93" t="s">
        <v>30</v>
      </c>
      <c r="D404" s="199">
        <v>0</v>
      </c>
      <c r="E404" s="83" t="s">
        <v>66</v>
      </c>
      <c r="F404" s="36">
        <f>'Information de soudage à l''arc'!C30</f>
        <v>0</v>
      </c>
      <c r="G404" s="36">
        <f t="shared" si="143"/>
        <v>0</v>
      </c>
      <c r="H404" s="36" t="s">
        <v>2</v>
      </c>
      <c r="I404" s="84">
        <f t="shared" si="142"/>
        <v>0</v>
      </c>
      <c r="J404" s="85" t="s">
        <v>54</v>
      </c>
    </row>
    <row r="405" spans="1:10" x14ac:dyDescent="0.2">
      <c r="A405" s="92"/>
      <c r="B405" s="127"/>
      <c r="C405" s="93" t="s">
        <v>31</v>
      </c>
      <c r="D405" s="199">
        <v>0</v>
      </c>
      <c r="E405" s="83" t="s">
        <v>66</v>
      </c>
      <c r="F405" s="36">
        <f>'Information de soudage à l''arc'!C31</f>
        <v>0</v>
      </c>
      <c r="G405" s="36">
        <f t="shared" si="143"/>
        <v>0</v>
      </c>
      <c r="H405" s="36" t="s">
        <v>2</v>
      </c>
      <c r="I405" s="84">
        <f t="shared" si="142"/>
        <v>0</v>
      </c>
      <c r="J405" s="85" t="s">
        <v>54</v>
      </c>
    </row>
    <row r="406" spans="1:10" x14ac:dyDescent="0.2">
      <c r="A406" s="92"/>
      <c r="B406" s="127"/>
      <c r="C406" s="93" t="s">
        <v>367</v>
      </c>
      <c r="D406" s="36">
        <f>IF('Information de soudage à l''arc'!$C$6="Methode 1",1.305,20*0.2865*'Info de soudage arc (Methode 2)'!W8)</f>
        <v>1.3049999999999999</v>
      </c>
      <c r="E406" s="83" t="s">
        <v>66</v>
      </c>
      <c r="F406" s="36">
        <f>F40</f>
        <v>0</v>
      </c>
      <c r="G406" s="36">
        <f>IF(NOT(OR('Information de soudage à l''arc'!C$4="Non",'Information de soudage à l''arc'!C$5="Non")),0,(D406*F406)/1000)</f>
        <v>0</v>
      </c>
      <c r="H406" s="83" t="s">
        <v>2</v>
      </c>
      <c r="I406" s="84">
        <f t="shared" si="142"/>
        <v>0</v>
      </c>
      <c r="J406" s="105" t="s">
        <v>54</v>
      </c>
    </row>
    <row r="407" spans="1:10" ht="12" customHeight="1" x14ac:dyDescent="0.2">
      <c r="A407" s="92"/>
      <c r="B407" s="111"/>
      <c r="C407" s="107"/>
      <c r="D407" s="112"/>
      <c r="E407" s="113"/>
      <c r="F407" s="41"/>
      <c r="G407" s="41"/>
      <c r="H407" s="41"/>
      <c r="I407" s="41"/>
      <c r="J407" s="109"/>
    </row>
    <row r="408" spans="1:10" x14ac:dyDescent="0.2">
      <c r="A408" s="92"/>
      <c r="B408" s="127"/>
      <c r="C408" s="82" t="s">
        <v>57</v>
      </c>
      <c r="D408" s="199">
        <v>5.5999999999999999E-3</v>
      </c>
      <c r="E408" s="83" t="s">
        <v>63</v>
      </c>
      <c r="F408" s="36">
        <f>'Information de soudage à l''arc'!C34</f>
        <v>0</v>
      </c>
      <c r="G408" s="36">
        <f t="shared" ref="G408:G418" si="144">(D408*F408)/1000</f>
        <v>0</v>
      </c>
      <c r="H408" s="36" t="s">
        <v>2</v>
      </c>
      <c r="I408" s="84">
        <f t="shared" ref="I408:I419" si="145">G408/1000</f>
        <v>0</v>
      </c>
      <c r="J408" s="85" t="s">
        <v>54</v>
      </c>
    </row>
    <row r="409" spans="1:10" x14ac:dyDescent="0.2">
      <c r="A409" s="92"/>
      <c r="B409" s="127"/>
      <c r="C409" s="93" t="s">
        <v>99</v>
      </c>
      <c r="D409" s="199">
        <v>0</v>
      </c>
      <c r="E409" s="83" t="s">
        <v>66</v>
      </c>
      <c r="F409" s="36">
        <f>'Information de soudage à l''arc'!C35</f>
        <v>0</v>
      </c>
      <c r="G409" s="36">
        <f t="shared" ref="G409" si="146">(D409*F409)/1000</f>
        <v>0</v>
      </c>
      <c r="H409" s="36" t="s">
        <v>2</v>
      </c>
      <c r="I409" s="84">
        <f t="shared" si="145"/>
        <v>0</v>
      </c>
      <c r="J409" s="85" t="s">
        <v>54</v>
      </c>
    </row>
    <row r="410" spans="1:10" x14ac:dyDescent="0.2">
      <c r="A410" s="92"/>
      <c r="B410" s="127"/>
      <c r="C410" s="93" t="s">
        <v>34</v>
      </c>
      <c r="D410" s="199">
        <v>8.0999999999999996E-3</v>
      </c>
      <c r="E410" s="83" t="s">
        <v>63</v>
      </c>
      <c r="F410" s="36">
        <f>'Information de soudage à l''arc'!C36</f>
        <v>0</v>
      </c>
      <c r="G410" s="36">
        <f t="shared" si="144"/>
        <v>0</v>
      </c>
      <c r="H410" s="36" t="s">
        <v>2</v>
      </c>
      <c r="I410" s="84">
        <f t="shared" si="145"/>
        <v>0</v>
      </c>
      <c r="J410" s="85" t="s">
        <v>54</v>
      </c>
    </row>
    <row r="411" spans="1:10" x14ac:dyDescent="0.2">
      <c r="A411" s="92"/>
      <c r="B411" s="37"/>
      <c r="C411" s="93" t="s">
        <v>35</v>
      </c>
      <c r="D411" s="199">
        <v>0</v>
      </c>
      <c r="E411" s="83" t="s">
        <v>66</v>
      </c>
      <c r="F411" s="36">
        <f>'Information de soudage à l''arc'!C37</f>
        <v>0</v>
      </c>
      <c r="G411" s="36">
        <f t="shared" si="144"/>
        <v>0</v>
      </c>
      <c r="H411" s="36" t="s">
        <v>2</v>
      </c>
      <c r="I411" s="84">
        <f t="shared" si="145"/>
        <v>0</v>
      </c>
      <c r="J411" s="85" t="s">
        <v>54</v>
      </c>
    </row>
    <row r="412" spans="1:10" x14ac:dyDescent="0.2">
      <c r="A412" s="92"/>
      <c r="B412" s="127"/>
      <c r="C412" s="93" t="s">
        <v>37</v>
      </c>
      <c r="D412" s="199">
        <v>0</v>
      </c>
      <c r="E412" s="83" t="s">
        <v>66</v>
      </c>
      <c r="F412" s="36">
        <f>'Information de soudage à l''arc'!C38</f>
        <v>0</v>
      </c>
      <c r="G412" s="36">
        <f t="shared" si="144"/>
        <v>0</v>
      </c>
      <c r="H412" s="36" t="s">
        <v>2</v>
      </c>
      <c r="I412" s="84">
        <f t="shared" si="145"/>
        <v>0</v>
      </c>
      <c r="J412" s="85" t="s">
        <v>54</v>
      </c>
    </row>
    <row r="413" spans="1:10" x14ac:dyDescent="0.2">
      <c r="A413" s="92"/>
      <c r="B413" s="127"/>
      <c r="C413" s="93" t="s">
        <v>39</v>
      </c>
      <c r="D413" s="199">
        <v>5.5999999999999999E-3</v>
      </c>
      <c r="E413" s="83" t="s">
        <v>63</v>
      </c>
      <c r="F413" s="36">
        <f>'Information de soudage à l''arc'!C39</f>
        <v>0</v>
      </c>
      <c r="G413" s="36">
        <f t="shared" si="144"/>
        <v>0</v>
      </c>
      <c r="H413" s="36" t="s">
        <v>2</v>
      </c>
      <c r="I413" s="84">
        <f t="shared" si="145"/>
        <v>0</v>
      </c>
      <c r="J413" s="85" t="s">
        <v>54</v>
      </c>
    </row>
    <row r="414" spans="1:10" x14ac:dyDescent="0.2">
      <c r="A414" s="92"/>
      <c r="B414" s="127"/>
      <c r="C414" s="93" t="s">
        <v>100</v>
      </c>
      <c r="D414" s="199">
        <v>0</v>
      </c>
      <c r="E414" s="83" t="s">
        <v>66</v>
      </c>
      <c r="F414" s="36">
        <f>'Information de soudage à l''arc'!C40</f>
        <v>0</v>
      </c>
      <c r="G414" s="36">
        <f t="shared" ref="G414:G416" si="147">(D414*F414)/1000</f>
        <v>0</v>
      </c>
      <c r="H414" s="36" t="s">
        <v>2</v>
      </c>
      <c r="I414" s="84">
        <f t="shared" si="145"/>
        <v>0</v>
      </c>
      <c r="J414" s="85" t="s">
        <v>54</v>
      </c>
    </row>
    <row r="415" spans="1:10" x14ac:dyDescent="0.2">
      <c r="A415" s="92"/>
      <c r="B415" s="127"/>
      <c r="C415" s="93" t="s">
        <v>101</v>
      </c>
      <c r="D415" s="199">
        <v>0</v>
      </c>
      <c r="E415" s="83" t="s">
        <v>66</v>
      </c>
      <c r="F415" s="36">
        <f>'Information de soudage à l''arc'!C41</f>
        <v>0</v>
      </c>
      <c r="G415" s="36">
        <f t="shared" si="147"/>
        <v>0</v>
      </c>
      <c r="H415" s="36" t="s">
        <v>2</v>
      </c>
      <c r="I415" s="84">
        <f t="shared" si="145"/>
        <v>0</v>
      </c>
      <c r="J415" s="85" t="s">
        <v>54</v>
      </c>
    </row>
    <row r="416" spans="1:10" x14ac:dyDescent="0.2">
      <c r="A416" s="92"/>
      <c r="B416" s="127"/>
      <c r="C416" s="93" t="s">
        <v>102</v>
      </c>
      <c r="D416" s="199">
        <v>0</v>
      </c>
      <c r="E416" s="83" t="s">
        <v>66</v>
      </c>
      <c r="F416" s="36">
        <f>'Information de soudage à l''arc'!C42</f>
        <v>0</v>
      </c>
      <c r="G416" s="36">
        <f t="shared" si="147"/>
        <v>0</v>
      </c>
      <c r="H416" s="36" t="s">
        <v>2</v>
      </c>
      <c r="I416" s="84">
        <f t="shared" si="145"/>
        <v>0</v>
      </c>
      <c r="J416" s="85" t="s">
        <v>54</v>
      </c>
    </row>
    <row r="417" spans="1:10" x14ac:dyDescent="0.2">
      <c r="A417" s="92"/>
      <c r="B417" s="127"/>
      <c r="C417" s="93" t="s">
        <v>40</v>
      </c>
      <c r="D417" s="199">
        <v>0</v>
      </c>
      <c r="E417" s="83" t="s">
        <v>66</v>
      </c>
      <c r="F417" s="36">
        <f>'Information de soudage à l''arc'!C43</f>
        <v>0</v>
      </c>
      <c r="G417" s="36">
        <f t="shared" si="144"/>
        <v>0</v>
      </c>
      <c r="H417" s="36" t="s">
        <v>2</v>
      </c>
      <c r="I417" s="84">
        <f t="shared" si="145"/>
        <v>0</v>
      </c>
      <c r="J417" s="85" t="s">
        <v>54</v>
      </c>
    </row>
    <row r="418" spans="1:10" x14ac:dyDescent="0.2">
      <c r="A418" s="92"/>
      <c r="B418" s="127"/>
      <c r="C418" s="93" t="s">
        <v>41</v>
      </c>
      <c r="D418" s="199">
        <v>0</v>
      </c>
      <c r="E418" s="83" t="s">
        <v>66</v>
      </c>
      <c r="F418" s="36">
        <f>'Information de soudage à l''arc'!C44</f>
        <v>0</v>
      </c>
      <c r="G418" s="36">
        <f t="shared" si="144"/>
        <v>0</v>
      </c>
      <c r="H418" s="36" t="s">
        <v>2</v>
      </c>
      <c r="I418" s="84">
        <f t="shared" si="145"/>
        <v>0</v>
      </c>
      <c r="J418" s="85" t="s">
        <v>54</v>
      </c>
    </row>
    <row r="419" spans="1:10" x14ac:dyDescent="0.2">
      <c r="A419" s="92"/>
      <c r="B419" s="127"/>
      <c r="C419" s="93" t="s">
        <v>368</v>
      </c>
      <c r="D419" s="36">
        <f>IF('Information de soudage à l''arc'!$C$6="Methode 1",0.006,10*0.5464*'Info de soudage arc (Methode 2)'!W9)</f>
        <v>6.0000000000000001E-3</v>
      </c>
      <c r="E419" s="83" t="s">
        <v>66</v>
      </c>
      <c r="F419" s="36">
        <f>F53</f>
        <v>0</v>
      </c>
      <c r="G419" s="36">
        <f>IF(NOT(OR('Information de soudage à l''arc'!C$4="Non",'Information de soudage à l''arc'!C$5="Non")),0,(D419*F419)/1000)</f>
        <v>0</v>
      </c>
      <c r="H419" s="83" t="s">
        <v>2</v>
      </c>
      <c r="I419" s="84">
        <f t="shared" si="145"/>
        <v>0</v>
      </c>
      <c r="J419" s="105" t="s">
        <v>54</v>
      </c>
    </row>
    <row r="420" spans="1:10" ht="12" customHeight="1" x14ac:dyDescent="0.2">
      <c r="A420" s="92"/>
      <c r="B420" s="111"/>
      <c r="C420" s="107"/>
      <c r="D420" s="112"/>
      <c r="E420" s="113"/>
      <c r="F420" s="41"/>
      <c r="G420" s="41"/>
      <c r="H420" s="41"/>
      <c r="I420" s="41"/>
      <c r="J420" s="109"/>
    </row>
    <row r="421" spans="1:10" x14ac:dyDescent="0.2">
      <c r="A421" s="92"/>
      <c r="B421" s="37"/>
      <c r="C421" s="82" t="s">
        <v>58</v>
      </c>
      <c r="D421" s="199">
        <v>0</v>
      </c>
      <c r="E421" s="83" t="s">
        <v>66</v>
      </c>
      <c r="F421" s="36">
        <f>'Information de soudage à l''arc'!C44</f>
        <v>0</v>
      </c>
      <c r="G421" s="36">
        <f t="shared" ref="G421:G427" si="148">(D421*F421)/1000</f>
        <v>0</v>
      </c>
      <c r="H421" s="36" t="s">
        <v>2</v>
      </c>
      <c r="I421" s="84">
        <f t="shared" ref="I421:I428" si="149">G421/1000</f>
        <v>0</v>
      </c>
      <c r="J421" s="85" t="s">
        <v>54</v>
      </c>
    </row>
    <row r="422" spans="1:10" x14ac:dyDescent="0.2">
      <c r="A422" s="92"/>
      <c r="B422" s="127"/>
      <c r="C422" s="93" t="s">
        <v>5</v>
      </c>
      <c r="D422" s="199">
        <v>0</v>
      </c>
      <c r="E422" s="83" t="s">
        <v>66</v>
      </c>
      <c r="F422" s="36">
        <f>'Information de soudage à l''arc'!C46</f>
        <v>0</v>
      </c>
      <c r="G422" s="36">
        <f t="shared" si="148"/>
        <v>0</v>
      </c>
      <c r="H422" s="36" t="s">
        <v>2</v>
      </c>
      <c r="I422" s="84">
        <f t="shared" si="149"/>
        <v>0</v>
      </c>
      <c r="J422" s="85" t="s">
        <v>54</v>
      </c>
    </row>
    <row r="423" spans="1:10" x14ac:dyDescent="0.2">
      <c r="A423" s="92"/>
      <c r="B423" s="127"/>
      <c r="C423" s="93" t="s">
        <v>46</v>
      </c>
      <c r="D423" s="199">
        <v>5.5999999999999999E-3</v>
      </c>
      <c r="E423" s="83" t="s">
        <v>63</v>
      </c>
      <c r="F423" s="36">
        <f>'Information de soudage à l''arc'!C47</f>
        <v>0</v>
      </c>
      <c r="G423" s="36">
        <f t="shared" si="148"/>
        <v>0</v>
      </c>
      <c r="H423" s="36" t="s">
        <v>2</v>
      </c>
      <c r="I423" s="84">
        <f t="shared" si="149"/>
        <v>0</v>
      </c>
      <c r="J423" s="85" t="s">
        <v>54</v>
      </c>
    </row>
    <row r="424" spans="1:10" x14ac:dyDescent="0.2">
      <c r="A424" s="92"/>
      <c r="B424" s="127"/>
      <c r="C424" s="93" t="s">
        <v>99</v>
      </c>
      <c r="D424" s="199">
        <v>0</v>
      </c>
      <c r="E424" s="83" t="s">
        <v>66</v>
      </c>
      <c r="F424" s="36">
        <f>'Information de soudage à l''arc'!C48</f>
        <v>0</v>
      </c>
      <c r="G424" s="36">
        <f t="shared" ref="G424" si="150">(D424*F424)/1000</f>
        <v>0</v>
      </c>
      <c r="H424" s="36" t="s">
        <v>2</v>
      </c>
      <c r="I424" s="84">
        <f t="shared" si="149"/>
        <v>0</v>
      </c>
      <c r="J424" s="85" t="s">
        <v>54</v>
      </c>
    </row>
    <row r="425" spans="1:10" x14ac:dyDescent="0.2">
      <c r="A425" s="92"/>
      <c r="B425" s="127"/>
      <c r="C425" s="93" t="s">
        <v>47</v>
      </c>
      <c r="D425" s="199">
        <v>5.5999999999999999E-3</v>
      </c>
      <c r="E425" s="83" t="s">
        <v>63</v>
      </c>
      <c r="F425" s="36">
        <f>'Information de soudage à l''arc'!C48</f>
        <v>0</v>
      </c>
      <c r="G425" s="36">
        <f t="shared" si="148"/>
        <v>0</v>
      </c>
      <c r="H425" s="36" t="s">
        <v>2</v>
      </c>
      <c r="I425" s="84">
        <f t="shared" si="149"/>
        <v>0</v>
      </c>
      <c r="J425" s="85" t="s">
        <v>54</v>
      </c>
    </row>
    <row r="426" spans="1:10" x14ac:dyDescent="0.2">
      <c r="A426" s="92"/>
      <c r="B426" s="127"/>
      <c r="C426" s="93" t="s">
        <v>48</v>
      </c>
      <c r="D426" s="199">
        <v>0.01</v>
      </c>
      <c r="E426" s="83" t="s">
        <v>63</v>
      </c>
      <c r="F426" s="36">
        <f>'Information de soudage à l''arc'!C49</f>
        <v>0</v>
      </c>
      <c r="G426" s="36">
        <f t="shared" ref="G426" si="151">(D426*F426)/1000</f>
        <v>0</v>
      </c>
      <c r="H426" s="36" t="s">
        <v>2</v>
      </c>
      <c r="I426" s="84">
        <f t="shared" si="149"/>
        <v>0</v>
      </c>
      <c r="J426" s="85" t="s">
        <v>54</v>
      </c>
    </row>
    <row r="427" spans="1:10" x14ac:dyDescent="0.2">
      <c r="A427" s="92"/>
      <c r="B427" s="127"/>
      <c r="C427" s="93" t="s">
        <v>49</v>
      </c>
      <c r="D427" s="199">
        <v>0.01</v>
      </c>
      <c r="E427" s="83" t="s">
        <v>63</v>
      </c>
      <c r="F427" s="36">
        <f>'Information de soudage à l''arc'!C51</f>
        <v>0</v>
      </c>
      <c r="G427" s="36">
        <f t="shared" si="148"/>
        <v>0</v>
      </c>
      <c r="H427" s="36" t="s">
        <v>2</v>
      </c>
      <c r="I427" s="84">
        <f t="shared" si="149"/>
        <v>0</v>
      </c>
      <c r="J427" s="85" t="s">
        <v>54</v>
      </c>
    </row>
    <row r="428" spans="1:10" x14ac:dyDescent="0.2">
      <c r="A428" s="92"/>
      <c r="B428" s="127"/>
      <c r="C428" s="93" t="s">
        <v>369</v>
      </c>
      <c r="D428" s="36">
        <f>IF('Information de soudage à l''arc'!$C$6="Methode 1",0.008,20*0.2865*'Info de soudage arc (Methode 2)'!W10)</f>
        <v>8.0000000000000002E-3</v>
      </c>
      <c r="E428" s="83" t="s">
        <v>66</v>
      </c>
      <c r="F428" s="36">
        <f>F62</f>
        <v>0</v>
      </c>
      <c r="G428" s="36">
        <f>IF(NOT(OR('Information de soudage à l''arc'!C$4="Non",'Information de soudage à l''arc'!C$5="Non")),0,(D428*F428)/1000)</f>
        <v>0</v>
      </c>
      <c r="H428" s="83" t="s">
        <v>2</v>
      </c>
      <c r="I428" s="84">
        <f t="shared" si="149"/>
        <v>0</v>
      </c>
      <c r="J428" s="105" t="s">
        <v>54</v>
      </c>
    </row>
    <row r="429" spans="1:10" ht="12" customHeight="1" x14ac:dyDescent="0.2">
      <c r="A429" s="92"/>
      <c r="B429" s="111"/>
      <c r="C429" s="107"/>
      <c r="D429" s="112"/>
      <c r="E429" s="113"/>
      <c r="F429" s="41"/>
      <c r="G429" s="41"/>
      <c r="H429" s="41"/>
      <c r="I429" s="41"/>
      <c r="J429" s="109"/>
    </row>
    <row r="430" spans="1:10" x14ac:dyDescent="0.2">
      <c r="A430" s="92"/>
      <c r="B430" s="127"/>
      <c r="C430" s="82" t="s">
        <v>59</v>
      </c>
      <c r="D430" s="199">
        <v>0</v>
      </c>
      <c r="E430" s="83" t="s">
        <v>66</v>
      </c>
      <c r="F430" s="36">
        <f>'Information de soudage à l''arc'!C56</f>
        <v>0</v>
      </c>
      <c r="G430" s="36">
        <f>(D430*F430)/1000</f>
        <v>0</v>
      </c>
      <c r="H430" s="36" t="s">
        <v>2</v>
      </c>
      <c r="I430" s="84">
        <f t="shared" ref="I430:I433" si="152">G430/1000</f>
        <v>0</v>
      </c>
      <c r="J430" s="85" t="s">
        <v>54</v>
      </c>
    </row>
    <row r="431" spans="1:10" x14ac:dyDescent="0.2">
      <c r="A431" s="92"/>
      <c r="B431" s="127"/>
      <c r="C431" s="93" t="s">
        <v>108</v>
      </c>
      <c r="D431" s="199">
        <v>0</v>
      </c>
      <c r="E431" s="36" t="s">
        <v>66</v>
      </c>
      <c r="F431" s="36">
        <f>'Information de soudage à l''arc'!C57</f>
        <v>0</v>
      </c>
      <c r="G431" s="36">
        <f t="shared" ref="G431:G432" si="153">(D431*F431)/1000</f>
        <v>0</v>
      </c>
      <c r="H431" s="36" t="s">
        <v>2</v>
      </c>
      <c r="I431" s="84">
        <f t="shared" si="152"/>
        <v>0</v>
      </c>
      <c r="J431" s="85" t="s">
        <v>54</v>
      </c>
    </row>
    <row r="432" spans="1:10" x14ac:dyDescent="0.2">
      <c r="A432" s="92"/>
      <c r="B432" s="127"/>
      <c r="C432" s="93" t="s">
        <v>39</v>
      </c>
      <c r="D432" s="199">
        <v>0</v>
      </c>
      <c r="E432" s="36" t="s">
        <v>66</v>
      </c>
      <c r="F432" s="36">
        <f>'Information de soudage à l''arc'!C58</f>
        <v>0</v>
      </c>
      <c r="G432" s="36">
        <f t="shared" si="153"/>
        <v>0</v>
      </c>
      <c r="H432" s="36" t="s">
        <v>2</v>
      </c>
      <c r="I432" s="84">
        <f t="shared" si="152"/>
        <v>0</v>
      </c>
      <c r="J432" s="85" t="s">
        <v>54</v>
      </c>
    </row>
    <row r="433" spans="1:12" x14ac:dyDescent="0.2">
      <c r="A433" s="92"/>
      <c r="B433" s="127"/>
      <c r="C433" s="93" t="s">
        <v>370</v>
      </c>
      <c r="D433" s="36">
        <f>IF('Information de soudage à l''arc'!$C$6="Methode 1",0,0.0143*'Info de soudage arc (Methode 2)'!W11)</f>
        <v>0</v>
      </c>
      <c r="E433" s="83" t="s">
        <v>66</v>
      </c>
      <c r="F433" s="36">
        <f>F67</f>
        <v>0</v>
      </c>
      <c r="G433" s="36">
        <f>IF(NOT(OR('Information de soudage à l''arc'!C$4="Non",'Information de soudage à l''arc'!C$5="Non")),0,(D433*F433)/1000)</f>
        <v>0</v>
      </c>
      <c r="H433" s="83" t="s">
        <v>2</v>
      </c>
      <c r="I433" s="84">
        <f t="shared" si="152"/>
        <v>0</v>
      </c>
      <c r="J433" s="105" t="s">
        <v>54</v>
      </c>
    </row>
    <row r="434" spans="1:12" ht="12" customHeight="1" x14ac:dyDescent="0.2">
      <c r="A434" s="92"/>
      <c r="B434" s="111"/>
      <c r="C434" s="107"/>
      <c r="D434" s="112"/>
      <c r="E434" s="113"/>
      <c r="F434" s="41"/>
      <c r="G434" s="41"/>
      <c r="H434" s="41"/>
      <c r="I434" s="41"/>
      <c r="J434" s="109"/>
    </row>
    <row r="435" spans="1:12" x14ac:dyDescent="0.2">
      <c r="A435" s="92"/>
      <c r="B435" s="127"/>
      <c r="C435" s="82" t="s">
        <v>147</v>
      </c>
      <c r="D435" s="199">
        <v>0</v>
      </c>
      <c r="E435" s="83" t="s">
        <v>66</v>
      </c>
      <c r="F435" s="36">
        <f>'Information de soudage à l''arc'!C61</f>
        <v>0</v>
      </c>
      <c r="G435" s="36">
        <f>(D435*F435)/1000</f>
        <v>0</v>
      </c>
      <c r="H435" s="36" t="s">
        <v>2</v>
      </c>
      <c r="I435" s="84">
        <f t="shared" ref="I435:I437" si="154">G435/1000</f>
        <v>0</v>
      </c>
      <c r="J435" s="85" t="s">
        <v>54</v>
      </c>
    </row>
    <row r="436" spans="1:12" x14ac:dyDescent="0.2">
      <c r="A436" s="92"/>
      <c r="B436" s="127"/>
      <c r="C436" s="93" t="s">
        <v>100</v>
      </c>
      <c r="D436" s="199">
        <v>0</v>
      </c>
      <c r="E436" s="36" t="s">
        <v>66</v>
      </c>
      <c r="F436" s="36">
        <f>'Information de soudage à l''arc'!C62</f>
        <v>0</v>
      </c>
      <c r="G436" s="36">
        <f t="shared" ref="G436" si="155">(D436*F436)/1000</f>
        <v>0</v>
      </c>
      <c r="H436" s="36" t="s">
        <v>2</v>
      </c>
      <c r="I436" s="84">
        <f t="shared" si="154"/>
        <v>0</v>
      </c>
      <c r="J436" s="85" t="s">
        <v>54</v>
      </c>
    </row>
    <row r="437" spans="1:12" x14ac:dyDescent="0.2">
      <c r="A437" s="92"/>
      <c r="B437" s="127"/>
      <c r="C437" s="93" t="s">
        <v>371</v>
      </c>
      <c r="D437" s="36">
        <f>IF('Information de soudage à l''arc'!$C$6="Methode 1",0,2.9*'Info de soudage arc (Methode 2)'!W12)</f>
        <v>0</v>
      </c>
      <c r="E437" s="83" t="s">
        <v>66</v>
      </c>
      <c r="F437" s="36">
        <f>F71</f>
        <v>0</v>
      </c>
      <c r="G437" s="36">
        <f>IF(NOT(OR('Information de soudage à l''arc'!C$4="Non",'Information de soudage à l''arc'!C$5="Non")),0,(D437*F437)/1000)</f>
        <v>0</v>
      </c>
      <c r="H437" s="83" t="s">
        <v>2</v>
      </c>
      <c r="I437" s="84">
        <f t="shared" si="154"/>
        <v>0</v>
      </c>
      <c r="J437" s="105" t="s">
        <v>54</v>
      </c>
    </row>
    <row r="438" spans="1:12" ht="12" customHeight="1" x14ac:dyDescent="0.2">
      <c r="A438" s="92"/>
      <c r="B438" s="111"/>
      <c r="C438" s="107"/>
      <c r="D438" s="112"/>
      <c r="E438" s="113"/>
      <c r="F438" s="41"/>
      <c r="G438" s="41"/>
      <c r="H438" s="41"/>
      <c r="I438" s="41"/>
      <c r="J438" s="109"/>
    </row>
    <row r="439" spans="1:12" x14ac:dyDescent="0.2">
      <c r="A439" s="92"/>
      <c r="B439" s="127"/>
      <c r="C439" s="82" t="s">
        <v>148</v>
      </c>
      <c r="D439" s="199">
        <v>0</v>
      </c>
      <c r="E439" s="83" t="s">
        <v>66</v>
      </c>
      <c r="F439" s="36">
        <f>'Information de soudage à l''arc'!C65</f>
        <v>0</v>
      </c>
      <c r="G439" s="36">
        <f>(D439*F439)/1000</f>
        <v>0</v>
      </c>
      <c r="H439" s="36" t="s">
        <v>2</v>
      </c>
      <c r="I439" s="84">
        <f t="shared" ref="I439:I441" si="156">G439/1000</f>
        <v>0</v>
      </c>
      <c r="J439" s="85" t="s">
        <v>54</v>
      </c>
    </row>
    <row r="440" spans="1:12" x14ac:dyDescent="0.2">
      <c r="A440" s="92"/>
      <c r="B440" s="127"/>
      <c r="C440" s="93" t="s">
        <v>100</v>
      </c>
      <c r="D440" s="199">
        <v>0</v>
      </c>
      <c r="E440" s="83" t="s">
        <v>66</v>
      </c>
      <c r="F440" s="36">
        <f>'Information de soudage à l''arc'!C66</f>
        <v>0</v>
      </c>
      <c r="G440" s="36">
        <f t="shared" ref="G440" si="157">(D440*F440)/1000</f>
        <v>0</v>
      </c>
      <c r="H440" s="36" t="s">
        <v>2</v>
      </c>
      <c r="I440" s="84">
        <f t="shared" si="156"/>
        <v>0</v>
      </c>
      <c r="J440" s="85" t="s">
        <v>54</v>
      </c>
    </row>
    <row r="441" spans="1:12" x14ac:dyDescent="0.2">
      <c r="A441" s="92"/>
      <c r="B441" s="127"/>
      <c r="C441" s="93" t="s">
        <v>372</v>
      </c>
      <c r="D441" s="36">
        <f>IF('Information de soudage à l''arc'!$C$6="Methode 1",0,0.4*'Info de soudage arc (Methode 2)'!W13)</f>
        <v>0</v>
      </c>
      <c r="E441" s="83" t="s">
        <v>66</v>
      </c>
      <c r="F441" s="36">
        <f>F75</f>
        <v>0</v>
      </c>
      <c r="G441" s="36">
        <f>IF(NOT(OR('Information de soudage à l''arc'!C$4="Non",'Information de soudage à l''arc'!C$5="Non")),0,(D441*F441)/1000)</f>
        <v>0</v>
      </c>
      <c r="H441" s="83" t="s">
        <v>2</v>
      </c>
      <c r="I441" s="84">
        <f t="shared" si="156"/>
        <v>0</v>
      </c>
      <c r="J441" s="105" t="s">
        <v>54</v>
      </c>
    </row>
    <row r="442" spans="1:12" ht="12" customHeight="1" x14ac:dyDescent="0.2">
      <c r="A442" s="92"/>
      <c r="B442" s="111"/>
      <c r="C442" s="107"/>
      <c r="D442" s="112"/>
      <c r="E442" s="113"/>
      <c r="F442" s="41"/>
      <c r="G442" s="41"/>
      <c r="H442" s="41"/>
      <c r="I442" s="41"/>
      <c r="J442" s="109"/>
    </row>
    <row r="443" spans="1:12" x14ac:dyDescent="0.2">
      <c r="A443" s="92"/>
      <c r="B443" s="127"/>
      <c r="C443" s="114" t="s">
        <v>374</v>
      </c>
      <c r="D443" s="36">
        <f>IF('Information de soudage à l''arc'!$C$6="Methode 1",0.44,50*'Info de soudage arc (Methode 2)'!W14)</f>
        <v>0.44</v>
      </c>
      <c r="E443" s="83" t="s">
        <v>66</v>
      </c>
      <c r="F443" s="36">
        <f>F77</f>
        <v>0</v>
      </c>
      <c r="G443" s="36">
        <f>IF(NOT(OR('Information de soudage à l''arc'!C$4="Non",'Information de soudage à l''arc'!C$5="Non")),0,(D443*F443)/1000)</f>
        <v>0</v>
      </c>
      <c r="H443" s="83" t="s">
        <v>2</v>
      </c>
      <c r="I443" s="84">
        <f t="shared" ref="I443" si="158">G443/1000</f>
        <v>0</v>
      </c>
      <c r="J443" s="105" t="s">
        <v>54</v>
      </c>
    </row>
    <row r="444" spans="1:12" ht="18" customHeight="1" thickBot="1" x14ac:dyDescent="0.25">
      <c r="A444" s="115"/>
      <c r="B444" s="130"/>
      <c r="C444" s="238" t="s">
        <v>334</v>
      </c>
      <c r="D444" s="115"/>
      <c r="E444" s="42"/>
      <c r="F444" s="132"/>
      <c r="G444" s="133">
        <f>SUM(G385:G443)</f>
        <v>0</v>
      </c>
      <c r="H444" s="132" t="s">
        <v>2</v>
      </c>
      <c r="I444" s="134">
        <f>SUM(I385:I443)</f>
        <v>0</v>
      </c>
      <c r="J444" s="135" t="s">
        <v>54</v>
      </c>
    </row>
    <row r="445" spans="1:12" ht="6.75" customHeight="1" thickBot="1" x14ac:dyDescent="0.25">
      <c r="A445" s="40"/>
      <c r="B445" s="121"/>
      <c r="C445" s="112"/>
      <c r="D445" s="112"/>
      <c r="E445" s="112"/>
      <c r="F445" s="41"/>
      <c r="G445" s="41"/>
      <c r="H445" s="41"/>
      <c r="I445" s="41"/>
      <c r="J445" s="112"/>
    </row>
    <row r="446" spans="1:12" x14ac:dyDescent="0.2">
      <c r="A446" s="92" t="s">
        <v>332</v>
      </c>
      <c r="B446" s="127" t="s">
        <v>55</v>
      </c>
      <c r="C446" s="93" t="s">
        <v>367</v>
      </c>
      <c r="D446" s="36">
        <f>IF('Information de soudage à l''arc'!$C$6="Methode 1",0,20*0.2865*'Info de soudage arc (Methode 2)'!X8)</f>
        <v>0</v>
      </c>
      <c r="E446" s="83" t="s">
        <v>66</v>
      </c>
      <c r="F446" s="36">
        <f>F40</f>
        <v>0</v>
      </c>
      <c r="G446" s="36">
        <f>IF(NOT(OR('Information de soudage à l''arc'!C$4="Non",'Information de soudage à l''arc'!C$5="Non")),0,(D446*F446)/1000)</f>
        <v>0</v>
      </c>
      <c r="H446" s="83" t="s">
        <v>2</v>
      </c>
      <c r="I446" s="84">
        <f t="shared" ref="I446" si="159">G446/1000</f>
        <v>0</v>
      </c>
      <c r="J446" s="105" t="s">
        <v>54</v>
      </c>
      <c r="L446"/>
    </row>
    <row r="447" spans="1:12" x14ac:dyDescent="0.2">
      <c r="A447" s="92"/>
      <c r="B447" s="111"/>
      <c r="C447" s="107"/>
      <c r="D447" s="112"/>
      <c r="E447" s="113"/>
      <c r="F447" s="41"/>
      <c r="G447" s="41"/>
      <c r="H447" s="41"/>
      <c r="I447" s="41"/>
      <c r="J447" s="109"/>
      <c r="L447"/>
    </row>
    <row r="448" spans="1:12" x14ac:dyDescent="0.2">
      <c r="A448" s="92"/>
      <c r="B448" s="127"/>
      <c r="C448" s="93" t="s">
        <v>368</v>
      </c>
      <c r="D448" s="36">
        <f>IF('Information de soudage à l''arc'!$C$6="Methode 1",0,10*0.5464*'Info de soudage arc (Methode 2)'!X9)</f>
        <v>0</v>
      </c>
      <c r="E448" s="83" t="s">
        <v>66</v>
      </c>
      <c r="F448" s="36">
        <f>F53</f>
        <v>0</v>
      </c>
      <c r="G448" s="36">
        <f>IF(NOT(OR('Information de soudage à l''arc'!C$4="Non",'Information de soudage à l''arc'!C$5="Non")),0,(D448*F448)/1000)</f>
        <v>0</v>
      </c>
      <c r="H448" s="83" t="s">
        <v>2</v>
      </c>
      <c r="I448" s="84">
        <f t="shared" ref="I448" si="160">G448/1000</f>
        <v>0</v>
      </c>
      <c r="J448" s="105" t="s">
        <v>54</v>
      </c>
      <c r="L448"/>
    </row>
    <row r="449" spans="1:12" x14ac:dyDescent="0.2">
      <c r="A449" s="92"/>
      <c r="B449" s="111"/>
      <c r="C449" s="107"/>
      <c r="D449" s="112"/>
      <c r="E449" s="113"/>
      <c r="F449" s="41"/>
      <c r="G449" s="41"/>
      <c r="H449" s="41"/>
      <c r="I449" s="41"/>
      <c r="J449" s="109"/>
      <c r="L449"/>
    </row>
    <row r="450" spans="1:12" x14ac:dyDescent="0.2">
      <c r="A450" s="92"/>
      <c r="B450" s="127"/>
      <c r="C450" s="93" t="s">
        <v>369</v>
      </c>
      <c r="D450" s="36">
        <f>IF('Information de soudage à l''arc'!$C$6="Methode 1",0,20*0.2865*'Info de soudage arc (Methode 2)'!X10)</f>
        <v>0</v>
      </c>
      <c r="E450" s="83" t="s">
        <v>66</v>
      </c>
      <c r="F450" s="36">
        <f>F62</f>
        <v>0</v>
      </c>
      <c r="G450" s="36">
        <f>IF(NOT(OR('Information de soudage à l''arc'!C$4="Non",'Information de soudage à l''arc'!C$5="Non")),0,(D450*F450)/1000)</f>
        <v>0</v>
      </c>
      <c r="H450" s="83" t="s">
        <v>2</v>
      </c>
      <c r="I450" s="84">
        <f t="shared" ref="I450" si="161">G450/1000</f>
        <v>0</v>
      </c>
      <c r="J450" s="105" t="s">
        <v>54</v>
      </c>
    </row>
    <row r="451" spans="1:12" x14ac:dyDescent="0.2">
      <c r="A451" s="92"/>
      <c r="B451" s="111"/>
      <c r="C451" s="107"/>
      <c r="D451" s="112"/>
      <c r="E451" s="113"/>
      <c r="F451" s="41"/>
      <c r="G451" s="41"/>
      <c r="H451" s="41"/>
      <c r="I451" s="41"/>
      <c r="J451" s="109"/>
    </row>
    <row r="452" spans="1:12" x14ac:dyDescent="0.2">
      <c r="A452" s="92"/>
      <c r="B452" s="127"/>
      <c r="C452" s="93" t="s">
        <v>370</v>
      </c>
      <c r="D452" s="36">
        <f>IF('Information de soudage à l''arc'!$C$6="Methode 1",0,0.0143*'Info de soudage arc (Methode 2)'!X11)</f>
        <v>0</v>
      </c>
      <c r="E452" s="83" t="s">
        <v>66</v>
      </c>
      <c r="F452" s="36">
        <f>F67</f>
        <v>0</v>
      </c>
      <c r="G452" s="36">
        <f>IF(NOT(OR('Information de soudage à l''arc'!C$4="Non",'Information de soudage à l''arc'!C$5="Non")),0,(D452*F452)/1000)</f>
        <v>0</v>
      </c>
      <c r="H452" s="83" t="s">
        <v>2</v>
      </c>
      <c r="I452" s="84">
        <f t="shared" ref="I452" si="162">G452/1000</f>
        <v>0</v>
      </c>
      <c r="J452" s="105" t="s">
        <v>54</v>
      </c>
    </row>
    <row r="453" spans="1:12" x14ac:dyDescent="0.2">
      <c r="A453" s="92"/>
      <c r="B453" s="111"/>
      <c r="C453" s="107"/>
      <c r="D453" s="112"/>
      <c r="E453" s="113"/>
      <c r="F453" s="41"/>
      <c r="G453" s="41"/>
      <c r="H453" s="41"/>
      <c r="I453" s="41"/>
      <c r="J453" s="109"/>
    </row>
    <row r="454" spans="1:12" x14ac:dyDescent="0.2">
      <c r="A454" s="92"/>
      <c r="B454" s="127"/>
      <c r="C454" s="93" t="s">
        <v>371</v>
      </c>
      <c r="D454" s="36">
        <f>IF('Information de soudage à l''arc'!$C$6="Methode 1",0,2.9*'Info de soudage arc (Methode 2)'!X12)</f>
        <v>0</v>
      </c>
      <c r="E454" s="83" t="s">
        <v>66</v>
      </c>
      <c r="F454" s="36">
        <f>F71</f>
        <v>0</v>
      </c>
      <c r="G454" s="36">
        <f>IF(NOT(OR('Information de soudage à l''arc'!C$4="Non",'Information de soudage à l''arc'!C$5="Non")),0,(D454*F454)/1000)</f>
        <v>0</v>
      </c>
      <c r="H454" s="83" t="s">
        <v>2</v>
      </c>
      <c r="I454" s="84">
        <f t="shared" ref="I454" si="163">G454/1000</f>
        <v>0</v>
      </c>
      <c r="J454" s="105" t="s">
        <v>54</v>
      </c>
    </row>
    <row r="455" spans="1:12" x14ac:dyDescent="0.2">
      <c r="A455" s="92"/>
      <c r="B455" s="111"/>
      <c r="C455" s="107"/>
      <c r="D455" s="112"/>
      <c r="E455" s="113"/>
      <c r="F455" s="41"/>
      <c r="G455" s="41"/>
      <c r="H455" s="41"/>
      <c r="I455" s="41"/>
      <c r="J455" s="109"/>
    </row>
    <row r="456" spans="1:12" x14ac:dyDescent="0.2">
      <c r="A456" s="92"/>
      <c r="B456" s="127"/>
      <c r="C456" s="93" t="s">
        <v>372</v>
      </c>
      <c r="D456" s="36">
        <f>IF('Information de soudage à l''arc'!$C$6="Methode 1",0,0.4*'Info de soudage arc (Methode 2)'!X13)</f>
        <v>0</v>
      </c>
      <c r="E456" s="83" t="s">
        <v>66</v>
      </c>
      <c r="F456" s="36">
        <f>F75</f>
        <v>0</v>
      </c>
      <c r="G456" s="36">
        <f>IF(NOT(OR('Information de soudage à l''arc'!C$4="Non",'Information de soudage à l''arc'!C$5="Non")),0,(D456*F456)/1000)</f>
        <v>0</v>
      </c>
      <c r="H456" s="83" t="s">
        <v>2</v>
      </c>
      <c r="I456" s="84">
        <f t="shared" ref="I456" si="164">G456/1000</f>
        <v>0</v>
      </c>
      <c r="J456" s="105" t="s">
        <v>54</v>
      </c>
    </row>
    <row r="457" spans="1:12" x14ac:dyDescent="0.2">
      <c r="A457" s="92"/>
      <c r="B457" s="111"/>
      <c r="C457" s="107"/>
      <c r="D457" s="112"/>
      <c r="E457" s="113"/>
      <c r="F457" s="41"/>
      <c r="G457" s="41"/>
      <c r="H457" s="41"/>
      <c r="I457" s="41"/>
      <c r="J457" s="109"/>
    </row>
    <row r="458" spans="1:12" x14ac:dyDescent="0.2">
      <c r="A458" s="92"/>
      <c r="B458" s="127"/>
      <c r="C458" s="114" t="s">
        <v>374</v>
      </c>
      <c r="D458" s="36">
        <f>IF('Information de soudage à l''arc'!$C$6="Methode 1",0,50*'Info de soudage arc (Methode 2)'!X14)</f>
        <v>0</v>
      </c>
      <c r="E458" s="83" t="s">
        <v>66</v>
      </c>
      <c r="F458" s="36">
        <f>F77</f>
        <v>0</v>
      </c>
      <c r="G458" s="36">
        <f>IF(NOT(OR('Information de soudage à l''arc'!C$4="Non",'Information de soudage à l''arc'!C$5="Non")),0,(D458*F458)/1000)</f>
        <v>0</v>
      </c>
      <c r="H458" s="83" t="s">
        <v>2</v>
      </c>
      <c r="I458" s="84">
        <f t="shared" ref="I458" si="165">G458/1000</f>
        <v>0</v>
      </c>
      <c r="J458" s="105" t="s">
        <v>54</v>
      </c>
    </row>
    <row r="459" spans="1:12" ht="13.5" thickBot="1" x14ac:dyDescent="0.25">
      <c r="A459" s="115"/>
      <c r="B459" s="130"/>
      <c r="C459" s="131" t="s">
        <v>335</v>
      </c>
      <c r="D459" s="115"/>
      <c r="E459" s="42"/>
      <c r="F459" s="132"/>
      <c r="G459" s="133">
        <f>SUM(G446:G458)</f>
        <v>0</v>
      </c>
      <c r="H459" s="132" t="s">
        <v>2</v>
      </c>
      <c r="I459" s="134">
        <f>SUM(I446:I458)</f>
        <v>0</v>
      </c>
      <c r="J459" s="135" t="s">
        <v>54</v>
      </c>
    </row>
    <row r="460" spans="1:12" ht="7.5" customHeight="1" thickBot="1" x14ac:dyDescent="0.25">
      <c r="A460" s="40"/>
      <c r="B460" s="121"/>
      <c r="C460" s="112"/>
      <c r="D460" s="112"/>
      <c r="E460" s="112"/>
      <c r="F460" s="41"/>
      <c r="G460" s="41"/>
      <c r="H460" s="41"/>
      <c r="I460" s="41"/>
      <c r="J460" s="112"/>
    </row>
    <row r="461" spans="1:12" x14ac:dyDescent="0.2">
      <c r="A461" s="92" t="s">
        <v>333</v>
      </c>
      <c r="B461" s="127" t="s">
        <v>55</v>
      </c>
      <c r="C461" s="93" t="s">
        <v>367</v>
      </c>
      <c r="D461" s="36">
        <f>IF('Information de soudage à l''arc'!$C$6="Methode 1",0,20*0.2865*'Info de soudage arc (Methode 2)'!Y8)</f>
        <v>0</v>
      </c>
      <c r="E461" s="83" t="s">
        <v>66</v>
      </c>
      <c r="F461" s="36">
        <f>F40</f>
        <v>0</v>
      </c>
      <c r="G461" s="36">
        <f>IF(NOT(OR('Information de soudage à l''arc'!C$4="Non",'Information de soudage à l''arc'!C$5="Non")),0,(D461*F461)/1000)</f>
        <v>0</v>
      </c>
      <c r="H461" s="83" t="s">
        <v>2</v>
      </c>
      <c r="I461" s="84">
        <f t="shared" ref="I461" si="166">G461/1000</f>
        <v>0</v>
      </c>
      <c r="J461" s="105" t="s">
        <v>54</v>
      </c>
    </row>
    <row r="462" spans="1:12" x14ac:dyDescent="0.2">
      <c r="A462" s="92"/>
      <c r="B462" s="111"/>
      <c r="C462" s="107"/>
      <c r="D462" s="112"/>
      <c r="E462" s="113"/>
      <c r="F462" s="41"/>
      <c r="G462" s="41"/>
      <c r="H462" s="41"/>
      <c r="I462" s="41"/>
      <c r="J462" s="109"/>
    </row>
    <row r="463" spans="1:12" x14ac:dyDescent="0.2">
      <c r="A463" s="92"/>
      <c r="B463" s="127"/>
      <c r="C463" s="93" t="s">
        <v>368</v>
      </c>
      <c r="D463" s="36">
        <f>IF('Information de soudage à l''arc'!$C$6="Methode 1",0,10*0.5464*'Info de soudage arc (Methode 2)'!Y9)</f>
        <v>0</v>
      </c>
      <c r="E463" s="83" t="s">
        <v>66</v>
      </c>
      <c r="F463" s="36">
        <f>F53</f>
        <v>0</v>
      </c>
      <c r="G463" s="36">
        <f>IF(NOT(OR('Information de soudage à l''arc'!C$4="Non",'Information de soudage à l''arc'!C$5="Non")),0,(D463*F463)/1000)</f>
        <v>0</v>
      </c>
      <c r="H463" s="83" t="s">
        <v>2</v>
      </c>
      <c r="I463" s="84">
        <f t="shared" ref="I463" si="167">G463/1000</f>
        <v>0</v>
      </c>
      <c r="J463" s="105" t="s">
        <v>54</v>
      </c>
    </row>
    <row r="464" spans="1:12" x14ac:dyDescent="0.2">
      <c r="A464" s="92"/>
      <c r="B464" s="111"/>
      <c r="C464" s="107"/>
      <c r="D464" s="112"/>
      <c r="E464" s="113"/>
      <c r="F464" s="41"/>
      <c r="G464" s="41"/>
      <c r="H464" s="41"/>
      <c r="I464" s="41"/>
      <c r="J464" s="109"/>
    </row>
    <row r="465" spans="1:10" x14ac:dyDescent="0.2">
      <c r="A465" s="92"/>
      <c r="B465" s="127"/>
      <c r="C465" s="93" t="s">
        <v>369</v>
      </c>
      <c r="D465" s="36">
        <f>IF('Information de soudage à l''arc'!$C$6="Methode 1",0,20*0.2865*'Info de soudage arc (Methode 2)'!Y10)</f>
        <v>0</v>
      </c>
      <c r="E465" s="83" t="s">
        <v>66</v>
      </c>
      <c r="F465" s="36">
        <f>F62</f>
        <v>0</v>
      </c>
      <c r="G465" s="36">
        <f>IF(NOT(OR('Information de soudage à l''arc'!C$4="Non",'Information de soudage à l''arc'!C$5="Non")),0,(D465*F465)/1000)</f>
        <v>0</v>
      </c>
      <c r="H465" s="83" t="s">
        <v>2</v>
      </c>
      <c r="I465" s="84">
        <f t="shared" ref="I465" si="168">G465/1000</f>
        <v>0</v>
      </c>
      <c r="J465" s="105" t="s">
        <v>54</v>
      </c>
    </row>
    <row r="466" spans="1:10" x14ac:dyDescent="0.2">
      <c r="A466" s="92"/>
      <c r="B466" s="111"/>
      <c r="C466" s="107"/>
      <c r="D466" s="112"/>
      <c r="E466" s="113"/>
      <c r="F466" s="41"/>
      <c r="G466" s="41"/>
      <c r="H466" s="41"/>
      <c r="I466" s="41"/>
      <c r="J466" s="109"/>
    </row>
    <row r="467" spans="1:10" x14ac:dyDescent="0.2">
      <c r="A467" s="92"/>
      <c r="B467" s="127"/>
      <c r="C467" s="93" t="s">
        <v>370</v>
      </c>
      <c r="D467" s="36">
        <f>IF('Information de soudage à l''arc'!$C$6="Methode 1",0,0.0143*'Info de soudage arc (Methode 2)'!Y11)</f>
        <v>0</v>
      </c>
      <c r="E467" s="83" t="s">
        <v>66</v>
      </c>
      <c r="F467" s="36">
        <f>F67</f>
        <v>0</v>
      </c>
      <c r="G467" s="36">
        <f>IF(NOT(OR('Information de soudage à l''arc'!C$4="Non",'Information de soudage à l''arc'!C$5="Non")),0,(D467*F467)/1000)</f>
        <v>0</v>
      </c>
      <c r="H467" s="83" t="s">
        <v>2</v>
      </c>
      <c r="I467" s="84">
        <f t="shared" ref="I467" si="169">G467/1000</f>
        <v>0</v>
      </c>
      <c r="J467" s="105" t="s">
        <v>54</v>
      </c>
    </row>
    <row r="468" spans="1:10" x14ac:dyDescent="0.2">
      <c r="A468" s="92"/>
      <c r="B468" s="111"/>
      <c r="C468" s="107"/>
      <c r="D468" s="112"/>
      <c r="E468" s="113"/>
      <c r="F468" s="41"/>
      <c r="G468" s="41"/>
      <c r="H468" s="41"/>
      <c r="I468" s="41"/>
      <c r="J468" s="109"/>
    </row>
    <row r="469" spans="1:10" x14ac:dyDescent="0.2">
      <c r="A469" s="92"/>
      <c r="B469" s="127"/>
      <c r="C469" s="93" t="s">
        <v>371</v>
      </c>
      <c r="D469" s="36">
        <f>IF('Information de soudage à l''arc'!$C$6="Methode 1",0,2.9*'Info de soudage arc (Methode 2)'!Y12)</f>
        <v>0</v>
      </c>
      <c r="E469" s="83" t="s">
        <v>66</v>
      </c>
      <c r="F469" s="36">
        <f>F71</f>
        <v>0</v>
      </c>
      <c r="G469" s="36">
        <f>IF(NOT(OR('Information de soudage à l''arc'!C$4="Non",'Information de soudage à l''arc'!C$5="Non")),0,(D469*F469)/1000)</f>
        <v>0</v>
      </c>
      <c r="H469" s="83" t="s">
        <v>2</v>
      </c>
      <c r="I469" s="84">
        <f t="shared" ref="I469" si="170">G469/1000</f>
        <v>0</v>
      </c>
      <c r="J469" s="105" t="s">
        <v>54</v>
      </c>
    </row>
    <row r="470" spans="1:10" x14ac:dyDescent="0.2">
      <c r="A470" s="92"/>
      <c r="B470" s="111"/>
      <c r="C470" s="107"/>
      <c r="D470" s="112"/>
      <c r="E470" s="113"/>
      <c r="F470" s="41"/>
      <c r="G470" s="41"/>
      <c r="H470" s="41"/>
      <c r="I470" s="41"/>
      <c r="J470" s="109"/>
    </row>
    <row r="471" spans="1:10" x14ac:dyDescent="0.2">
      <c r="A471" s="92"/>
      <c r="B471" s="127"/>
      <c r="C471" s="93" t="s">
        <v>372</v>
      </c>
      <c r="D471" s="36">
        <f>IF('Information de soudage à l''arc'!$C$6="Methode 1",0,0.4*'Info de soudage arc (Methode 2)'!Y13)</f>
        <v>0</v>
      </c>
      <c r="E471" s="83" t="s">
        <v>66</v>
      </c>
      <c r="F471" s="36">
        <f>F75</f>
        <v>0</v>
      </c>
      <c r="G471" s="36">
        <f>IF(NOT(OR('Information de soudage à l''arc'!C$4="Non",'Information de soudage à l''arc'!C$5="Non")),0,(D471*F471)/1000)</f>
        <v>0</v>
      </c>
      <c r="H471" s="83" t="s">
        <v>2</v>
      </c>
      <c r="I471" s="84">
        <f t="shared" ref="I471" si="171">G471/1000</f>
        <v>0</v>
      </c>
      <c r="J471" s="105" t="s">
        <v>54</v>
      </c>
    </row>
    <row r="472" spans="1:10" x14ac:dyDescent="0.2">
      <c r="A472" s="92"/>
      <c r="B472" s="111"/>
      <c r="C472" s="107"/>
      <c r="D472" s="112"/>
      <c r="E472" s="113"/>
      <c r="F472" s="41"/>
      <c r="G472" s="41"/>
      <c r="H472" s="41"/>
      <c r="I472" s="41"/>
      <c r="J472" s="109"/>
    </row>
    <row r="473" spans="1:10" x14ac:dyDescent="0.2">
      <c r="A473" s="92"/>
      <c r="B473" s="127"/>
      <c r="C473" s="114" t="s">
        <v>374</v>
      </c>
      <c r="D473" s="36">
        <f>IF('Information de soudage à l''arc'!$C$6="Methode 1",0,50*'Info de soudage arc (Methode 2)'!Y14)</f>
        <v>0</v>
      </c>
      <c r="E473" s="83" t="s">
        <v>66</v>
      </c>
      <c r="F473" s="36">
        <f>F77</f>
        <v>0</v>
      </c>
      <c r="G473" s="36">
        <f>IF(NOT(OR('Information de soudage à l''arc'!C$4="Non",'Information de soudage à l''arc'!C$5="Non")),0,(D473*F473)/1000)</f>
        <v>0</v>
      </c>
      <c r="H473" s="83" t="s">
        <v>2</v>
      </c>
      <c r="I473" s="84">
        <f t="shared" ref="I473" si="172">G473/1000</f>
        <v>0</v>
      </c>
      <c r="J473" s="105" t="s">
        <v>54</v>
      </c>
    </row>
    <row r="474" spans="1:10" ht="13.5" thickBot="1" x14ac:dyDescent="0.25">
      <c r="A474" s="115"/>
      <c r="B474" s="130"/>
      <c r="C474" s="131" t="s">
        <v>337</v>
      </c>
      <c r="D474" s="115"/>
      <c r="E474" s="42"/>
      <c r="F474" s="132"/>
      <c r="G474" s="133">
        <f>SUM(G461:G473)</f>
        <v>0</v>
      </c>
      <c r="H474" s="132" t="s">
        <v>2</v>
      </c>
      <c r="I474" s="134">
        <f>SUM(I461:I473)</f>
        <v>0</v>
      </c>
      <c r="J474" s="135" t="s">
        <v>54</v>
      </c>
    </row>
    <row r="475" spans="1:10" ht="6.75" customHeight="1" thickBot="1" x14ac:dyDescent="0.25">
      <c r="A475" s="40"/>
      <c r="B475" s="121"/>
      <c r="C475" s="112"/>
      <c r="D475" s="112"/>
      <c r="E475" s="112"/>
      <c r="F475" s="41"/>
      <c r="G475" s="41"/>
      <c r="H475" s="41"/>
      <c r="I475" s="41"/>
      <c r="J475" s="112"/>
    </row>
    <row r="476" spans="1:10" x14ac:dyDescent="0.2">
      <c r="A476" s="92" t="s">
        <v>336</v>
      </c>
      <c r="B476" s="127" t="s">
        <v>55</v>
      </c>
      <c r="C476" s="93" t="s">
        <v>367</v>
      </c>
      <c r="D476" s="36">
        <f>IF('Information de soudage à l''arc'!$C$6="Methode 1",0,20*0.2865*'Info de soudage arc (Methode 2)'!Z8)</f>
        <v>0</v>
      </c>
      <c r="E476" s="83" t="s">
        <v>66</v>
      </c>
      <c r="F476" s="36">
        <f>F40</f>
        <v>0</v>
      </c>
      <c r="G476" s="36">
        <f>IF(NOT(OR('Information de soudage à l''arc'!C$4="Non",'Information de soudage à l''arc'!C$5="Non")),0,(D476*F476)/1000)</f>
        <v>0</v>
      </c>
      <c r="H476" s="83" t="s">
        <v>2</v>
      </c>
      <c r="I476" s="84">
        <f t="shared" ref="I476" si="173">G476/1000</f>
        <v>0</v>
      </c>
      <c r="J476" s="105" t="s">
        <v>54</v>
      </c>
    </row>
    <row r="477" spans="1:10" x14ac:dyDescent="0.2">
      <c r="A477" s="92"/>
      <c r="B477" s="111"/>
      <c r="C477" s="107"/>
      <c r="D477" s="112"/>
      <c r="E477" s="113"/>
      <c r="F477" s="41"/>
      <c r="G477" s="41"/>
      <c r="H477" s="41"/>
      <c r="I477" s="41"/>
      <c r="J477" s="109"/>
    </row>
    <row r="478" spans="1:10" x14ac:dyDescent="0.2">
      <c r="A478" s="92"/>
      <c r="B478" s="127"/>
      <c r="C478" s="93" t="s">
        <v>368</v>
      </c>
      <c r="D478" s="36">
        <f>IF('Information de soudage à l''arc'!$C$6="Methode 1",0,10*0.5464*'Info de soudage arc (Methode 2)'!Z9)</f>
        <v>0</v>
      </c>
      <c r="E478" s="83" t="s">
        <v>66</v>
      </c>
      <c r="F478" s="36">
        <f>F53</f>
        <v>0</v>
      </c>
      <c r="G478" s="36">
        <f>IF(NOT(OR('Information de soudage à l''arc'!C$4="Non",'Information de soudage à l''arc'!C$5="Non")),0,(D478*F478)/1000)</f>
        <v>0</v>
      </c>
      <c r="H478" s="83" t="s">
        <v>2</v>
      </c>
      <c r="I478" s="84">
        <f t="shared" ref="I478" si="174">G478/1000</f>
        <v>0</v>
      </c>
      <c r="J478" s="105" t="s">
        <v>54</v>
      </c>
    </row>
    <row r="479" spans="1:10" x14ac:dyDescent="0.2">
      <c r="A479" s="92"/>
      <c r="B479" s="111"/>
      <c r="C479" s="107"/>
      <c r="D479" s="112"/>
      <c r="E479" s="113"/>
      <c r="F479" s="41"/>
      <c r="G479" s="41"/>
      <c r="H479" s="41"/>
      <c r="I479" s="41"/>
      <c r="J479" s="109"/>
    </row>
    <row r="480" spans="1:10" x14ac:dyDescent="0.2">
      <c r="A480" s="92"/>
      <c r="B480" s="127"/>
      <c r="C480" s="93" t="s">
        <v>369</v>
      </c>
      <c r="D480" s="36">
        <f>IF('Information de soudage à l''arc'!$C$6="Methode 1",0,20*0.2865*'Info de soudage arc (Methode 2)'!Z10)</f>
        <v>0</v>
      </c>
      <c r="E480" s="83" t="s">
        <v>66</v>
      </c>
      <c r="F480" s="36">
        <f>F62</f>
        <v>0</v>
      </c>
      <c r="G480" s="36">
        <f>IF(NOT(OR('Information de soudage à l''arc'!C$4="Non",'Information de soudage à l''arc'!C$5="Non")),0,(D480*F480)/1000)</f>
        <v>0</v>
      </c>
      <c r="H480" s="83" t="s">
        <v>2</v>
      </c>
      <c r="I480" s="84">
        <f t="shared" ref="I480" si="175">G480/1000</f>
        <v>0</v>
      </c>
      <c r="J480" s="105" t="s">
        <v>54</v>
      </c>
    </row>
    <row r="481" spans="1:10" x14ac:dyDescent="0.2">
      <c r="A481" s="92"/>
      <c r="B481" s="111"/>
      <c r="C481" s="107"/>
      <c r="D481" s="112"/>
      <c r="E481" s="113"/>
      <c r="F481" s="41"/>
      <c r="G481" s="41"/>
      <c r="H481" s="41"/>
      <c r="I481" s="41"/>
      <c r="J481" s="109"/>
    </row>
    <row r="482" spans="1:10" x14ac:dyDescent="0.2">
      <c r="A482" s="92"/>
      <c r="B482" s="127"/>
      <c r="C482" s="93" t="s">
        <v>370</v>
      </c>
      <c r="D482" s="36">
        <f>IF('Information de soudage à l''arc'!$C$6="Methode 1",0,0.0143*'Info de soudage arc (Methode 2)'!Z11)</f>
        <v>0</v>
      </c>
      <c r="E482" s="83" t="s">
        <v>66</v>
      </c>
      <c r="F482" s="36">
        <f>F67</f>
        <v>0</v>
      </c>
      <c r="G482" s="36">
        <f>IF(NOT(OR('Information de soudage à l''arc'!C$4="Non",'Information de soudage à l''arc'!C$5="Non")),0,(D482*F482)/1000)</f>
        <v>0</v>
      </c>
      <c r="H482" s="83" t="s">
        <v>2</v>
      </c>
      <c r="I482" s="84">
        <f t="shared" ref="I482" si="176">G482/1000</f>
        <v>0</v>
      </c>
      <c r="J482" s="105" t="s">
        <v>54</v>
      </c>
    </row>
    <row r="483" spans="1:10" x14ac:dyDescent="0.2">
      <c r="A483" s="92"/>
      <c r="B483" s="111"/>
      <c r="C483" s="107"/>
      <c r="D483" s="112"/>
      <c r="E483" s="113"/>
      <c r="F483" s="41"/>
      <c r="G483" s="41"/>
      <c r="H483" s="41"/>
      <c r="I483" s="41"/>
      <c r="J483" s="109"/>
    </row>
    <row r="484" spans="1:10" x14ac:dyDescent="0.2">
      <c r="A484" s="92"/>
      <c r="B484" s="127"/>
      <c r="C484" s="93" t="s">
        <v>371</v>
      </c>
      <c r="D484" s="36">
        <f>IF('Information de soudage à l''arc'!$C$6="Methode 1",0,2.9*'Info de soudage arc (Methode 2)'!Z12)</f>
        <v>0</v>
      </c>
      <c r="E484" s="83" t="s">
        <v>66</v>
      </c>
      <c r="F484" s="36">
        <f>F71</f>
        <v>0</v>
      </c>
      <c r="G484" s="36">
        <f>IF(NOT(OR('Information de soudage à l''arc'!C$4="Non",'Information de soudage à l''arc'!C$5="Non")),0,(D484*F484)/1000)</f>
        <v>0</v>
      </c>
      <c r="H484" s="83" t="s">
        <v>2</v>
      </c>
      <c r="I484" s="84">
        <f t="shared" ref="I484" si="177">G484/1000</f>
        <v>0</v>
      </c>
      <c r="J484" s="105" t="s">
        <v>54</v>
      </c>
    </row>
    <row r="485" spans="1:10" x14ac:dyDescent="0.2">
      <c r="A485" s="92"/>
      <c r="B485" s="111"/>
      <c r="C485" s="107"/>
      <c r="D485" s="112"/>
      <c r="E485" s="113"/>
      <c r="F485" s="41"/>
      <c r="G485" s="41"/>
      <c r="H485" s="41"/>
      <c r="I485" s="41"/>
      <c r="J485" s="109"/>
    </row>
    <row r="486" spans="1:10" x14ac:dyDescent="0.2">
      <c r="A486" s="92"/>
      <c r="B486" s="127"/>
      <c r="C486" s="93" t="s">
        <v>372</v>
      </c>
      <c r="D486" s="36">
        <f>IF('Information de soudage à l''arc'!$C$6="Methode 1",0,0.4*'Info de soudage arc (Methode 2)'!Z13)</f>
        <v>0</v>
      </c>
      <c r="E486" s="83" t="s">
        <v>66</v>
      </c>
      <c r="F486" s="36">
        <f>F75</f>
        <v>0</v>
      </c>
      <c r="G486" s="36">
        <f>IF(NOT(OR('Information de soudage à l''arc'!C$4="Non",'Information de soudage à l''arc'!C$5="Non")),0,(D486*F486)/1000)</f>
        <v>0</v>
      </c>
      <c r="H486" s="83" t="s">
        <v>2</v>
      </c>
      <c r="I486" s="84">
        <f t="shared" ref="I486" si="178">G486/1000</f>
        <v>0</v>
      </c>
      <c r="J486" s="105" t="s">
        <v>54</v>
      </c>
    </row>
    <row r="487" spans="1:10" x14ac:dyDescent="0.2">
      <c r="A487" s="92"/>
      <c r="B487" s="111"/>
      <c r="C487" s="107"/>
      <c r="D487" s="112"/>
      <c r="E487" s="113"/>
      <c r="F487" s="41"/>
      <c r="G487" s="41"/>
      <c r="H487" s="41"/>
      <c r="I487" s="41"/>
      <c r="J487" s="109"/>
    </row>
    <row r="488" spans="1:10" x14ac:dyDescent="0.2">
      <c r="A488" s="92"/>
      <c r="B488" s="127"/>
      <c r="C488" s="114" t="s">
        <v>374</v>
      </c>
      <c r="D488" s="36">
        <f>IF('Information de soudage à l''arc'!$C$6="Methode 1",0,50*'Info de soudage arc (Methode 2)'!Z14)</f>
        <v>0</v>
      </c>
      <c r="E488" s="83" t="s">
        <v>66</v>
      </c>
      <c r="F488" s="36">
        <f>F77</f>
        <v>0</v>
      </c>
      <c r="G488" s="36">
        <f>IF(NOT(OR('Information de soudage à l''arc'!C$4="Non",'Information de soudage à l''arc'!C$5="Non")),0,(D488*F488)/1000)</f>
        <v>0</v>
      </c>
      <c r="H488" s="83" t="s">
        <v>2</v>
      </c>
      <c r="I488" s="84">
        <f t="shared" ref="I488" si="179">G488/1000</f>
        <v>0</v>
      </c>
      <c r="J488" s="105" t="s">
        <v>54</v>
      </c>
    </row>
    <row r="489" spans="1:10" ht="13.5" thickBot="1" x14ac:dyDescent="0.25">
      <c r="A489" s="115"/>
      <c r="B489" s="130"/>
      <c r="C489" s="131" t="s">
        <v>338</v>
      </c>
      <c r="D489" s="115"/>
      <c r="E489" s="42"/>
      <c r="F489" s="132"/>
      <c r="G489" s="133">
        <f>SUM(G476:G488)</f>
        <v>0</v>
      </c>
      <c r="H489" s="132" t="s">
        <v>2</v>
      </c>
      <c r="I489" s="134">
        <f>SUM(I476:I488)</f>
        <v>0</v>
      </c>
      <c r="J489" s="135" t="s">
        <v>54</v>
      </c>
    </row>
  </sheetData>
  <sheetProtection algorithmName="SHA-512" hashValue="AmGnnjcIZTsTihfki7kWGjFPDKunCVAEp3Hh87KFBdeuDf/a+B0mLqO1fSl2qDAn7pzyKCMjDgHljNda7MMCxw==" saltValue="8vdG3gU0O2JIl6rILr5qFQ==" spinCount="100000" sheet="1" objects="1" scenarios="1"/>
  <customSheetViews>
    <customSheetView guid="{90FE1CE8-4AF5-4CF9-9EB8-EE62130E4690}" showRuler="0" topLeftCell="A48">
      <selection activeCell="A62" sqref="A62"/>
      <pageMargins left="0.75" right="0.75" top="1" bottom="1" header="0.5" footer="0.5"/>
      <pageSetup orientation="portrait" r:id="rId1"/>
      <headerFooter alignWithMargins="0"/>
    </customSheetView>
  </customSheetViews>
  <mergeCells count="6">
    <mergeCell ref="F10:F11"/>
    <mergeCell ref="E10:E11"/>
    <mergeCell ref="A10:A11"/>
    <mergeCell ref="B10:B11"/>
    <mergeCell ref="C10:C11"/>
    <mergeCell ref="D10:D11"/>
  </mergeCells>
  <phoneticPr fontId="7" type="noConversion"/>
  <pageMargins left="0.75" right="0.75" top="1" bottom="1" header="0.5" footer="0.5"/>
  <pageSetup orientation="portrait" r:id="rId2"/>
  <headerFooter alignWithMargins="0"/>
  <extLst>
    <ext xmlns:x14="http://schemas.microsoft.com/office/spreadsheetml/2009/9/main" uri="{78C0D931-6437-407d-A8EE-F0AAD7539E65}">
      <x14:conditionalFormattings>
        <x14:conditionalFormatting xmlns:xm="http://schemas.microsoft.com/office/excel/2006/main">
          <x14:cfRule type="expression" priority="218" id="{FA44620F-C1F5-4D9F-A54F-4461DF302F47}">
            <xm:f>NOT(OR('Information de soudage à l''arc'!$C$4="Non",'Information de soudage à l''arc'!$C$5="Non"))</xm:f>
            <x14:dxf>
              <font>
                <color theme="0" tint="-0.24994659260841701"/>
              </font>
              <fill>
                <patternFill>
                  <bgColor theme="0" tint="-0.24994659260841701"/>
                </patternFill>
              </fill>
            </x14:dxf>
          </x14:cfRule>
          <xm:sqref>C40</xm:sqref>
        </x14:conditionalFormatting>
        <x14:conditionalFormatting xmlns:xm="http://schemas.microsoft.com/office/excel/2006/main">
          <x14:cfRule type="expression" priority="217" id="{73B3829D-2007-43BD-948D-1CBABAE3FBCB}">
            <xm:f>NOT(OR('Information de soudage à l''arc'!$C$4="Non",'Information de soudage à l''arc'!$C$5="Non"))</xm:f>
            <x14:dxf>
              <font>
                <color theme="0" tint="-0.24994659260841701"/>
              </font>
              <fill>
                <patternFill>
                  <bgColor theme="0" tint="-0.24994659260841701"/>
                </patternFill>
              </fill>
            </x14:dxf>
          </x14:cfRule>
          <xm:sqref>G40</xm:sqref>
        </x14:conditionalFormatting>
        <x14:conditionalFormatting xmlns:xm="http://schemas.microsoft.com/office/excel/2006/main">
          <x14:cfRule type="expression" priority="216" id="{EFE8FC4D-99AC-4493-9071-BB9619E8977E}">
            <xm:f>NOT(OR('Information de soudage à l''arc'!$C$4="Non",'Information de soudage à l''arc'!$C$5="Non"))</xm:f>
            <x14:dxf>
              <font>
                <color theme="0" tint="-0.24994659260841701"/>
              </font>
              <fill>
                <patternFill>
                  <bgColor theme="0" tint="-0.24994659260841701"/>
                </patternFill>
              </fill>
            </x14:dxf>
          </x14:cfRule>
          <xm:sqref>C53</xm:sqref>
        </x14:conditionalFormatting>
        <x14:conditionalFormatting xmlns:xm="http://schemas.microsoft.com/office/excel/2006/main">
          <x14:cfRule type="expression" priority="215" id="{E731C1F5-ABFD-4A6B-885A-A4CF6C189D80}">
            <xm:f>NOT(OR('Information de soudage à l''arc'!$C$4="Non",'Information de soudage à l''arc'!$C$5="Non"))</xm:f>
            <x14:dxf>
              <font>
                <color theme="0" tint="-0.24994659260841701"/>
              </font>
              <fill>
                <patternFill>
                  <bgColor theme="0" tint="-0.24994659260841701"/>
                </patternFill>
              </fill>
            </x14:dxf>
          </x14:cfRule>
          <xm:sqref>C62</xm:sqref>
        </x14:conditionalFormatting>
        <x14:conditionalFormatting xmlns:xm="http://schemas.microsoft.com/office/excel/2006/main">
          <x14:cfRule type="expression" priority="214" id="{334EFDAE-D44C-47DC-BE69-E5BDFD0FAC63}">
            <xm:f>NOT(OR('Information de soudage à l''arc'!$C$4="Non",'Information de soudage à l''arc'!$C$5="Non"))</xm:f>
            <x14:dxf>
              <font>
                <color theme="0" tint="-0.24994659260841701"/>
              </font>
              <fill>
                <patternFill>
                  <bgColor theme="0" tint="-0.24994659260841701"/>
                </patternFill>
              </fill>
            </x14:dxf>
          </x14:cfRule>
          <xm:sqref>C67</xm:sqref>
        </x14:conditionalFormatting>
        <x14:conditionalFormatting xmlns:xm="http://schemas.microsoft.com/office/excel/2006/main">
          <x14:cfRule type="expression" priority="213" id="{AB276EA0-644B-4591-85CA-5B7D9365C932}">
            <xm:f>NOT(OR('Information de soudage à l''arc'!$C$4="Non",'Information de soudage à l''arc'!$C$5="Non"))</xm:f>
            <x14:dxf>
              <font>
                <color theme="0" tint="-0.24994659260841701"/>
              </font>
              <fill>
                <patternFill>
                  <bgColor theme="0" tint="-0.24994659260841701"/>
                </patternFill>
              </fill>
            </x14:dxf>
          </x14:cfRule>
          <xm:sqref>C71</xm:sqref>
        </x14:conditionalFormatting>
        <x14:conditionalFormatting xmlns:xm="http://schemas.microsoft.com/office/excel/2006/main">
          <x14:cfRule type="expression" priority="212" id="{F7EF1B26-55E5-4797-A62B-57AF0363AFCA}">
            <xm:f>NOT(OR('Information de soudage à l''arc'!$C$4="Non",'Information de soudage à l''arc'!$C$5="Non"))</xm:f>
            <x14:dxf>
              <font>
                <color theme="0" tint="-0.24994659260841701"/>
              </font>
              <fill>
                <patternFill>
                  <bgColor theme="0" tint="-0.24994659260841701"/>
                </patternFill>
              </fill>
            </x14:dxf>
          </x14:cfRule>
          <xm:sqref>C75</xm:sqref>
        </x14:conditionalFormatting>
        <x14:conditionalFormatting xmlns:xm="http://schemas.microsoft.com/office/excel/2006/main">
          <x14:cfRule type="expression" priority="211" id="{18963898-D5E7-4116-A5E4-354EA7FA0ADE}">
            <xm:f>NOT(OR('Information de soudage à l''arc'!$C$4="Non",'Information de soudage à l''arc'!$C$5="Non"))</xm:f>
            <x14:dxf>
              <font>
                <color theme="0" tint="-0.24994659260841701"/>
              </font>
              <fill>
                <patternFill>
                  <bgColor theme="0" tint="-0.24994659260841701"/>
                </patternFill>
              </fill>
            </x14:dxf>
          </x14:cfRule>
          <xm:sqref>C77</xm:sqref>
        </x14:conditionalFormatting>
        <x14:conditionalFormatting xmlns:xm="http://schemas.microsoft.com/office/excel/2006/main">
          <x14:cfRule type="expression" priority="210" id="{C14226E0-CBC6-4CDE-BC53-BD03D19784C8}">
            <xm:f>NOT(OR('Information de soudage à l''arc'!$C$4="Non",'Information de soudage à l''arc'!$C$5="Non"))</xm:f>
            <x14:dxf>
              <font>
                <color theme="0" tint="-0.24994659260841701"/>
              </font>
              <fill>
                <patternFill>
                  <bgColor theme="0" tint="-0.24994659260841701"/>
                </patternFill>
              </fill>
            </x14:dxf>
          </x14:cfRule>
          <xm:sqref>C101</xm:sqref>
        </x14:conditionalFormatting>
        <x14:conditionalFormatting xmlns:xm="http://schemas.microsoft.com/office/excel/2006/main">
          <x14:cfRule type="expression" priority="209" id="{E597F2CB-12AA-433E-BDCE-BF7AB60111BD}">
            <xm:f>NOT(OR('Information de soudage à l''arc'!$C$4="Non",'Information de soudage à l''arc'!$C$5="Non"))</xm:f>
            <x14:dxf>
              <font>
                <color theme="0" tint="-0.24994659260841701"/>
              </font>
              <fill>
                <patternFill>
                  <bgColor theme="0" tint="-0.24994659260841701"/>
                </patternFill>
              </fill>
            </x14:dxf>
          </x14:cfRule>
          <xm:sqref>C114</xm:sqref>
        </x14:conditionalFormatting>
        <x14:conditionalFormatting xmlns:xm="http://schemas.microsoft.com/office/excel/2006/main">
          <x14:cfRule type="expression" priority="208" id="{C29D71FE-C6B4-4443-90C5-963AA5A2B527}">
            <xm:f>NOT(OR('Information de soudage à l''arc'!$C$4="Non",'Information de soudage à l''arc'!$C$5="Non"))</xm:f>
            <x14:dxf>
              <font>
                <color theme="0" tint="-0.24994659260841701"/>
              </font>
              <fill>
                <patternFill>
                  <bgColor theme="0" tint="-0.24994659260841701"/>
                </patternFill>
              </fill>
            </x14:dxf>
          </x14:cfRule>
          <xm:sqref>C123</xm:sqref>
        </x14:conditionalFormatting>
        <x14:conditionalFormatting xmlns:xm="http://schemas.microsoft.com/office/excel/2006/main">
          <x14:cfRule type="expression" priority="207" id="{D2E775C2-3E5F-4717-A748-778E023A4B61}">
            <xm:f>NOT(OR('Information de soudage à l''arc'!$C$4="Non",'Information de soudage à l''arc'!$C$5="Non"))</xm:f>
            <x14:dxf>
              <font>
                <color theme="0" tint="-0.24994659260841701"/>
              </font>
              <fill>
                <patternFill>
                  <bgColor theme="0" tint="-0.24994659260841701"/>
                </patternFill>
              </fill>
            </x14:dxf>
          </x14:cfRule>
          <xm:sqref>C128</xm:sqref>
        </x14:conditionalFormatting>
        <x14:conditionalFormatting xmlns:xm="http://schemas.microsoft.com/office/excel/2006/main">
          <x14:cfRule type="expression" priority="206" id="{954B5B3E-095B-4209-BAD9-B7FF7B055D49}">
            <xm:f>NOT(OR('Information de soudage à l''arc'!$C$4="Non",'Information de soudage à l''arc'!$C$5="Non"))</xm:f>
            <x14:dxf>
              <font>
                <color theme="0" tint="-0.24994659260841701"/>
              </font>
              <fill>
                <patternFill>
                  <bgColor theme="0" tint="-0.24994659260841701"/>
                </patternFill>
              </fill>
            </x14:dxf>
          </x14:cfRule>
          <xm:sqref>C132</xm:sqref>
        </x14:conditionalFormatting>
        <x14:conditionalFormatting xmlns:xm="http://schemas.microsoft.com/office/excel/2006/main">
          <x14:cfRule type="expression" priority="205" id="{C1114379-4634-475E-95B4-3AC9EE433FED}">
            <xm:f>NOT(OR('Information de soudage à l''arc'!$C$4="No",'Information de soudage à l''arc'!$C$5="Non"))</xm:f>
            <x14:dxf>
              <font>
                <color theme="0" tint="-0.24994659260841701"/>
              </font>
              <fill>
                <patternFill>
                  <bgColor theme="0" tint="-0.24994659260841701"/>
                </patternFill>
              </fill>
            </x14:dxf>
          </x14:cfRule>
          <xm:sqref>C136</xm:sqref>
        </x14:conditionalFormatting>
        <x14:conditionalFormatting xmlns:xm="http://schemas.microsoft.com/office/excel/2006/main">
          <x14:cfRule type="expression" priority="204" id="{E2F281A1-C702-48A3-A2E9-C482CC299334}">
            <xm:f>NOT(OR('Information de soudage à l''arc'!$C$4="No",'Information de soudage à l''arc'!$C$5="Non"))</xm:f>
            <x14:dxf>
              <font>
                <color theme="0" tint="-0.24994659260841701"/>
              </font>
              <fill>
                <patternFill>
                  <bgColor theme="0" tint="-0.24994659260841701"/>
                </patternFill>
              </fill>
            </x14:dxf>
          </x14:cfRule>
          <xm:sqref>C443 C382 C321 C260 C199 C138</xm:sqref>
        </x14:conditionalFormatting>
        <x14:conditionalFormatting xmlns:xm="http://schemas.microsoft.com/office/excel/2006/main">
          <x14:cfRule type="expression" priority="203" id="{3873AA6D-B5B0-4401-91B2-07E427AB396F}">
            <xm:f>NOT(OR('Information de soudage à l''arc'!$C$4="Non",'Information de soudage à l''arc'!$C$5="Non"))</xm:f>
            <x14:dxf>
              <font>
                <color theme="0" tint="-0.24994659260841701"/>
              </font>
              <fill>
                <patternFill>
                  <bgColor theme="0" tint="-0.24994659260841701"/>
                </patternFill>
              </fill>
            </x14:dxf>
          </x14:cfRule>
          <xm:sqref>C406 C345 C284 C223 C162</xm:sqref>
        </x14:conditionalFormatting>
        <x14:conditionalFormatting xmlns:xm="http://schemas.microsoft.com/office/excel/2006/main">
          <x14:cfRule type="expression" priority="202" id="{434AB9F6-E9A8-4170-BA12-755B64839419}">
            <xm:f>NOT(OR('Information de soudage à l''arc'!$C$4="Non",'Information de soudage à l''arc'!$C$5="Non"))</xm:f>
            <x14:dxf>
              <font>
                <color theme="0" tint="-0.24994659260841701"/>
              </font>
              <fill>
                <patternFill>
                  <bgColor theme="0" tint="-0.24994659260841701"/>
                </patternFill>
              </fill>
            </x14:dxf>
          </x14:cfRule>
          <xm:sqref>C419 C358 C297 C236 C175</xm:sqref>
        </x14:conditionalFormatting>
        <x14:conditionalFormatting xmlns:xm="http://schemas.microsoft.com/office/excel/2006/main">
          <x14:cfRule type="expression" priority="201" id="{4F8A487E-9C90-4FE1-BA6F-FAEEDDF585C2}">
            <xm:f>NOT(OR('Information de soudage à l''arc'!$C$4="Non",'Information de soudage à l''arc'!$C$5="Non"))</xm:f>
            <x14:dxf>
              <font>
                <color theme="0" tint="-0.24994659260841701"/>
              </font>
              <fill>
                <patternFill>
                  <bgColor theme="0" tint="-0.24994659260841701"/>
                </patternFill>
              </fill>
            </x14:dxf>
          </x14:cfRule>
          <xm:sqref>C428 C367 C306 C245 C184</xm:sqref>
        </x14:conditionalFormatting>
        <x14:conditionalFormatting xmlns:xm="http://schemas.microsoft.com/office/excel/2006/main">
          <x14:cfRule type="expression" priority="200" id="{565A2951-12B3-4F98-89F2-5FE89627ACE8}">
            <xm:f>NOT(OR('Information de soudage à l''arc'!$C$4="Non",'Information de soudage à l''arc'!$C$5="Non"))</xm:f>
            <x14:dxf>
              <font>
                <color theme="0" tint="-0.24994659260841701"/>
              </font>
              <fill>
                <patternFill>
                  <bgColor theme="0" tint="-0.24994659260841701"/>
                </patternFill>
              </fill>
            </x14:dxf>
          </x14:cfRule>
          <xm:sqref>C189</xm:sqref>
        </x14:conditionalFormatting>
        <x14:conditionalFormatting xmlns:xm="http://schemas.microsoft.com/office/excel/2006/main">
          <x14:cfRule type="expression" priority="199" id="{2995FF95-FDBF-47CE-B448-A9A2D4F5809F}">
            <xm:f>NOT(OR('Information de soudage à l''arc'!$C$4="Non",'Information de soudage à l''arc'!$C$5="Non"))</xm:f>
            <x14:dxf>
              <font>
                <color theme="0" tint="-0.24994659260841701"/>
              </font>
              <fill>
                <patternFill>
                  <bgColor theme="0" tint="-0.24994659260841701"/>
                </patternFill>
              </fill>
            </x14:dxf>
          </x14:cfRule>
          <xm:sqref>C193</xm:sqref>
        </x14:conditionalFormatting>
        <x14:conditionalFormatting xmlns:xm="http://schemas.microsoft.com/office/excel/2006/main">
          <x14:cfRule type="expression" priority="198" id="{AF62B8EC-6981-46ED-AEB0-DEF6B0239959}">
            <xm:f>NOT(OR('Information de soudage à l''arc'!$C$4="Non",'Information de soudage à l''arc'!$C$5="Non"))</xm:f>
            <x14:dxf>
              <font>
                <color theme="0" tint="-0.24994659260841701"/>
              </font>
              <fill>
                <patternFill>
                  <bgColor theme="0" tint="-0.24994659260841701"/>
                </patternFill>
              </fill>
            </x14:dxf>
          </x14:cfRule>
          <xm:sqref>C197</xm:sqref>
        </x14:conditionalFormatting>
        <x14:conditionalFormatting xmlns:xm="http://schemas.microsoft.com/office/excel/2006/main">
          <x14:cfRule type="expression" priority="197" id="{144A23A6-EF2F-42C8-A38D-761DFBFF31CF}">
            <xm:f>NOT(OR('Information de soudage à l''arc'!$C$4="Non",'Information de soudage à l''arc'!$C$5="Non"))</xm:f>
            <x14:dxf>
              <font>
                <color theme="0" tint="-0.24994659260841701"/>
              </font>
              <fill>
                <patternFill>
                  <bgColor theme="0" tint="-0.24994659260841701"/>
                </patternFill>
              </fill>
            </x14:dxf>
          </x14:cfRule>
          <xm:sqref>C250</xm:sqref>
        </x14:conditionalFormatting>
        <x14:conditionalFormatting xmlns:xm="http://schemas.microsoft.com/office/excel/2006/main">
          <x14:cfRule type="expression" priority="196" id="{6C8B2076-D3DC-49E5-91DC-A8EAAEB89761}">
            <xm:f>NOT(OR('Information de soudage à l''arc'!$C$4="Non",'Information de soudage à l''arc'!$C$5="Non"))</xm:f>
            <x14:dxf>
              <font>
                <color theme="0" tint="-0.24994659260841701"/>
              </font>
              <fill>
                <patternFill>
                  <bgColor theme="0" tint="-0.24994659260841701"/>
                </patternFill>
              </fill>
            </x14:dxf>
          </x14:cfRule>
          <xm:sqref>C254</xm:sqref>
        </x14:conditionalFormatting>
        <x14:conditionalFormatting xmlns:xm="http://schemas.microsoft.com/office/excel/2006/main">
          <x14:cfRule type="expression" priority="195" id="{EDD07551-2BA4-4651-8C12-185F2AA4E5FD}">
            <xm:f>NOT(OR('Information de soudage à l''arc'!$C$4="Non",'Information de soudage à l''arc'!$C$5="Non"))</xm:f>
            <x14:dxf>
              <font>
                <color theme="0" tint="-0.24994659260841701"/>
              </font>
              <fill>
                <patternFill>
                  <bgColor theme="0" tint="-0.24994659260841701"/>
                </patternFill>
              </fill>
            </x14:dxf>
          </x14:cfRule>
          <xm:sqref>C258</xm:sqref>
        </x14:conditionalFormatting>
        <x14:conditionalFormatting xmlns:xm="http://schemas.microsoft.com/office/excel/2006/main">
          <x14:cfRule type="expression" priority="194" id="{A5B2D97B-5DC4-4194-B7F4-2490178F6A93}">
            <xm:f>NOT(OR('Information de soudage à l''arc'!$C$4="Non",'Information de soudage à l''arc'!$C$5="Non"))</xm:f>
            <x14:dxf>
              <font>
                <color theme="0" tint="-0.24994659260841701"/>
              </font>
              <fill>
                <patternFill>
                  <bgColor theme="0" tint="-0.24994659260841701"/>
                </patternFill>
              </fill>
            </x14:dxf>
          </x14:cfRule>
          <xm:sqref>C311</xm:sqref>
        </x14:conditionalFormatting>
        <x14:conditionalFormatting xmlns:xm="http://schemas.microsoft.com/office/excel/2006/main">
          <x14:cfRule type="expression" priority="193" id="{9BED1B51-8A29-4C4B-91CD-8F27BC61B637}">
            <xm:f>NOT(OR('Information de soudage à l''arc'!$C$4="Non",'Information de soudage à l''arc'!$C$5="Non"))</xm:f>
            <x14:dxf>
              <font>
                <color theme="0" tint="-0.24994659260841701"/>
              </font>
              <fill>
                <patternFill>
                  <bgColor theme="0" tint="-0.24994659260841701"/>
                </patternFill>
              </fill>
            </x14:dxf>
          </x14:cfRule>
          <xm:sqref>C315</xm:sqref>
        </x14:conditionalFormatting>
        <x14:conditionalFormatting xmlns:xm="http://schemas.microsoft.com/office/excel/2006/main">
          <x14:cfRule type="expression" priority="192" id="{AA94F3DE-3F6B-4ECD-842F-69B1993D6BAD}">
            <xm:f>NOT(OR('Information de soudage à l''arc'!$C$4="Non",'Information de soudage à l''arc'!$C$5="Non"))</xm:f>
            <x14:dxf>
              <font>
                <color theme="0" tint="-0.24994659260841701"/>
              </font>
              <fill>
                <patternFill>
                  <bgColor theme="0" tint="-0.24994659260841701"/>
                </patternFill>
              </fill>
            </x14:dxf>
          </x14:cfRule>
          <xm:sqref>C319</xm:sqref>
        </x14:conditionalFormatting>
        <x14:conditionalFormatting xmlns:xm="http://schemas.microsoft.com/office/excel/2006/main">
          <x14:cfRule type="expression" priority="191" id="{51AF2072-8ED6-4CA9-9FD9-DF07C764759B}">
            <xm:f>NOT(OR('Information de soudage à l''arc'!$C$4="Non",'Information de soudage à l''arc'!$C$5="Non"))</xm:f>
            <x14:dxf>
              <font>
                <color theme="0" tint="-0.24994659260841701"/>
              </font>
              <fill>
                <patternFill>
                  <bgColor theme="0" tint="-0.24994659260841701"/>
                </patternFill>
              </fill>
            </x14:dxf>
          </x14:cfRule>
          <xm:sqref>C372</xm:sqref>
        </x14:conditionalFormatting>
        <x14:conditionalFormatting xmlns:xm="http://schemas.microsoft.com/office/excel/2006/main">
          <x14:cfRule type="expression" priority="190" id="{A51D1012-B8B2-463E-97A3-3B474F57660C}">
            <xm:f>NOT(OR('Information de soudage à l''arc'!$C$4="Non",'Information de soudage à l''arc'!$C$5="Non"))</xm:f>
            <x14:dxf>
              <font>
                <color theme="0" tint="-0.24994659260841701"/>
              </font>
              <fill>
                <patternFill>
                  <bgColor theme="0" tint="-0.24994659260841701"/>
                </patternFill>
              </fill>
            </x14:dxf>
          </x14:cfRule>
          <xm:sqref>C376</xm:sqref>
        </x14:conditionalFormatting>
        <x14:conditionalFormatting xmlns:xm="http://schemas.microsoft.com/office/excel/2006/main">
          <x14:cfRule type="expression" priority="189" id="{AAE5344A-91EC-4087-BC11-6CB764257704}">
            <xm:f>NOT(OR('Information de soudage à l''arc'!$C$4="Non",'Information de soudage à l''arc'!$C$5="Non"))</xm:f>
            <x14:dxf>
              <font>
                <color theme="0" tint="-0.24994659260841701"/>
              </font>
              <fill>
                <patternFill>
                  <bgColor theme="0" tint="-0.24994659260841701"/>
                </patternFill>
              </fill>
            </x14:dxf>
          </x14:cfRule>
          <xm:sqref>C380</xm:sqref>
        </x14:conditionalFormatting>
        <x14:conditionalFormatting xmlns:xm="http://schemas.microsoft.com/office/excel/2006/main">
          <x14:cfRule type="expression" priority="188" id="{658E1D3C-2071-4F7B-9A41-48166F57C186}">
            <xm:f>NOT(OR('Information de soudage à l''arc'!$C$4="Non",'Information de soudage à l''arc'!$C$5="Non"))</xm:f>
            <x14:dxf>
              <font>
                <color theme="0" tint="-0.24994659260841701"/>
              </font>
              <fill>
                <patternFill>
                  <bgColor theme="0" tint="-0.24994659260841701"/>
                </patternFill>
              </fill>
            </x14:dxf>
          </x14:cfRule>
          <xm:sqref>C433</xm:sqref>
        </x14:conditionalFormatting>
        <x14:conditionalFormatting xmlns:xm="http://schemas.microsoft.com/office/excel/2006/main">
          <x14:cfRule type="expression" priority="187" id="{6F92350D-6B3D-45FD-946F-80A1D372481F}">
            <xm:f>NOT(OR('Information de soudage à l''arc'!$C$4="Non",'Information de soudage à l''arc'!$C$5="Non"))</xm:f>
            <x14:dxf>
              <font>
                <color theme="0" tint="-0.24994659260841701"/>
              </font>
              <fill>
                <patternFill>
                  <bgColor theme="0" tint="-0.24994659260841701"/>
                </patternFill>
              </fill>
            </x14:dxf>
          </x14:cfRule>
          <xm:sqref>C437</xm:sqref>
        </x14:conditionalFormatting>
        <x14:conditionalFormatting xmlns:xm="http://schemas.microsoft.com/office/excel/2006/main">
          <x14:cfRule type="expression" priority="186" id="{73504352-D642-4F8D-9294-96A88E24D549}">
            <xm:f>NOT(OR('Information de soudage à l''arc'!$C$4="Non",'Information de soudage à l''arc'!$C$5="Non"))</xm:f>
            <x14:dxf>
              <font>
                <color theme="0" tint="-0.24994659260841701"/>
              </font>
              <fill>
                <patternFill>
                  <bgColor theme="0" tint="-0.24994659260841701"/>
                </patternFill>
              </fill>
            </x14:dxf>
          </x14:cfRule>
          <xm:sqref>C441</xm:sqref>
        </x14:conditionalFormatting>
        <x14:conditionalFormatting xmlns:xm="http://schemas.microsoft.com/office/excel/2006/main">
          <x14:cfRule type="expression" priority="185" id="{238C890D-27D9-4425-B03B-8863B5216BB7}">
            <xm:f>NOT(OR('Information de soudage à l''arc'!$C$4="Non",'Information de soudage à l''arc'!$C$5="Non"))</xm:f>
            <x14:dxf>
              <font>
                <color theme="0" tint="-0.24994659260841701"/>
              </font>
              <fill>
                <patternFill>
                  <bgColor theme="0" tint="-0.24994659260841701"/>
                </patternFill>
              </fill>
            </x14:dxf>
          </x14:cfRule>
          <xm:sqref>E40</xm:sqref>
        </x14:conditionalFormatting>
        <x14:conditionalFormatting xmlns:xm="http://schemas.microsoft.com/office/excel/2006/main">
          <x14:cfRule type="expression" priority="184" id="{53A6F719-88B7-44EA-AE9F-9B0AC6589105}">
            <xm:f>NOT(OR('Information de soudage à l''arc'!$C$4="Non",'Information de soudage à l''arc'!$C$5="Non"))</xm:f>
            <x14:dxf>
              <font>
                <color theme="0" tint="-0.24994659260841701"/>
              </font>
              <fill>
                <patternFill>
                  <bgColor theme="0" tint="-0.24994659260841701"/>
                </patternFill>
              </fill>
            </x14:dxf>
          </x14:cfRule>
          <xm:sqref>E443 E441 E437 E433 E428 E419 E406 E382 E380 E376 E372 E367 E358 E345 E321 E319 E315 E311 E306 E297 E284 E260 E258 E254 E250 E245 E236 E223 E199 E197 E193 E189 E184 E175 E162 E138 E136 E132 E128 E123 E114 E101 E77 E75 E71 E67 E62 E53</xm:sqref>
        </x14:conditionalFormatting>
        <x14:conditionalFormatting xmlns:xm="http://schemas.microsoft.com/office/excel/2006/main">
          <x14:cfRule type="expression" priority="183" id="{953BAB02-D2AD-451D-B4DB-D142BEB1AC7D}">
            <xm:f>NOT(OR('Information de soudage à l''arc'!$C$4="Non",'Information de soudage à l''arc'!$C$5="Non"))</xm:f>
            <x14:dxf>
              <font>
                <color theme="0" tint="-0.24994659260841701"/>
              </font>
              <fill>
                <patternFill>
                  <bgColor theme="0" tint="-0.24994659260841701"/>
                </patternFill>
              </fill>
            </x14:dxf>
          </x14:cfRule>
          <xm:sqref>H40</xm:sqref>
        </x14:conditionalFormatting>
        <x14:conditionalFormatting xmlns:xm="http://schemas.microsoft.com/office/excel/2006/main">
          <x14:cfRule type="expression" priority="182" id="{6E9EAD01-E918-49ED-AAA5-86A4D12B5CE2}">
            <xm:f>NOT(OR('Information de soudage à l''arc'!$C$4="Non",'Information de soudage à l''arc'!$C$5="Non"))</xm:f>
            <x14:dxf>
              <font>
                <color theme="0" tint="-0.24994659260841701"/>
              </font>
              <fill>
                <patternFill>
                  <bgColor theme="0" tint="-0.24994659260841701"/>
                </patternFill>
              </fill>
            </x14:dxf>
          </x14:cfRule>
          <xm:sqref>J40</xm:sqref>
        </x14:conditionalFormatting>
        <x14:conditionalFormatting xmlns:xm="http://schemas.microsoft.com/office/excel/2006/main">
          <x14:cfRule type="expression" priority="181" id="{AF98BF2C-D203-453A-95AC-35269BFBC16A}">
            <xm:f>NOT(OR('Information de soudage à l''arc'!$C$4="Non",'Information de soudage à l''arc'!$C$5="Non"))</xm:f>
            <x14:dxf>
              <font>
                <color theme="0" tint="-0.24994659260841701"/>
              </font>
              <fill>
                <patternFill>
                  <bgColor theme="0" tint="-0.24994659260841701"/>
                </patternFill>
              </fill>
            </x14:dxf>
          </x14:cfRule>
          <xm:sqref>I40</xm:sqref>
        </x14:conditionalFormatting>
        <x14:conditionalFormatting xmlns:xm="http://schemas.microsoft.com/office/excel/2006/main">
          <x14:cfRule type="expression" priority="180" id="{7F847549-787A-4A54-8605-01EC4479B1AD}">
            <xm:f>NOT(OR('Information de soudage à l''arc'!$C$4="Non",'Information de soudage à l''arc'!$C$5="Non"))</xm:f>
            <x14:dxf>
              <font>
                <color theme="0" tint="-0.24994659260841701"/>
              </font>
              <fill>
                <patternFill>
                  <bgColor theme="0" tint="-0.24994659260841701"/>
                </patternFill>
              </fill>
            </x14:dxf>
          </x14:cfRule>
          <xm:sqref>G443 G441 G437 G433 G428 G419 G406 G382 G380 G376 G372 G367 G358 G345 G321 G319 G315 G311 G306 G297 G284 G260 G258 G254 G250 G245 G236 G223 G199 G197 G193 G189 G184 G175 G162 G138 G136 G132 G128 G123 G114 G101 G77 G75 G71 G67 G62 G53</xm:sqref>
        </x14:conditionalFormatting>
        <x14:conditionalFormatting xmlns:xm="http://schemas.microsoft.com/office/excel/2006/main">
          <x14:cfRule type="expression" priority="179" id="{269A4D32-2457-4D04-83CF-F3EE9BCC755D}">
            <xm:f>NOT(OR('Information de soudage à l''arc'!$C$4="Non",'Information de soudage à l''arc'!$C$5="Non"))</xm:f>
            <x14:dxf>
              <font>
                <color theme="0" tint="-0.24994659260841701"/>
              </font>
              <fill>
                <patternFill>
                  <bgColor theme="0" tint="-0.24994659260841701"/>
                </patternFill>
              </fill>
            </x14:dxf>
          </x14:cfRule>
          <xm:sqref>H443 H441 H437 H433 H428 H419 H406 H382 H380 H376 H372 H367 H358 H345 H321 H319 H315 H311 H306 H297 H284 H260 H258 H254 H250 H245 H236 H223 H199 H197 H193 H189 H184 H175 H162 H138 H136 H132 H128 H123 H114 H101 H77 H75 H71 H67 H62 H53</xm:sqref>
        </x14:conditionalFormatting>
        <x14:conditionalFormatting xmlns:xm="http://schemas.microsoft.com/office/excel/2006/main">
          <x14:cfRule type="expression" priority="178" id="{FAE07DA0-4083-4810-80B0-AB21BD84A112}">
            <xm:f>NOT(OR('Information de soudage à l''arc'!$C$4="Non",'Information de soudage à l''arc'!$C$5="Non"))</xm:f>
            <x14:dxf>
              <font>
                <color theme="0" tint="-0.24994659260841701"/>
              </font>
              <fill>
                <patternFill>
                  <bgColor theme="0" tint="-0.24994659260841701"/>
                </patternFill>
              </fill>
            </x14:dxf>
          </x14:cfRule>
          <xm:sqref>J443 J441 J437 J433 J428 J419 J406 J382 J380 J376 J372 J367 J358 J345 J321 J319 J315 J311 J306 J297 J284 J260 J258 J254 J250 J245 J236 J223 J199 J197 J193 J189 J184 J175 J162 J138 J136 J132 J128 J123 J114 J101 J77 J75 J71 J67 J62 J53</xm:sqref>
        </x14:conditionalFormatting>
        <x14:conditionalFormatting xmlns:xm="http://schemas.microsoft.com/office/excel/2006/main">
          <x14:cfRule type="expression" priority="177" id="{9CA2D88E-1651-4600-BB35-F075A14488AB}">
            <xm:f>NOT(OR('Information de soudage à l''arc'!$C$4="Non",'Information de soudage à l''arc'!$C$5="Non"))</xm:f>
            <x14:dxf>
              <font>
                <color theme="0" tint="-0.24994659260841701"/>
              </font>
              <fill>
                <patternFill>
                  <bgColor theme="0" tint="-0.24994659260841701"/>
                </patternFill>
              </fill>
            </x14:dxf>
          </x14:cfRule>
          <xm:sqref>I443 I441 I437 I433 I428 I419 I406 I382 I380 I376 I372 I367 I358 I345 I321 I319 I315 I311 I306 I297 I284 I260 I258 I254 I250 I245 I236 I223 I199 I197 I193 I189 I184 I175 I162 I138 I136 I132 I128 I123 I114 I101 I77 I75 I71 I67 I62 I53</xm:sqref>
        </x14:conditionalFormatting>
        <x14:conditionalFormatting xmlns:xm="http://schemas.microsoft.com/office/excel/2006/main">
          <x14:cfRule type="expression" priority="176" id="{027592D2-6FF5-431A-816E-24D829205FBD}">
            <xm:f>NOT(OR('Information de soudage à l''arc'!$C$4="Non",'Information de soudage à l''arc'!$C$5="Non"))</xm:f>
            <x14:dxf>
              <font>
                <color theme="0" tint="-0.24994659260841701"/>
              </font>
              <fill>
                <patternFill>
                  <bgColor theme="0" tint="-0.24994659260841701"/>
                </patternFill>
              </fill>
            </x14:dxf>
          </x14:cfRule>
          <xm:sqref>F40</xm:sqref>
        </x14:conditionalFormatting>
        <x14:conditionalFormatting xmlns:xm="http://schemas.microsoft.com/office/excel/2006/main">
          <x14:cfRule type="expression" priority="175" id="{EF4D65A5-D2A2-42D3-878C-4A7E9C786043}">
            <xm:f>NOT(OR('Information de soudage à l''arc'!$C$4="Non",'Information de soudage à l''arc'!$C$5="Non"))</xm:f>
            <x14:dxf>
              <font>
                <color theme="0" tint="-0.24994659260841701"/>
              </font>
              <fill>
                <patternFill>
                  <bgColor theme="0" tint="-0.24994659260841701"/>
                </patternFill>
              </fill>
            </x14:dxf>
          </x14:cfRule>
          <xm:sqref>F53</xm:sqref>
        </x14:conditionalFormatting>
        <x14:conditionalFormatting xmlns:xm="http://schemas.microsoft.com/office/excel/2006/main">
          <x14:cfRule type="expression" priority="174" id="{D21578A5-A167-4CD1-93D1-5C8FE486B9EF}">
            <xm:f>NOT(OR('Information de soudage à l''arc'!$C$4="Non",'Information de soudage à l''arc'!$C$5="Non"))</xm:f>
            <x14:dxf>
              <font>
                <color theme="0" tint="-0.24994659260841701"/>
              </font>
              <fill>
                <patternFill>
                  <bgColor theme="0" tint="-0.24994659260841701"/>
                </patternFill>
              </fill>
            </x14:dxf>
          </x14:cfRule>
          <xm:sqref>F62</xm:sqref>
        </x14:conditionalFormatting>
        <x14:conditionalFormatting xmlns:xm="http://schemas.microsoft.com/office/excel/2006/main">
          <x14:cfRule type="expression" priority="173" id="{881E3FCA-F466-4435-84FC-145760D1D9F4}">
            <xm:f>NOT(OR('Information de soudage à l''arc'!$C$4="Non",'Information de soudage à l''arc'!$C$5="Non"))</xm:f>
            <x14:dxf>
              <font>
                <color theme="0" tint="-0.24994659260841701"/>
              </font>
              <fill>
                <patternFill>
                  <bgColor theme="0" tint="-0.24994659260841701"/>
                </patternFill>
              </fill>
            </x14:dxf>
          </x14:cfRule>
          <xm:sqref>F67</xm:sqref>
        </x14:conditionalFormatting>
        <x14:conditionalFormatting xmlns:xm="http://schemas.microsoft.com/office/excel/2006/main">
          <x14:cfRule type="expression" priority="172" id="{94572552-EE3A-41A5-A5BE-ABC4F9C75167}">
            <xm:f>NOT(OR('Information de soudage à l''arc'!$C$4="Non",'Information de soudage à l''arc'!$C$5="Non"))</xm:f>
            <x14:dxf>
              <font>
                <color theme="0" tint="-0.24994659260841701"/>
              </font>
              <fill>
                <patternFill>
                  <bgColor theme="0" tint="-0.24994659260841701"/>
                </patternFill>
              </fill>
            </x14:dxf>
          </x14:cfRule>
          <xm:sqref>F71</xm:sqref>
        </x14:conditionalFormatting>
        <x14:conditionalFormatting xmlns:xm="http://schemas.microsoft.com/office/excel/2006/main">
          <x14:cfRule type="expression" priority="171" id="{D56773FC-BB67-47FA-8E22-28DD4DB8988B}">
            <xm:f>NOT(OR('Information de soudage à l''arc'!$C$4="Non",'Information de soudage à l''arc'!$C$5="Non"))</xm:f>
            <x14:dxf>
              <font>
                <color theme="0" tint="-0.24994659260841701"/>
              </font>
              <fill>
                <patternFill>
                  <bgColor theme="0" tint="-0.24994659260841701"/>
                </patternFill>
              </fill>
            </x14:dxf>
          </x14:cfRule>
          <xm:sqref>F75</xm:sqref>
        </x14:conditionalFormatting>
        <x14:conditionalFormatting xmlns:xm="http://schemas.microsoft.com/office/excel/2006/main">
          <x14:cfRule type="expression" priority="170" id="{9080DD5E-810A-4E97-81C0-3AC23CD07B95}">
            <xm:f>NOT(OR('Information de soudage à l''arc'!$C$4="Non",'Information de soudage à l''arc'!$C$5="Non"))</xm:f>
            <x14:dxf>
              <font>
                <color theme="0" tint="-0.24994659260841701"/>
              </font>
              <fill>
                <patternFill>
                  <bgColor theme="0" tint="-0.24994659260841701"/>
                </patternFill>
              </fill>
            </x14:dxf>
          </x14:cfRule>
          <xm:sqref>F77</xm:sqref>
        </x14:conditionalFormatting>
        <x14:conditionalFormatting xmlns:xm="http://schemas.microsoft.com/office/excel/2006/main">
          <x14:cfRule type="expression" priority="169" id="{737665F4-DDA2-425A-92FB-3223DDD22531}">
            <xm:f>NOT(OR('Information de soudage à l''arc'!$C$4="Non",'Information de soudage à l''arc'!$C$5="Non"))</xm:f>
            <x14:dxf>
              <font>
                <color theme="0" tint="-0.24994659260841701"/>
              </font>
              <fill>
                <patternFill>
                  <bgColor theme="0" tint="-0.24994659260841701"/>
                </patternFill>
              </fill>
            </x14:dxf>
          </x14:cfRule>
          <xm:sqref>F101</xm:sqref>
        </x14:conditionalFormatting>
        <x14:conditionalFormatting xmlns:xm="http://schemas.microsoft.com/office/excel/2006/main">
          <x14:cfRule type="expression" priority="168" id="{46A20DF7-6F99-4B48-933E-16458B181E19}">
            <xm:f>NOT(OR('Information de soudage à l''arc'!$C$4="Non",'Information de soudage à l''arc'!$C$5="Non"))</xm:f>
            <x14:dxf>
              <font>
                <color theme="0" tint="-0.24994659260841701"/>
              </font>
              <fill>
                <patternFill>
                  <bgColor theme="0" tint="-0.24994659260841701"/>
                </patternFill>
              </fill>
            </x14:dxf>
          </x14:cfRule>
          <xm:sqref>F114</xm:sqref>
        </x14:conditionalFormatting>
        <x14:conditionalFormatting xmlns:xm="http://schemas.microsoft.com/office/excel/2006/main">
          <x14:cfRule type="expression" priority="167" id="{AA91980C-53EC-40BD-8938-EA7D7AC18745}">
            <xm:f>NOT(OR('Information de soudage à l''arc'!$C$4="Non",'Information de soudage à l''arc'!$C$5="Non"))</xm:f>
            <x14:dxf>
              <font>
                <color theme="0" tint="-0.24994659260841701"/>
              </font>
              <fill>
                <patternFill>
                  <bgColor theme="0" tint="-0.24994659260841701"/>
                </patternFill>
              </fill>
            </x14:dxf>
          </x14:cfRule>
          <xm:sqref>F123</xm:sqref>
        </x14:conditionalFormatting>
        <x14:conditionalFormatting xmlns:xm="http://schemas.microsoft.com/office/excel/2006/main">
          <x14:cfRule type="expression" priority="166" id="{2CE88EDF-6006-4BD9-AD45-A4972DA8D5E8}">
            <xm:f>NOT(OR('Information de soudage à l''arc'!$C$4="Non",'Information de soudage à l''arc'!$C$5="Non"))</xm:f>
            <x14:dxf>
              <font>
                <color theme="0" tint="-0.24994659260841701"/>
              </font>
              <fill>
                <patternFill>
                  <bgColor theme="0" tint="-0.24994659260841701"/>
                </patternFill>
              </fill>
            </x14:dxf>
          </x14:cfRule>
          <xm:sqref>F128</xm:sqref>
        </x14:conditionalFormatting>
        <x14:conditionalFormatting xmlns:xm="http://schemas.microsoft.com/office/excel/2006/main">
          <x14:cfRule type="expression" priority="165" id="{E05C380E-1E28-4562-8B16-04F375AED039}">
            <xm:f>NOT(OR('Information de soudage à l''arc'!$C$4="Non",'Information de soudage à l''arc'!$C$5="Non"))</xm:f>
            <x14:dxf>
              <font>
                <color theme="0" tint="-0.24994659260841701"/>
              </font>
              <fill>
                <patternFill>
                  <bgColor theme="0" tint="-0.24994659260841701"/>
                </patternFill>
              </fill>
            </x14:dxf>
          </x14:cfRule>
          <xm:sqref>F132</xm:sqref>
        </x14:conditionalFormatting>
        <x14:conditionalFormatting xmlns:xm="http://schemas.microsoft.com/office/excel/2006/main">
          <x14:cfRule type="expression" priority="164" id="{4F2D6E76-950F-40AD-B64B-B8FFC3D8B379}">
            <xm:f>NOT(OR('Information de soudage à l''arc'!$C$4="Non",'Information de soudage à l''arc'!$C$5="Non"))</xm:f>
            <x14:dxf>
              <font>
                <color theme="0" tint="-0.24994659260841701"/>
              </font>
              <fill>
                <patternFill>
                  <bgColor theme="0" tint="-0.24994659260841701"/>
                </patternFill>
              </fill>
            </x14:dxf>
          </x14:cfRule>
          <xm:sqref>F136</xm:sqref>
        </x14:conditionalFormatting>
        <x14:conditionalFormatting xmlns:xm="http://schemas.microsoft.com/office/excel/2006/main">
          <x14:cfRule type="expression" priority="163" id="{E386CFA8-F510-4AB4-A1D3-48B013F654F0}">
            <xm:f>NOT(OR('Information de soudage à l''arc'!$C$4="Non",'Information de soudage à l''arc'!$C$5="Non"))</xm:f>
            <x14:dxf>
              <font>
                <color theme="0" tint="-0.24994659260841701"/>
              </font>
              <fill>
                <patternFill>
                  <bgColor theme="0" tint="-0.24994659260841701"/>
                </patternFill>
              </fill>
            </x14:dxf>
          </x14:cfRule>
          <xm:sqref>F138</xm:sqref>
        </x14:conditionalFormatting>
        <x14:conditionalFormatting xmlns:xm="http://schemas.microsoft.com/office/excel/2006/main">
          <x14:cfRule type="expression" priority="162" id="{6F8F859F-BABF-46A8-81D4-3A2FB027EBE2}">
            <xm:f>NOT(OR('Information de soudage à l''arc'!$C$4="Non",'Information de soudage à l''arc'!$C$5="Non"))</xm:f>
            <x14:dxf>
              <font>
                <color theme="0" tint="-0.24994659260841701"/>
              </font>
              <fill>
                <patternFill>
                  <bgColor theme="0" tint="-0.24994659260841701"/>
                </patternFill>
              </fill>
            </x14:dxf>
          </x14:cfRule>
          <xm:sqref>F162</xm:sqref>
        </x14:conditionalFormatting>
        <x14:conditionalFormatting xmlns:xm="http://schemas.microsoft.com/office/excel/2006/main">
          <x14:cfRule type="expression" priority="161" id="{DFEABF52-7103-44E6-BBF6-A8082B54537B}">
            <xm:f>NOT(OR('Information de soudage à l''arc'!$C$4="Non",'Information de soudage à l''arc'!$C$5="Non"))</xm:f>
            <x14:dxf>
              <font>
                <color theme="0" tint="-0.24994659260841701"/>
              </font>
              <fill>
                <patternFill>
                  <bgColor theme="0" tint="-0.24994659260841701"/>
                </patternFill>
              </fill>
            </x14:dxf>
          </x14:cfRule>
          <xm:sqref>F175</xm:sqref>
        </x14:conditionalFormatting>
        <x14:conditionalFormatting xmlns:xm="http://schemas.microsoft.com/office/excel/2006/main">
          <x14:cfRule type="expression" priority="160" id="{42986059-80BE-41D7-BBB6-F968D443E389}">
            <xm:f>NOT(OR('Information de soudage à l''arc'!$C$4="Non",'Information de soudage à l''arc'!$C$5="Non"))</xm:f>
            <x14:dxf>
              <font>
                <color theme="0" tint="-0.24994659260841701"/>
              </font>
              <fill>
                <patternFill>
                  <bgColor theme="0" tint="-0.24994659260841701"/>
                </patternFill>
              </fill>
            </x14:dxf>
          </x14:cfRule>
          <xm:sqref>F184</xm:sqref>
        </x14:conditionalFormatting>
        <x14:conditionalFormatting xmlns:xm="http://schemas.microsoft.com/office/excel/2006/main">
          <x14:cfRule type="expression" priority="159" id="{F6733856-7B3E-4D99-B79E-34FDD31FF12E}">
            <xm:f>NOT(OR('Information de soudage à l''arc'!$C$4="Non",'Information de soudage à l''arc'!$C$5="Non"))</xm:f>
            <x14:dxf>
              <font>
                <color theme="0" tint="-0.24994659260841701"/>
              </font>
              <fill>
                <patternFill>
                  <bgColor theme="0" tint="-0.24994659260841701"/>
                </patternFill>
              </fill>
            </x14:dxf>
          </x14:cfRule>
          <xm:sqref>F189</xm:sqref>
        </x14:conditionalFormatting>
        <x14:conditionalFormatting xmlns:xm="http://schemas.microsoft.com/office/excel/2006/main">
          <x14:cfRule type="expression" priority="158" id="{8DD82C9D-B951-4233-93BA-AD4D04C20D64}">
            <xm:f>NOT(OR('Information de soudage à l''arc'!$C$4="Non",'Information de soudage à l''arc'!$C$5="Non"))</xm:f>
            <x14:dxf>
              <font>
                <color theme="0" tint="-0.24994659260841701"/>
              </font>
              <fill>
                <patternFill>
                  <bgColor theme="0" tint="-0.24994659260841701"/>
                </patternFill>
              </fill>
            </x14:dxf>
          </x14:cfRule>
          <xm:sqref>F193</xm:sqref>
        </x14:conditionalFormatting>
        <x14:conditionalFormatting xmlns:xm="http://schemas.microsoft.com/office/excel/2006/main">
          <x14:cfRule type="expression" priority="157" id="{6EF21B1C-9B51-4F48-8D33-F5C08EA88A14}">
            <xm:f>NOT(OR('Information de soudage à l''arc'!$C$4="Non",'Information de soudage à l''arc'!$C$5="Non"))</xm:f>
            <x14:dxf>
              <font>
                <color theme="0" tint="-0.24994659260841701"/>
              </font>
              <fill>
                <patternFill>
                  <bgColor theme="0" tint="-0.24994659260841701"/>
                </patternFill>
              </fill>
            </x14:dxf>
          </x14:cfRule>
          <xm:sqref>F197</xm:sqref>
        </x14:conditionalFormatting>
        <x14:conditionalFormatting xmlns:xm="http://schemas.microsoft.com/office/excel/2006/main">
          <x14:cfRule type="expression" priority="156" id="{0BF36548-1A8A-4373-B937-5A3629A8EEDE}">
            <xm:f>NOT(OR('Information de soudage à l''arc'!$C$4="Non",'Information de soudage à l''arc'!$C$5="Non"))</xm:f>
            <x14:dxf>
              <font>
                <color theme="0" tint="-0.24994659260841701"/>
              </font>
              <fill>
                <patternFill>
                  <bgColor theme="0" tint="-0.24994659260841701"/>
                </patternFill>
              </fill>
            </x14:dxf>
          </x14:cfRule>
          <xm:sqref>F199</xm:sqref>
        </x14:conditionalFormatting>
        <x14:conditionalFormatting xmlns:xm="http://schemas.microsoft.com/office/excel/2006/main">
          <x14:cfRule type="expression" priority="155" id="{BE6A932B-F8D4-486D-A92C-8F63EDC4EB95}">
            <xm:f>NOT(OR('Information de soudage à l''arc'!$C$4="Non",'Information de soudage à l''arc'!$C$5="Non"))</xm:f>
            <x14:dxf>
              <font>
                <color theme="0" tint="-0.24994659260841701"/>
              </font>
              <fill>
                <patternFill>
                  <bgColor theme="0" tint="-0.24994659260841701"/>
                </patternFill>
              </fill>
            </x14:dxf>
          </x14:cfRule>
          <xm:sqref>F223</xm:sqref>
        </x14:conditionalFormatting>
        <x14:conditionalFormatting xmlns:xm="http://schemas.microsoft.com/office/excel/2006/main">
          <x14:cfRule type="expression" priority="154" id="{A0D1369E-E411-4B5D-8A7D-1C947F4F93DB}">
            <xm:f>NOT(OR('Information de soudage à l''arc'!$C$4="Non",'Information de soudage à l''arc'!$C$5="Non"))</xm:f>
            <x14:dxf>
              <font>
                <color theme="0" tint="-0.24994659260841701"/>
              </font>
              <fill>
                <patternFill>
                  <bgColor theme="0" tint="-0.24994659260841701"/>
                </patternFill>
              </fill>
            </x14:dxf>
          </x14:cfRule>
          <xm:sqref>F236</xm:sqref>
        </x14:conditionalFormatting>
        <x14:conditionalFormatting xmlns:xm="http://schemas.microsoft.com/office/excel/2006/main">
          <x14:cfRule type="expression" priority="153" id="{2F2F430A-B778-42F0-80B5-BD58F0EEAA0F}">
            <xm:f>NOT(OR('Information de soudage à l''arc'!$C$4="Non",'Information de soudage à l''arc'!$C$5="Non"))</xm:f>
            <x14:dxf>
              <font>
                <color theme="0" tint="-0.24994659260841701"/>
              </font>
              <fill>
                <patternFill>
                  <bgColor theme="0" tint="-0.24994659260841701"/>
                </patternFill>
              </fill>
            </x14:dxf>
          </x14:cfRule>
          <xm:sqref>F245</xm:sqref>
        </x14:conditionalFormatting>
        <x14:conditionalFormatting xmlns:xm="http://schemas.microsoft.com/office/excel/2006/main">
          <x14:cfRule type="expression" priority="152" id="{2E3BE569-B631-4362-B2BC-8C541D4628B1}">
            <xm:f>NOT(OR('Information de soudage à l''arc'!$C$4="Non",'Information de soudage à l''arc'!$C$5="Non"))</xm:f>
            <x14:dxf>
              <font>
                <color theme="0" tint="-0.24994659260841701"/>
              </font>
              <fill>
                <patternFill>
                  <bgColor theme="0" tint="-0.24994659260841701"/>
                </patternFill>
              </fill>
            </x14:dxf>
          </x14:cfRule>
          <xm:sqref>F250</xm:sqref>
        </x14:conditionalFormatting>
        <x14:conditionalFormatting xmlns:xm="http://schemas.microsoft.com/office/excel/2006/main">
          <x14:cfRule type="expression" priority="151" id="{F550A6F1-2FB2-4439-A7A7-76D12808C701}">
            <xm:f>NOT(OR('Information de soudage à l''arc'!$C$4="Non",'Information de soudage à l''arc'!$C$5="Non"))</xm:f>
            <x14:dxf>
              <font>
                <color theme="0" tint="-0.24994659260841701"/>
              </font>
              <fill>
                <patternFill>
                  <bgColor theme="0" tint="-0.24994659260841701"/>
                </patternFill>
              </fill>
            </x14:dxf>
          </x14:cfRule>
          <xm:sqref>F254</xm:sqref>
        </x14:conditionalFormatting>
        <x14:conditionalFormatting xmlns:xm="http://schemas.microsoft.com/office/excel/2006/main">
          <x14:cfRule type="expression" priority="150" id="{0FBB24BA-F821-448B-8F95-E8440937B534}">
            <xm:f>NOT(OR('Information de soudage à l''arc'!$C$4="Non",'Information de soudage à l''arc'!$C$5="Non"))</xm:f>
            <x14:dxf>
              <font>
                <color theme="0" tint="-0.24994659260841701"/>
              </font>
              <fill>
                <patternFill>
                  <bgColor theme="0" tint="-0.24994659260841701"/>
                </patternFill>
              </fill>
            </x14:dxf>
          </x14:cfRule>
          <xm:sqref>F258</xm:sqref>
        </x14:conditionalFormatting>
        <x14:conditionalFormatting xmlns:xm="http://schemas.microsoft.com/office/excel/2006/main">
          <x14:cfRule type="expression" priority="149" id="{5EA0216F-7095-40BB-8F97-20FD268EF377}">
            <xm:f>NOT(OR('Information de soudage à l''arc'!$C$4="Non",'Information de soudage à l''arc'!$C$5="Non"))</xm:f>
            <x14:dxf>
              <font>
                <color theme="0" tint="-0.24994659260841701"/>
              </font>
              <fill>
                <patternFill>
                  <bgColor theme="0" tint="-0.24994659260841701"/>
                </patternFill>
              </fill>
            </x14:dxf>
          </x14:cfRule>
          <xm:sqref>F260</xm:sqref>
        </x14:conditionalFormatting>
        <x14:conditionalFormatting xmlns:xm="http://schemas.microsoft.com/office/excel/2006/main">
          <x14:cfRule type="expression" priority="148" id="{6C767CAE-0A89-4F65-ACD1-6FEC04BE5130}">
            <xm:f>NOT(OR('Information de soudage à l''arc'!$C$4="Non",'Information de soudage à l''arc'!$C$5="Non"))</xm:f>
            <x14:dxf>
              <font>
                <color theme="0" tint="-0.24994659260841701"/>
              </font>
              <fill>
                <patternFill>
                  <bgColor theme="0" tint="-0.24994659260841701"/>
                </patternFill>
              </fill>
            </x14:dxf>
          </x14:cfRule>
          <xm:sqref>F284</xm:sqref>
        </x14:conditionalFormatting>
        <x14:conditionalFormatting xmlns:xm="http://schemas.microsoft.com/office/excel/2006/main">
          <x14:cfRule type="expression" priority="147" id="{2C04BA35-CF65-4CD6-A348-86EEAD7D7BF8}">
            <xm:f>NOT(OR('Information de soudage à l''arc'!$C$4="Non",'Information de soudage à l''arc'!$C$5="Non"))</xm:f>
            <x14:dxf>
              <font>
                <color theme="0" tint="-0.24994659260841701"/>
              </font>
              <fill>
                <patternFill>
                  <bgColor theme="0" tint="-0.24994659260841701"/>
                </patternFill>
              </fill>
            </x14:dxf>
          </x14:cfRule>
          <xm:sqref>F297</xm:sqref>
        </x14:conditionalFormatting>
        <x14:conditionalFormatting xmlns:xm="http://schemas.microsoft.com/office/excel/2006/main">
          <x14:cfRule type="expression" priority="146" id="{06A26EDF-C09E-428D-A64F-3F9DF4D8A6A9}">
            <xm:f>NOT(OR('Information de soudage à l''arc'!$C$4="Non",'Information de soudage à l''arc'!$C$5="Non"))</xm:f>
            <x14:dxf>
              <font>
                <color theme="0" tint="-0.24994659260841701"/>
              </font>
              <fill>
                <patternFill>
                  <bgColor theme="0" tint="-0.24994659260841701"/>
                </patternFill>
              </fill>
            </x14:dxf>
          </x14:cfRule>
          <xm:sqref>F306</xm:sqref>
        </x14:conditionalFormatting>
        <x14:conditionalFormatting xmlns:xm="http://schemas.microsoft.com/office/excel/2006/main">
          <x14:cfRule type="expression" priority="145" id="{5E8BE841-457A-4D73-8820-2E4A5EE338E1}">
            <xm:f>NOT(OR('Information de soudage à l''arc'!$C$4="Non",'Information de soudage à l''arc'!$C$5="Non"))</xm:f>
            <x14:dxf>
              <font>
                <color theme="0" tint="-0.24994659260841701"/>
              </font>
              <fill>
                <patternFill>
                  <bgColor theme="0" tint="-0.24994659260841701"/>
                </patternFill>
              </fill>
            </x14:dxf>
          </x14:cfRule>
          <xm:sqref>F311</xm:sqref>
        </x14:conditionalFormatting>
        <x14:conditionalFormatting xmlns:xm="http://schemas.microsoft.com/office/excel/2006/main">
          <x14:cfRule type="expression" priority="144" id="{C26A07F4-2C24-421F-A176-671F10EADAC3}">
            <xm:f>NOT(OR('Information de soudage à l''arc'!$C$4="Non",'Information de soudage à l''arc'!$C$5="Non"))</xm:f>
            <x14:dxf>
              <font>
                <color theme="0" tint="-0.24994659260841701"/>
              </font>
              <fill>
                <patternFill>
                  <bgColor theme="0" tint="-0.24994659260841701"/>
                </patternFill>
              </fill>
            </x14:dxf>
          </x14:cfRule>
          <xm:sqref>F315</xm:sqref>
        </x14:conditionalFormatting>
        <x14:conditionalFormatting xmlns:xm="http://schemas.microsoft.com/office/excel/2006/main">
          <x14:cfRule type="expression" priority="143" id="{227E31DE-BBB8-4C01-AEB6-536C1B38067F}">
            <xm:f>NOT(OR('Information de soudage à l''arc'!$C$4="Non",'Information de soudage à l''arc'!$C$5="Non"))</xm:f>
            <x14:dxf>
              <font>
                <color theme="0" tint="-0.24994659260841701"/>
              </font>
              <fill>
                <patternFill>
                  <bgColor theme="0" tint="-0.24994659260841701"/>
                </patternFill>
              </fill>
            </x14:dxf>
          </x14:cfRule>
          <xm:sqref>F319</xm:sqref>
        </x14:conditionalFormatting>
        <x14:conditionalFormatting xmlns:xm="http://schemas.microsoft.com/office/excel/2006/main">
          <x14:cfRule type="expression" priority="142" id="{883C3861-BB94-4302-B50B-6BD69DDDF75C}">
            <xm:f>NOT(OR('Information de soudage à l''arc'!$C$4="Non",'Information de soudage à l''arc'!$C$5="Non"))</xm:f>
            <x14:dxf>
              <font>
                <color theme="0" tint="-0.24994659260841701"/>
              </font>
              <fill>
                <patternFill>
                  <bgColor theme="0" tint="-0.24994659260841701"/>
                </patternFill>
              </fill>
            </x14:dxf>
          </x14:cfRule>
          <xm:sqref>F321</xm:sqref>
        </x14:conditionalFormatting>
        <x14:conditionalFormatting xmlns:xm="http://schemas.microsoft.com/office/excel/2006/main">
          <x14:cfRule type="expression" priority="141" id="{D244BE14-0893-44FB-A367-4D7D6DC6036C}">
            <xm:f>NOT(OR('Information de soudage à l''arc'!$C$4="Non",'Information de soudage à l''arc'!$C$5="Non"))</xm:f>
            <x14:dxf>
              <font>
                <color theme="0" tint="-0.24994659260841701"/>
              </font>
              <fill>
                <patternFill>
                  <bgColor theme="0" tint="-0.24994659260841701"/>
                </patternFill>
              </fill>
            </x14:dxf>
          </x14:cfRule>
          <xm:sqref>F345</xm:sqref>
        </x14:conditionalFormatting>
        <x14:conditionalFormatting xmlns:xm="http://schemas.microsoft.com/office/excel/2006/main">
          <x14:cfRule type="expression" priority="140" id="{A92FC73D-1783-4A70-9CF0-76C12853292C}">
            <xm:f>NOT(OR('Information de soudage à l''arc'!$C$4="Non",'Information de soudage à l''arc'!$C$5="Non"))</xm:f>
            <x14:dxf>
              <font>
                <color theme="0" tint="-0.24994659260841701"/>
              </font>
              <fill>
                <patternFill>
                  <bgColor theme="0" tint="-0.24994659260841701"/>
                </patternFill>
              </fill>
            </x14:dxf>
          </x14:cfRule>
          <xm:sqref>F358</xm:sqref>
        </x14:conditionalFormatting>
        <x14:conditionalFormatting xmlns:xm="http://schemas.microsoft.com/office/excel/2006/main">
          <x14:cfRule type="expression" priority="139" id="{C6CF1EF4-B7AD-4810-9AD0-92622D9B427C}">
            <xm:f>NOT(OR('Information de soudage à l''arc'!$C$4="Non",'Information de soudage à l''arc'!$C$5="Non"))</xm:f>
            <x14:dxf>
              <font>
                <color theme="0" tint="-0.24994659260841701"/>
              </font>
              <fill>
                <patternFill>
                  <bgColor theme="0" tint="-0.24994659260841701"/>
                </patternFill>
              </fill>
            </x14:dxf>
          </x14:cfRule>
          <xm:sqref>F367</xm:sqref>
        </x14:conditionalFormatting>
        <x14:conditionalFormatting xmlns:xm="http://schemas.microsoft.com/office/excel/2006/main">
          <x14:cfRule type="expression" priority="138" id="{BD79A36D-6941-4DA0-A908-554374891B06}">
            <xm:f>NOT(OR('Information de soudage à l''arc'!$C$4="Non",'Information de soudage à l''arc'!$C$5="Non"))</xm:f>
            <x14:dxf>
              <font>
                <color theme="0" tint="-0.24994659260841701"/>
              </font>
              <fill>
                <patternFill>
                  <bgColor theme="0" tint="-0.24994659260841701"/>
                </patternFill>
              </fill>
            </x14:dxf>
          </x14:cfRule>
          <xm:sqref>F372</xm:sqref>
        </x14:conditionalFormatting>
        <x14:conditionalFormatting xmlns:xm="http://schemas.microsoft.com/office/excel/2006/main">
          <x14:cfRule type="expression" priority="137" id="{9C37B53C-8C13-4837-B7A9-605AB2B3C36D}">
            <xm:f>NOT(OR('Information de soudage à l''arc'!$C$4="Non",'Information de soudage à l''arc'!$C$5="Non"))</xm:f>
            <x14:dxf>
              <font>
                <color theme="0" tint="-0.24994659260841701"/>
              </font>
              <fill>
                <patternFill>
                  <bgColor theme="0" tint="-0.24994659260841701"/>
                </patternFill>
              </fill>
            </x14:dxf>
          </x14:cfRule>
          <xm:sqref>F376</xm:sqref>
        </x14:conditionalFormatting>
        <x14:conditionalFormatting xmlns:xm="http://schemas.microsoft.com/office/excel/2006/main">
          <x14:cfRule type="expression" priority="136" id="{81E67DB1-FC62-4D77-804F-383B89FFEC43}">
            <xm:f>NOT(OR('Information de soudage à l''arc'!$C$4="Non",'Information de soudage à l''arc'!$C$5="Non"))</xm:f>
            <x14:dxf>
              <font>
                <color theme="0" tint="-0.24994659260841701"/>
              </font>
              <fill>
                <patternFill>
                  <bgColor theme="0" tint="-0.24994659260841701"/>
                </patternFill>
              </fill>
            </x14:dxf>
          </x14:cfRule>
          <xm:sqref>F380</xm:sqref>
        </x14:conditionalFormatting>
        <x14:conditionalFormatting xmlns:xm="http://schemas.microsoft.com/office/excel/2006/main">
          <x14:cfRule type="expression" priority="135" id="{71131144-7961-40AE-9ACB-83E861F92C9C}">
            <xm:f>NOT(OR('Information de soudage à l''arc'!$C$4="Non",'Information de soudage à l''arc'!$C$5="Non"))</xm:f>
            <x14:dxf>
              <font>
                <color theme="0" tint="-0.24994659260841701"/>
              </font>
              <fill>
                <patternFill>
                  <bgColor theme="0" tint="-0.24994659260841701"/>
                </patternFill>
              </fill>
            </x14:dxf>
          </x14:cfRule>
          <xm:sqref>F382</xm:sqref>
        </x14:conditionalFormatting>
        <x14:conditionalFormatting xmlns:xm="http://schemas.microsoft.com/office/excel/2006/main">
          <x14:cfRule type="expression" priority="134" id="{32CFF2DE-5181-43D5-BCAF-2F12381C2058}">
            <xm:f>NOT(OR('Information de soudage à l''arc'!$C$4="Non",'Information de soudage à l''arc'!$C$5="Non"))</xm:f>
            <x14:dxf>
              <font>
                <color theme="0" tint="-0.24994659260841701"/>
              </font>
              <fill>
                <patternFill>
                  <bgColor theme="0" tint="-0.24994659260841701"/>
                </patternFill>
              </fill>
            </x14:dxf>
          </x14:cfRule>
          <xm:sqref>F406</xm:sqref>
        </x14:conditionalFormatting>
        <x14:conditionalFormatting xmlns:xm="http://schemas.microsoft.com/office/excel/2006/main">
          <x14:cfRule type="expression" priority="133" id="{E35F845F-F735-4CC9-9C13-9815C698BB75}">
            <xm:f>NOT(OR('Information de soudage à l''arc'!$C$4="Non",'Information de soudage à l''arc'!$C$5="Non"))</xm:f>
            <x14:dxf>
              <font>
                <color theme="0" tint="-0.24994659260841701"/>
              </font>
              <fill>
                <patternFill>
                  <bgColor theme="0" tint="-0.24994659260841701"/>
                </patternFill>
              </fill>
            </x14:dxf>
          </x14:cfRule>
          <xm:sqref>F419</xm:sqref>
        </x14:conditionalFormatting>
        <x14:conditionalFormatting xmlns:xm="http://schemas.microsoft.com/office/excel/2006/main">
          <x14:cfRule type="expression" priority="132" id="{E2AE08EE-AE95-49F7-B4B2-D60A0ACB9577}">
            <xm:f>NOT(OR('Information de soudage à l''arc'!$C$4="Non",'Information de soudage à l''arc'!$C$5="Non"))</xm:f>
            <x14:dxf>
              <font>
                <color theme="0" tint="-0.24994659260841701"/>
              </font>
              <fill>
                <patternFill>
                  <bgColor theme="0" tint="-0.24994659260841701"/>
                </patternFill>
              </fill>
            </x14:dxf>
          </x14:cfRule>
          <xm:sqref>F428</xm:sqref>
        </x14:conditionalFormatting>
        <x14:conditionalFormatting xmlns:xm="http://schemas.microsoft.com/office/excel/2006/main">
          <x14:cfRule type="expression" priority="131" id="{A9F55102-7427-42E1-8A08-0A26A5198569}">
            <xm:f>NOT(OR('Information de soudage à l''arc'!$C$4="Non",'Information de soudage à l''arc'!$C$5="Non"))</xm:f>
            <x14:dxf>
              <font>
                <color theme="0" tint="-0.24994659260841701"/>
              </font>
              <fill>
                <patternFill>
                  <bgColor theme="0" tint="-0.24994659260841701"/>
                </patternFill>
              </fill>
            </x14:dxf>
          </x14:cfRule>
          <xm:sqref>F433</xm:sqref>
        </x14:conditionalFormatting>
        <x14:conditionalFormatting xmlns:xm="http://schemas.microsoft.com/office/excel/2006/main">
          <x14:cfRule type="expression" priority="130" id="{66A8DEFC-4B90-4079-8992-F45D36B24AC3}">
            <xm:f>NOT(OR('Information de soudage à l''arc'!$C$4="Non",'Information de soudage à l''arc'!$C$5="Non"))</xm:f>
            <x14:dxf>
              <font>
                <color theme="0" tint="-0.24994659260841701"/>
              </font>
              <fill>
                <patternFill>
                  <bgColor theme="0" tint="-0.24994659260841701"/>
                </patternFill>
              </fill>
            </x14:dxf>
          </x14:cfRule>
          <xm:sqref>F437</xm:sqref>
        </x14:conditionalFormatting>
        <x14:conditionalFormatting xmlns:xm="http://schemas.microsoft.com/office/excel/2006/main">
          <x14:cfRule type="expression" priority="129" id="{1AB81725-62BB-4858-B629-7529D560C051}">
            <xm:f>NOT(OR('Information de soudage à l''arc'!$C$4="Non",'Information de soudage à l''arc'!$C$5="Non"))</xm:f>
            <x14:dxf>
              <font>
                <color theme="0" tint="-0.24994659260841701"/>
              </font>
              <fill>
                <patternFill>
                  <bgColor theme="0" tint="-0.24994659260841701"/>
                </patternFill>
              </fill>
            </x14:dxf>
          </x14:cfRule>
          <xm:sqref>F441</xm:sqref>
        </x14:conditionalFormatting>
        <x14:conditionalFormatting xmlns:xm="http://schemas.microsoft.com/office/excel/2006/main">
          <x14:cfRule type="expression" priority="128" id="{65010F18-F1D2-4B11-9A0D-435885BAA6D5}">
            <xm:f>NOT(OR('Information de soudage à l''arc'!$C$4="Non",'Information de soudage à l''arc'!$C$5="Non"))</xm:f>
            <x14:dxf>
              <font>
                <color theme="0" tint="-0.24994659260841701"/>
              </font>
              <fill>
                <patternFill>
                  <bgColor theme="0" tint="-0.24994659260841701"/>
                </patternFill>
              </fill>
            </x14:dxf>
          </x14:cfRule>
          <xm:sqref>F443</xm:sqref>
        </x14:conditionalFormatting>
        <x14:conditionalFormatting xmlns:xm="http://schemas.microsoft.com/office/excel/2006/main">
          <x14:cfRule type="expression" priority="127" id="{EF19227F-DE86-4761-BED7-10E9329308B6}">
            <xm:f>NOT(OR('Information de soudage à l''arc'!$C$4="Non",'Information de soudage à l''arc'!$C$5="Non"))</xm:f>
            <x14:dxf>
              <font>
                <color theme="0" tint="-0.24994659260841701"/>
              </font>
              <fill>
                <patternFill>
                  <bgColor theme="0" tint="-0.24994659260841701"/>
                </patternFill>
              </fill>
            </x14:dxf>
          </x14:cfRule>
          <xm:sqref>D40</xm:sqref>
        </x14:conditionalFormatting>
        <x14:conditionalFormatting xmlns:xm="http://schemas.microsoft.com/office/excel/2006/main">
          <x14:cfRule type="expression" priority="126" id="{3299CF7E-52E8-48D4-B8C0-D57BFE90A618}">
            <xm:f>NOT(OR('Information de soudage à l''arc'!$C$4="Non",'Information de soudage à l''arc'!$C$5="Non"))</xm:f>
            <x14:dxf>
              <font>
                <color theme="0" tint="-0.24994659260841701"/>
              </font>
              <fill>
                <patternFill>
                  <bgColor theme="0" tint="-0.24994659260841701"/>
                </patternFill>
              </fill>
            </x14:dxf>
          </x14:cfRule>
          <xm:sqref>D53</xm:sqref>
        </x14:conditionalFormatting>
        <x14:conditionalFormatting xmlns:xm="http://schemas.microsoft.com/office/excel/2006/main">
          <x14:cfRule type="expression" priority="125" id="{D46B5FBF-FD87-4487-87D0-FFCC717AE762}">
            <xm:f>NOT(OR('Information de soudage à l''arc'!$C$4="Non",'Information de soudage à l''arc'!$C$5="Non"))</xm:f>
            <x14:dxf>
              <font>
                <color theme="0" tint="-0.24994659260841701"/>
              </font>
              <fill>
                <patternFill>
                  <bgColor theme="0" tint="-0.24994659260841701"/>
                </patternFill>
              </fill>
            </x14:dxf>
          </x14:cfRule>
          <xm:sqref>D62</xm:sqref>
        </x14:conditionalFormatting>
        <x14:conditionalFormatting xmlns:xm="http://schemas.microsoft.com/office/excel/2006/main">
          <x14:cfRule type="expression" priority="124" id="{BE7F6B2B-AE5F-4670-8C1F-EF6CA389B0B5}">
            <xm:f>NOT(OR('Information de soudage à l''arc'!$C$4="Non",'Information de soudage à l''arc'!$C$5="Non"))</xm:f>
            <x14:dxf>
              <font>
                <color theme="0" tint="-0.24994659260841701"/>
              </font>
              <fill>
                <patternFill>
                  <bgColor theme="0" tint="-0.24994659260841701"/>
                </patternFill>
              </fill>
            </x14:dxf>
          </x14:cfRule>
          <xm:sqref>D67</xm:sqref>
        </x14:conditionalFormatting>
        <x14:conditionalFormatting xmlns:xm="http://schemas.microsoft.com/office/excel/2006/main">
          <x14:cfRule type="expression" priority="123" id="{7161CCE4-FB6B-406F-9F79-C7306FAE1B05}">
            <xm:f>NOT(OR('Information de soudage à l''arc'!$C$4="Non",'Information de soudage à l''arc'!$C$5="Non"))</xm:f>
            <x14:dxf>
              <font>
                <color theme="0" tint="-0.24994659260841701"/>
              </font>
              <fill>
                <patternFill>
                  <bgColor theme="0" tint="-0.24994659260841701"/>
                </patternFill>
              </fill>
            </x14:dxf>
          </x14:cfRule>
          <xm:sqref>D71</xm:sqref>
        </x14:conditionalFormatting>
        <x14:conditionalFormatting xmlns:xm="http://schemas.microsoft.com/office/excel/2006/main">
          <x14:cfRule type="expression" priority="122" id="{9DDBD708-64DB-4CC4-A74D-06C78C0DA669}">
            <xm:f>NOT(OR('Information de soudage à l''arc'!$C$4="Non",'Information de soudage à l''arc'!$C$5="Non"))</xm:f>
            <x14:dxf>
              <font>
                <color theme="0" tint="-0.24994659260841701"/>
              </font>
              <fill>
                <patternFill>
                  <bgColor theme="0" tint="-0.24994659260841701"/>
                </patternFill>
              </fill>
            </x14:dxf>
          </x14:cfRule>
          <xm:sqref>D77</xm:sqref>
        </x14:conditionalFormatting>
        <x14:conditionalFormatting xmlns:xm="http://schemas.microsoft.com/office/excel/2006/main">
          <x14:cfRule type="expression" priority="121" id="{C3175AA3-BB8F-4512-8BF9-C9B01BEED3EB}">
            <xm:f>NOT(OR('Information de soudage à l''arc'!$C$4="Non",'Information de soudage à l''arc'!$C$5="Non"))</xm:f>
            <x14:dxf>
              <font>
                <color theme="0" tint="-0.24994659260841701"/>
              </font>
              <fill>
                <patternFill>
                  <bgColor theme="0" tint="-0.24994659260841701"/>
                </patternFill>
              </fill>
            </x14:dxf>
          </x14:cfRule>
          <xm:sqref>D75</xm:sqref>
        </x14:conditionalFormatting>
        <x14:conditionalFormatting xmlns:xm="http://schemas.microsoft.com/office/excel/2006/main">
          <x14:cfRule type="expression" priority="120" id="{A23B1BC0-BB15-4BEC-B941-2E630F0EB07F}">
            <xm:f>NOT(OR('Information de soudage à l''arc'!$C$4="Non",'Information de soudage à l''arc'!$C$5="Non"))</xm:f>
            <x14:dxf>
              <font>
                <color theme="0" tint="-0.24994659260841701"/>
              </font>
              <fill>
                <patternFill>
                  <bgColor theme="0" tint="-0.24994659260841701"/>
                </patternFill>
              </fill>
            </x14:dxf>
          </x14:cfRule>
          <xm:sqref>D101</xm:sqref>
        </x14:conditionalFormatting>
        <x14:conditionalFormatting xmlns:xm="http://schemas.microsoft.com/office/excel/2006/main">
          <x14:cfRule type="expression" priority="119" id="{6F6934BE-726A-4B15-98B7-8962DA0A6F8F}">
            <xm:f>NOT(OR('Information de soudage à l''arc'!$C$4="Non",'Information de soudage à l''arc'!$C$5="Non"))</xm:f>
            <x14:dxf>
              <font>
                <color theme="0" tint="-0.24994659260841701"/>
              </font>
              <fill>
                <patternFill>
                  <bgColor theme="0" tint="-0.24994659260841701"/>
                </patternFill>
              </fill>
            </x14:dxf>
          </x14:cfRule>
          <xm:sqref>D114</xm:sqref>
        </x14:conditionalFormatting>
        <x14:conditionalFormatting xmlns:xm="http://schemas.microsoft.com/office/excel/2006/main">
          <x14:cfRule type="expression" priority="118" id="{55F62E80-CA47-4ADA-9868-7F56C4ED7A9C}">
            <xm:f>NOT(OR('Information de soudage à l''arc'!$C$4="Non",'Information de soudage à l''arc'!$C$5="Non"))</xm:f>
            <x14:dxf>
              <font>
                <color theme="0" tint="-0.24994659260841701"/>
              </font>
              <fill>
                <patternFill>
                  <bgColor theme="0" tint="-0.24994659260841701"/>
                </patternFill>
              </fill>
            </x14:dxf>
          </x14:cfRule>
          <xm:sqref>D123</xm:sqref>
        </x14:conditionalFormatting>
        <x14:conditionalFormatting xmlns:xm="http://schemas.microsoft.com/office/excel/2006/main">
          <x14:cfRule type="expression" priority="117" id="{C5C9F4D8-89D9-400A-A911-24D6A3F47681}">
            <xm:f>NOT(OR('Information de soudage à l''arc'!$C$4="Non",'Information de soudage à l''arc'!$C$5="Non"))</xm:f>
            <x14:dxf>
              <font>
                <color theme="0" tint="-0.24994659260841701"/>
              </font>
              <fill>
                <patternFill>
                  <bgColor theme="0" tint="-0.24994659260841701"/>
                </patternFill>
              </fill>
            </x14:dxf>
          </x14:cfRule>
          <xm:sqref>D128</xm:sqref>
        </x14:conditionalFormatting>
        <x14:conditionalFormatting xmlns:xm="http://schemas.microsoft.com/office/excel/2006/main">
          <x14:cfRule type="expression" priority="116" id="{36817FC8-C058-4775-A644-B4F105018750}">
            <xm:f>NOT(OR('Information de soudage à l''arc'!$C$4="Non",'Information de soudage à l''arc'!$C$5="Non"))</xm:f>
            <x14:dxf>
              <font>
                <color theme="0" tint="-0.24994659260841701"/>
              </font>
              <fill>
                <patternFill>
                  <bgColor theme="0" tint="-0.24994659260841701"/>
                </patternFill>
              </fill>
            </x14:dxf>
          </x14:cfRule>
          <xm:sqref>D132</xm:sqref>
        </x14:conditionalFormatting>
        <x14:conditionalFormatting xmlns:xm="http://schemas.microsoft.com/office/excel/2006/main">
          <x14:cfRule type="expression" priority="115" id="{773783D7-38F8-40A6-9037-46E9DF44AC9C}">
            <xm:f>NOT(OR('Information de soudage à l''arc'!$C$4="Non",'Information de soudage à l''arc'!$C$5="Non"))</xm:f>
            <x14:dxf>
              <font>
                <color theme="0" tint="-0.24994659260841701"/>
              </font>
              <fill>
                <patternFill>
                  <bgColor theme="0" tint="-0.24994659260841701"/>
                </patternFill>
              </fill>
            </x14:dxf>
          </x14:cfRule>
          <xm:sqref>D136</xm:sqref>
        </x14:conditionalFormatting>
        <x14:conditionalFormatting xmlns:xm="http://schemas.microsoft.com/office/excel/2006/main">
          <x14:cfRule type="expression" priority="114" id="{D0BB758F-C2AA-47A0-8DC5-F95A8F4CAE55}">
            <xm:f>NOT(OR('Information de soudage à l''arc'!$C$4="Non",'Information de soudage à l''arc'!$C$5="Non"))</xm:f>
            <x14:dxf>
              <font>
                <color theme="0" tint="-0.24994659260841701"/>
              </font>
              <fill>
                <patternFill>
                  <bgColor theme="0" tint="-0.24994659260841701"/>
                </patternFill>
              </fill>
            </x14:dxf>
          </x14:cfRule>
          <xm:sqref>D138</xm:sqref>
        </x14:conditionalFormatting>
        <x14:conditionalFormatting xmlns:xm="http://schemas.microsoft.com/office/excel/2006/main">
          <x14:cfRule type="expression" priority="113" id="{B690B3A7-9C9A-4A0A-84B3-277036F3939B}">
            <xm:f>NOT(OR('Information de soudage à l''arc'!$C$4="Non",'Information de soudage à l''arc'!$C$5="Non"))</xm:f>
            <x14:dxf>
              <font>
                <color theme="0" tint="-0.24994659260841701"/>
              </font>
              <fill>
                <patternFill>
                  <bgColor theme="0" tint="-0.24994659260841701"/>
                </patternFill>
              </fill>
            </x14:dxf>
          </x14:cfRule>
          <xm:sqref>D162</xm:sqref>
        </x14:conditionalFormatting>
        <x14:conditionalFormatting xmlns:xm="http://schemas.microsoft.com/office/excel/2006/main">
          <x14:cfRule type="expression" priority="112" id="{336D5ED3-2D6E-44A7-B9D0-A753986C98CE}">
            <xm:f>NOT(OR('Information de soudage à l''arc'!$C$4="Non",'Information de soudage à l''arc'!$C$5="Non"))</xm:f>
            <x14:dxf>
              <font>
                <color theme="0" tint="-0.24994659260841701"/>
              </font>
              <fill>
                <patternFill>
                  <bgColor theme="0" tint="-0.24994659260841701"/>
                </patternFill>
              </fill>
            </x14:dxf>
          </x14:cfRule>
          <xm:sqref>D175</xm:sqref>
        </x14:conditionalFormatting>
        <x14:conditionalFormatting xmlns:xm="http://schemas.microsoft.com/office/excel/2006/main">
          <x14:cfRule type="expression" priority="111" id="{184A9CF2-2B13-47D2-B1A9-62079CC4B2A5}">
            <xm:f>NOT(OR('Information de soudage à l''arc'!$C$4="Non",'Information de soudage à l''arc'!$C$5="Non"))</xm:f>
            <x14:dxf>
              <font>
                <color theme="0" tint="-0.24994659260841701"/>
              </font>
              <fill>
                <patternFill>
                  <bgColor theme="0" tint="-0.24994659260841701"/>
                </patternFill>
              </fill>
            </x14:dxf>
          </x14:cfRule>
          <xm:sqref>D184</xm:sqref>
        </x14:conditionalFormatting>
        <x14:conditionalFormatting xmlns:xm="http://schemas.microsoft.com/office/excel/2006/main">
          <x14:cfRule type="expression" priority="110" id="{15A64033-FCBE-488E-AACD-CFEA21436364}">
            <xm:f>NOT(OR('Information de soudage à l''arc'!$C$4="Non",'Information de soudage à l''arc'!$C$5="Non"))</xm:f>
            <x14:dxf>
              <font>
                <color theme="0" tint="-0.24994659260841701"/>
              </font>
              <fill>
                <patternFill>
                  <bgColor theme="0" tint="-0.24994659260841701"/>
                </patternFill>
              </fill>
            </x14:dxf>
          </x14:cfRule>
          <xm:sqref>D189</xm:sqref>
        </x14:conditionalFormatting>
        <x14:conditionalFormatting xmlns:xm="http://schemas.microsoft.com/office/excel/2006/main">
          <x14:cfRule type="expression" priority="109" id="{D3001C1B-65DB-4B2B-A753-38630473711D}">
            <xm:f>NOT(OR('Information de soudage à l''arc'!$C$4="Non",'Information de soudage à l''arc'!$C$5="Non"))</xm:f>
            <x14:dxf>
              <font>
                <color theme="0" tint="-0.24994659260841701"/>
              </font>
              <fill>
                <patternFill>
                  <bgColor theme="0" tint="-0.24994659260841701"/>
                </patternFill>
              </fill>
            </x14:dxf>
          </x14:cfRule>
          <xm:sqref>D193</xm:sqref>
        </x14:conditionalFormatting>
        <x14:conditionalFormatting xmlns:xm="http://schemas.microsoft.com/office/excel/2006/main">
          <x14:cfRule type="expression" priority="108" id="{7EE965DD-FFF9-44B4-AFF9-40DEFDDBEF90}">
            <xm:f>NOT(OR('Information de soudage à l''arc'!$C$4="Non",'Information de soudage à l''arc'!$C$5="Non"))</xm:f>
            <x14:dxf>
              <font>
                <color theme="0" tint="-0.24994659260841701"/>
              </font>
              <fill>
                <patternFill>
                  <bgColor theme="0" tint="-0.24994659260841701"/>
                </patternFill>
              </fill>
            </x14:dxf>
          </x14:cfRule>
          <xm:sqref>D199</xm:sqref>
        </x14:conditionalFormatting>
        <x14:conditionalFormatting xmlns:xm="http://schemas.microsoft.com/office/excel/2006/main">
          <x14:cfRule type="expression" priority="107" id="{79FF029A-170B-4624-91B5-4E186C8D4EDF}">
            <xm:f>NOT(OR('Information de soudage à l''arc'!$C$4="Non",'Information de soudage à l''arc'!$C$5="Non"))</xm:f>
            <x14:dxf>
              <font>
                <color theme="0" tint="-0.24994659260841701"/>
              </font>
              <fill>
                <patternFill>
                  <bgColor theme="0" tint="-0.24994659260841701"/>
                </patternFill>
              </fill>
            </x14:dxf>
          </x14:cfRule>
          <xm:sqref>D197</xm:sqref>
        </x14:conditionalFormatting>
        <x14:conditionalFormatting xmlns:xm="http://schemas.microsoft.com/office/excel/2006/main">
          <x14:cfRule type="expression" priority="106" id="{8B46A494-E780-4901-872C-2D0DA635957B}">
            <xm:f>NOT(OR('Information de soudage à l''arc'!$C$4="Non",'Information de soudage à l''arc'!$C$5="Non"))</xm:f>
            <x14:dxf>
              <font>
                <color theme="0" tint="-0.24994659260841701"/>
              </font>
              <fill>
                <patternFill>
                  <bgColor theme="0" tint="-0.24994659260841701"/>
                </patternFill>
              </fill>
            </x14:dxf>
          </x14:cfRule>
          <xm:sqref>D223</xm:sqref>
        </x14:conditionalFormatting>
        <x14:conditionalFormatting xmlns:xm="http://schemas.microsoft.com/office/excel/2006/main">
          <x14:cfRule type="expression" priority="105" id="{E38B7EC2-BACA-4093-8D7E-11F2B5165FAB}">
            <xm:f>NOT(OR('Information de soudage à l''arc'!$C$4="Non",'Information de soudage à l''arc'!$C$5="Non"))</xm:f>
            <x14:dxf>
              <font>
                <color theme="0" tint="-0.24994659260841701"/>
              </font>
              <fill>
                <patternFill>
                  <bgColor theme="0" tint="-0.24994659260841701"/>
                </patternFill>
              </fill>
            </x14:dxf>
          </x14:cfRule>
          <xm:sqref>D236</xm:sqref>
        </x14:conditionalFormatting>
        <x14:conditionalFormatting xmlns:xm="http://schemas.microsoft.com/office/excel/2006/main">
          <x14:cfRule type="expression" priority="104" id="{01F06C46-5E4F-4DA0-BA15-368291F928DE}">
            <xm:f>NOT(OR('Information de soudage à l''arc'!$C$4="Non",'Information de soudage à l''arc'!$C$5="Non"))</xm:f>
            <x14:dxf>
              <font>
                <color theme="0" tint="-0.24994659260841701"/>
              </font>
              <fill>
                <patternFill>
                  <bgColor theme="0" tint="-0.24994659260841701"/>
                </patternFill>
              </fill>
            </x14:dxf>
          </x14:cfRule>
          <xm:sqref>D245</xm:sqref>
        </x14:conditionalFormatting>
        <x14:conditionalFormatting xmlns:xm="http://schemas.microsoft.com/office/excel/2006/main">
          <x14:cfRule type="expression" priority="103" id="{4C039783-5B8D-49A9-8FEB-3B17D0243E1A}">
            <xm:f>NOT(OR('Information de soudage à l''arc'!$C$4="Non",'Information de soudage à l''arc'!$C$5="Non"))</xm:f>
            <x14:dxf>
              <font>
                <color theme="0" tint="-0.24994659260841701"/>
              </font>
              <fill>
                <patternFill>
                  <bgColor theme="0" tint="-0.24994659260841701"/>
                </patternFill>
              </fill>
            </x14:dxf>
          </x14:cfRule>
          <xm:sqref>D250</xm:sqref>
        </x14:conditionalFormatting>
        <x14:conditionalFormatting xmlns:xm="http://schemas.microsoft.com/office/excel/2006/main">
          <x14:cfRule type="expression" priority="102" id="{B47E9B2D-190C-4F3B-AC7E-EA4D94602359}">
            <xm:f>NOT(OR('Information de soudage à l''arc'!$C$4="Non",'Information de soudage à l''arc'!$C$5="Non"))</xm:f>
            <x14:dxf>
              <font>
                <color theme="0" tint="-0.24994659260841701"/>
              </font>
              <fill>
                <patternFill>
                  <bgColor theme="0" tint="-0.24994659260841701"/>
                </patternFill>
              </fill>
            </x14:dxf>
          </x14:cfRule>
          <xm:sqref>D254</xm:sqref>
        </x14:conditionalFormatting>
        <x14:conditionalFormatting xmlns:xm="http://schemas.microsoft.com/office/excel/2006/main">
          <x14:cfRule type="expression" priority="101" id="{83BFA587-0C11-4489-9E03-95B862B81EF6}">
            <xm:f>NOT(OR('Information de soudage à l''arc'!$C$4="Non",'Information de soudage à l''arc'!$C$5="Non"))</xm:f>
            <x14:dxf>
              <font>
                <color theme="0" tint="-0.24994659260841701"/>
              </font>
              <fill>
                <patternFill>
                  <bgColor theme="0" tint="-0.24994659260841701"/>
                </patternFill>
              </fill>
            </x14:dxf>
          </x14:cfRule>
          <xm:sqref>D260</xm:sqref>
        </x14:conditionalFormatting>
        <x14:conditionalFormatting xmlns:xm="http://schemas.microsoft.com/office/excel/2006/main">
          <x14:cfRule type="expression" priority="100" id="{ECEC3F34-EB96-4927-B2DB-5E8EC33FE86F}">
            <xm:f>NOT(OR('Information de soudage à l''arc'!$C$4="Non",'Information de soudage à l''arc'!$C$5="Non"))</xm:f>
            <x14:dxf>
              <font>
                <color theme="0" tint="-0.24994659260841701"/>
              </font>
              <fill>
                <patternFill>
                  <bgColor theme="0" tint="-0.24994659260841701"/>
                </patternFill>
              </fill>
            </x14:dxf>
          </x14:cfRule>
          <xm:sqref>D258</xm:sqref>
        </x14:conditionalFormatting>
        <x14:conditionalFormatting xmlns:xm="http://schemas.microsoft.com/office/excel/2006/main">
          <x14:cfRule type="expression" priority="99" id="{B7333580-6390-48DF-987A-59FC6D129EF0}">
            <xm:f>NOT(OR('Information de soudage à l''arc'!$C$4="Non",'Information de soudage à l''arc'!$C$5="Non"))</xm:f>
            <x14:dxf>
              <font>
                <color theme="0" tint="-0.24994659260841701"/>
              </font>
              <fill>
                <patternFill>
                  <bgColor theme="0" tint="-0.24994659260841701"/>
                </patternFill>
              </fill>
            </x14:dxf>
          </x14:cfRule>
          <xm:sqref>D284</xm:sqref>
        </x14:conditionalFormatting>
        <x14:conditionalFormatting xmlns:xm="http://schemas.microsoft.com/office/excel/2006/main">
          <x14:cfRule type="expression" priority="98" id="{97295717-0DF8-4C11-AC27-9EBB6258D929}">
            <xm:f>NOT(OR('Information de soudage à l''arc'!$C$4="Non",'Information de soudage à l''arc'!$C$5="Non"))</xm:f>
            <x14:dxf>
              <font>
                <color theme="0" tint="-0.24994659260841701"/>
              </font>
              <fill>
                <patternFill>
                  <bgColor theme="0" tint="-0.24994659260841701"/>
                </patternFill>
              </fill>
            </x14:dxf>
          </x14:cfRule>
          <xm:sqref>D297</xm:sqref>
        </x14:conditionalFormatting>
        <x14:conditionalFormatting xmlns:xm="http://schemas.microsoft.com/office/excel/2006/main">
          <x14:cfRule type="expression" priority="97" id="{E38BCF9E-5A67-4031-BCEF-6DC7EFDC016C}">
            <xm:f>NOT(OR('Information de soudage à l''arc'!$C$4="Non",'Information de soudage à l''arc'!$C$5="Non"))</xm:f>
            <x14:dxf>
              <font>
                <color theme="0" tint="-0.24994659260841701"/>
              </font>
              <fill>
                <patternFill>
                  <bgColor theme="0" tint="-0.24994659260841701"/>
                </patternFill>
              </fill>
            </x14:dxf>
          </x14:cfRule>
          <xm:sqref>D306</xm:sqref>
        </x14:conditionalFormatting>
        <x14:conditionalFormatting xmlns:xm="http://schemas.microsoft.com/office/excel/2006/main">
          <x14:cfRule type="expression" priority="96" id="{F820AA55-8FEE-4CA9-B989-724A4D78F33C}">
            <xm:f>NOT(OR('Information de soudage à l''arc'!$C$4="Non",'Information de soudage à l''arc'!$C$5="Non"))</xm:f>
            <x14:dxf>
              <font>
                <color theme="0" tint="-0.24994659260841701"/>
              </font>
              <fill>
                <patternFill>
                  <bgColor theme="0" tint="-0.24994659260841701"/>
                </patternFill>
              </fill>
            </x14:dxf>
          </x14:cfRule>
          <xm:sqref>D311</xm:sqref>
        </x14:conditionalFormatting>
        <x14:conditionalFormatting xmlns:xm="http://schemas.microsoft.com/office/excel/2006/main">
          <x14:cfRule type="expression" priority="95" id="{82BDE496-2765-4966-8422-0FD9764E72E1}">
            <xm:f>NOT(OR('Information de soudage à l''arc'!$C$4="Non",'Information de soudage à l''arc'!$C$5="Non"))</xm:f>
            <x14:dxf>
              <font>
                <color theme="0" tint="-0.24994659260841701"/>
              </font>
              <fill>
                <patternFill>
                  <bgColor theme="0" tint="-0.24994659260841701"/>
                </patternFill>
              </fill>
            </x14:dxf>
          </x14:cfRule>
          <xm:sqref>D315</xm:sqref>
        </x14:conditionalFormatting>
        <x14:conditionalFormatting xmlns:xm="http://schemas.microsoft.com/office/excel/2006/main">
          <x14:cfRule type="expression" priority="94" id="{DB4FD53B-D289-445F-B440-F6CB6F24DEEA}">
            <xm:f>NOT(OR('Information de soudage à l''arc'!$C$4="Non",'Information de soudage à l''arc'!$C$5="Non"))</xm:f>
            <x14:dxf>
              <font>
                <color theme="0" tint="-0.24994659260841701"/>
              </font>
              <fill>
                <patternFill>
                  <bgColor theme="0" tint="-0.24994659260841701"/>
                </patternFill>
              </fill>
            </x14:dxf>
          </x14:cfRule>
          <xm:sqref>D321</xm:sqref>
        </x14:conditionalFormatting>
        <x14:conditionalFormatting xmlns:xm="http://schemas.microsoft.com/office/excel/2006/main">
          <x14:cfRule type="expression" priority="93" id="{F46EC399-E807-4270-BD02-C4CB293A30BD}">
            <xm:f>NOT(OR('Information de soudage à l''arc'!$C$4="Non",'Information de soudage à l''arc'!$C$5="Non"))</xm:f>
            <x14:dxf>
              <font>
                <color theme="0" tint="-0.24994659260841701"/>
              </font>
              <fill>
                <patternFill>
                  <bgColor theme="0" tint="-0.24994659260841701"/>
                </patternFill>
              </fill>
            </x14:dxf>
          </x14:cfRule>
          <xm:sqref>D319</xm:sqref>
        </x14:conditionalFormatting>
        <x14:conditionalFormatting xmlns:xm="http://schemas.microsoft.com/office/excel/2006/main">
          <x14:cfRule type="expression" priority="92" id="{1C784AEC-B672-46ED-9EEF-3E017F0F75E8}">
            <xm:f>NOT(OR('Information de soudage à l''arc'!$C$4="Non",'Information de soudage à l''arc'!$C$5="Non"))</xm:f>
            <x14:dxf>
              <font>
                <color theme="0" tint="-0.24994659260841701"/>
              </font>
              <fill>
                <patternFill>
                  <bgColor theme="0" tint="-0.24994659260841701"/>
                </patternFill>
              </fill>
            </x14:dxf>
          </x14:cfRule>
          <xm:sqref>D345</xm:sqref>
        </x14:conditionalFormatting>
        <x14:conditionalFormatting xmlns:xm="http://schemas.microsoft.com/office/excel/2006/main">
          <x14:cfRule type="expression" priority="91" id="{F18C10D5-B714-48C5-B3AC-AB0BB004F0C2}">
            <xm:f>NOT(OR('Information de soudage à l''arc'!$C$4="Non",'Information de soudage à l''arc'!$C$5="Non"))</xm:f>
            <x14:dxf>
              <font>
                <color theme="0" tint="-0.24994659260841701"/>
              </font>
              <fill>
                <patternFill>
                  <bgColor theme="0" tint="-0.24994659260841701"/>
                </patternFill>
              </fill>
            </x14:dxf>
          </x14:cfRule>
          <xm:sqref>D358</xm:sqref>
        </x14:conditionalFormatting>
        <x14:conditionalFormatting xmlns:xm="http://schemas.microsoft.com/office/excel/2006/main">
          <x14:cfRule type="expression" priority="90" id="{68777625-BA25-45A4-AB5C-137D22E289DB}">
            <xm:f>NOT(OR('Information de soudage à l''arc'!$C$4="Non",'Information de soudage à l''arc'!$C$5="Non"))</xm:f>
            <x14:dxf>
              <font>
                <color theme="0" tint="-0.24994659260841701"/>
              </font>
              <fill>
                <patternFill>
                  <bgColor theme="0" tint="-0.24994659260841701"/>
                </patternFill>
              </fill>
            </x14:dxf>
          </x14:cfRule>
          <xm:sqref>D367</xm:sqref>
        </x14:conditionalFormatting>
        <x14:conditionalFormatting xmlns:xm="http://schemas.microsoft.com/office/excel/2006/main">
          <x14:cfRule type="expression" priority="89" id="{63FC4E62-1CD6-4E32-B48E-3C370295A294}">
            <xm:f>NOT(OR('Information de soudage à l''arc'!$C$4="Non",'Information de soudage à l''arc'!$C$5="Non"))</xm:f>
            <x14:dxf>
              <font>
                <color theme="0" tint="-0.24994659260841701"/>
              </font>
              <fill>
                <patternFill>
                  <bgColor theme="0" tint="-0.24994659260841701"/>
                </patternFill>
              </fill>
            </x14:dxf>
          </x14:cfRule>
          <xm:sqref>D372</xm:sqref>
        </x14:conditionalFormatting>
        <x14:conditionalFormatting xmlns:xm="http://schemas.microsoft.com/office/excel/2006/main">
          <x14:cfRule type="expression" priority="88" id="{71F6CE87-4DAF-44E1-AFA9-97A945185FBC}">
            <xm:f>NOT(OR('Information de soudage à l''arc'!$C$4="Non",'Information de soudage à l''arc'!$C$5="Non"))</xm:f>
            <x14:dxf>
              <font>
                <color theme="0" tint="-0.24994659260841701"/>
              </font>
              <fill>
                <patternFill>
                  <bgColor theme="0" tint="-0.24994659260841701"/>
                </patternFill>
              </fill>
            </x14:dxf>
          </x14:cfRule>
          <xm:sqref>D376</xm:sqref>
        </x14:conditionalFormatting>
        <x14:conditionalFormatting xmlns:xm="http://schemas.microsoft.com/office/excel/2006/main">
          <x14:cfRule type="expression" priority="87" id="{FA3E4748-538F-46DD-B7E5-5DB7E21FCAAB}">
            <xm:f>NOT(OR('Information de soudage à l''arc'!$C$4="Non",'Information de soudage à l''arc'!$C$5="Non"))</xm:f>
            <x14:dxf>
              <font>
                <color theme="0" tint="-0.24994659260841701"/>
              </font>
              <fill>
                <patternFill>
                  <bgColor theme="0" tint="-0.24994659260841701"/>
                </patternFill>
              </fill>
            </x14:dxf>
          </x14:cfRule>
          <xm:sqref>D382</xm:sqref>
        </x14:conditionalFormatting>
        <x14:conditionalFormatting xmlns:xm="http://schemas.microsoft.com/office/excel/2006/main">
          <x14:cfRule type="expression" priority="86" id="{67D90A57-D1B5-4D28-9B37-B65BA283997C}">
            <xm:f>NOT(OR('Information de soudage à l''arc'!$C$4="Non",'Information de soudage à l''arc'!$C$5="Non"))</xm:f>
            <x14:dxf>
              <font>
                <color theme="0" tint="-0.24994659260841701"/>
              </font>
              <fill>
                <patternFill>
                  <bgColor theme="0" tint="-0.24994659260841701"/>
                </patternFill>
              </fill>
            </x14:dxf>
          </x14:cfRule>
          <xm:sqref>D380</xm:sqref>
        </x14:conditionalFormatting>
        <x14:conditionalFormatting xmlns:xm="http://schemas.microsoft.com/office/excel/2006/main">
          <x14:cfRule type="expression" priority="85" id="{D33BD9D1-36E7-4192-8A12-3849A851DB4B}">
            <xm:f>NOT(OR('Information de soudage à l''arc'!$C$4="Non",'Information de soudage à l''arc'!$C$5="Non"))</xm:f>
            <x14:dxf>
              <font>
                <color theme="0" tint="-0.24994659260841701"/>
              </font>
              <fill>
                <patternFill>
                  <bgColor theme="0" tint="-0.24994659260841701"/>
                </patternFill>
              </fill>
            </x14:dxf>
          </x14:cfRule>
          <xm:sqref>D406</xm:sqref>
        </x14:conditionalFormatting>
        <x14:conditionalFormatting xmlns:xm="http://schemas.microsoft.com/office/excel/2006/main">
          <x14:cfRule type="expression" priority="84" id="{293F7650-7208-4DE8-8205-4A6D36097247}">
            <xm:f>NOT(OR('Information de soudage à l''arc'!$C$4="Non",'Information de soudage à l''arc'!$C$5="Non"))</xm:f>
            <x14:dxf>
              <font>
                <color theme="0" tint="-0.24994659260841701"/>
              </font>
              <fill>
                <patternFill>
                  <bgColor theme="0" tint="-0.24994659260841701"/>
                </patternFill>
              </fill>
            </x14:dxf>
          </x14:cfRule>
          <xm:sqref>D419</xm:sqref>
        </x14:conditionalFormatting>
        <x14:conditionalFormatting xmlns:xm="http://schemas.microsoft.com/office/excel/2006/main">
          <x14:cfRule type="expression" priority="83" id="{8E306CF0-1F68-4AA8-9C6A-9DAB077B5735}">
            <xm:f>NOT(OR('Information de soudage à l''arc'!$C$4="No",'Information de soudage à l''arc'!$C$5="Non"))</xm:f>
            <x14:dxf>
              <font>
                <color theme="0" tint="-0.24994659260841701"/>
              </font>
              <fill>
                <patternFill>
                  <bgColor theme="0" tint="-0.24994659260841701"/>
                </patternFill>
              </fill>
            </x14:dxf>
          </x14:cfRule>
          <xm:sqref>D428</xm:sqref>
        </x14:conditionalFormatting>
        <x14:conditionalFormatting xmlns:xm="http://schemas.microsoft.com/office/excel/2006/main">
          <x14:cfRule type="expression" priority="82" id="{0D4BFE75-2EB2-4B84-9069-43FE60A3725A}">
            <xm:f>NOT(OR('Information de soudage à l''arc'!$C$4="Non",'Information de soudage à l''arc'!$C$5="Non"))</xm:f>
            <x14:dxf>
              <font>
                <color theme="0" tint="-0.24994659260841701"/>
              </font>
              <fill>
                <patternFill>
                  <bgColor theme="0" tint="-0.24994659260841701"/>
                </patternFill>
              </fill>
            </x14:dxf>
          </x14:cfRule>
          <xm:sqref>D433</xm:sqref>
        </x14:conditionalFormatting>
        <x14:conditionalFormatting xmlns:xm="http://schemas.microsoft.com/office/excel/2006/main">
          <x14:cfRule type="expression" priority="81" id="{C68CA9BA-47E1-4242-ACD3-E0E450A22AAB}">
            <xm:f>NOT(OR('Information de soudage à l''arc'!$C$4="Non",'Information de soudage à l''arc'!$C$5="Non"))</xm:f>
            <x14:dxf>
              <font>
                <color theme="0" tint="-0.24994659260841701"/>
              </font>
              <fill>
                <patternFill>
                  <bgColor theme="0" tint="-0.24994659260841701"/>
                </patternFill>
              </fill>
            </x14:dxf>
          </x14:cfRule>
          <xm:sqref>D437</xm:sqref>
        </x14:conditionalFormatting>
        <x14:conditionalFormatting xmlns:xm="http://schemas.microsoft.com/office/excel/2006/main">
          <x14:cfRule type="expression" priority="80" id="{00ED44EB-7061-4FB1-8828-F00D48F14908}">
            <xm:f>NOT(OR('Information de soudage à l''arc'!$C$4="Non",'Information de soudage à l''arc'!$C$5="Non"))</xm:f>
            <x14:dxf>
              <font>
                <color theme="0" tint="-0.24994659260841701"/>
              </font>
              <fill>
                <patternFill>
                  <bgColor theme="0" tint="-0.24994659260841701"/>
                </patternFill>
              </fill>
            </x14:dxf>
          </x14:cfRule>
          <xm:sqref>D443</xm:sqref>
        </x14:conditionalFormatting>
        <x14:conditionalFormatting xmlns:xm="http://schemas.microsoft.com/office/excel/2006/main">
          <x14:cfRule type="expression" priority="79" id="{19918E00-5D2F-487E-AA8C-7BEB8ECADEE3}">
            <xm:f>NOT(OR('Information de soudage à l''arc'!$C$4="Non",'Information de soudage à l''arc'!$C$5="Non"))</xm:f>
            <x14:dxf>
              <font>
                <color theme="0" tint="-0.24994659260841701"/>
              </font>
              <fill>
                <patternFill>
                  <bgColor theme="0" tint="-0.24994659260841701"/>
                </patternFill>
              </fill>
            </x14:dxf>
          </x14:cfRule>
          <xm:sqref>D441</xm:sqref>
        </x14:conditionalFormatting>
        <x14:conditionalFormatting xmlns:xm="http://schemas.microsoft.com/office/excel/2006/main">
          <x14:cfRule type="expression" priority="78" id="{FDF5CE3A-2AF7-4991-969A-C2089936E54B}">
            <xm:f>NOT(OR('Information de soudage à l''arc'!$C$4="Non",'Information de soudage à l''arc'!$C$5="Non"))</xm:f>
            <x14:dxf>
              <font>
                <color theme="0" tint="-0.24994659260841701"/>
              </font>
              <fill>
                <patternFill>
                  <bgColor theme="0" tint="-0.24994659260841701"/>
                </patternFill>
              </fill>
            </x14:dxf>
          </x14:cfRule>
          <xm:sqref>C458</xm:sqref>
        </x14:conditionalFormatting>
        <x14:conditionalFormatting xmlns:xm="http://schemas.microsoft.com/office/excel/2006/main">
          <x14:cfRule type="expression" priority="77" id="{CCABDDF1-A618-4309-9D9B-91E9D21AF637}">
            <xm:f>NOT(OR('Information de soudage à l''arc'!$C$4="Non",'Information de soudage à l''arc'!$C$5="Non"))</xm:f>
            <x14:dxf>
              <font>
                <color theme="0" tint="-0.24994659260841701"/>
              </font>
              <fill>
                <patternFill>
                  <bgColor theme="0" tint="-0.24994659260841701"/>
                </patternFill>
              </fill>
            </x14:dxf>
          </x14:cfRule>
          <xm:sqref>C446</xm:sqref>
        </x14:conditionalFormatting>
        <x14:conditionalFormatting xmlns:xm="http://schemas.microsoft.com/office/excel/2006/main">
          <x14:cfRule type="expression" priority="76" id="{A9ED0B0C-D10D-4B2D-863A-835277E19EE5}">
            <xm:f>NOT(OR('Information de soudage à l''arc'!$C$4="Non",'Information de soudage à l''arc'!$C$5="Non"))</xm:f>
            <x14:dxf>
              <font>
                <color theme="0" tint="-0.24994659260841701"/>
              </font>
              <fill>
                <patternFill>
                  <bgColor theme="0" tint="-0.24994659260841701"/>
                </patternFill>
              </fill>
            </x14:dxf>
          </x14:cfRule>
          <xm:sqref>C448</xm:sqref>
        </x14:conditionalFormatting>
        <x14:conditionalFormatting xmlns:xm="http://schemas.microsoft.com/office/excel/2006/main">
          <x14:cfRule type="expression" priority="75" id="{04DE8A49-6410-485E-A0C9-3928DD80C39A}">
            <xm:f>NOT(OR('Information de soudage à l''arc'!$C$4="Non",'Information de soudage à l''arc'!$C$5="Non"))</xm:f>
            <x14:dxf>
              <font>
                <color theme="0" tint="-0.24994659260841701"/>
              </font>
              <fill>
                <patternFill>
                  <bgColor theme="0" tint="-0.24994659260841701"/>
                </patternFill>
              </fill>
            </x14:dxf>
          </x14:cfRule>
          <xm:sqref>C450</xm:sqref>
        </x14:conditionalFormatting>
        <x14:conditionalFormatting xmlns:xm="http://schemas.microsoft.com/office/excel/2006/main">
          <x14:cfRule type="expression" priority="74" id="{9CF228C5-4677-4503-B4DC-33187E3EA420}">
            <xm:f>NOT(OR('Information de soudage à l''arc'!$C$4="Non",'Information de soudage à l''arc'!$C$5="Non"))</xm:f>
            <x14:dxf>
              <font>
                <color theme="0" tint="-0.24994659260841701"/>
              </font>
              <fill>
                <patternFill>
                  <bgColor theme="0" tint="-0.24994659260841701"/>
                </patternFill>
              </fill>
            </x14:dxf>
          </x14:cfRule>
          <xm:sqref>C452</xm:sqref>
        </x14:conditionalFormatting>
        <x14:conditionalFormatting xmlns:xm="http://schemas.microsoft.com/office/excel/2006/main">
          <x14:cfRule type="expression" priority="73" id="{3F88DC97-17A8-4B37-B628-56A01A8B1101}">
            <xm:f>NOT(OR('Information de soudage à l''arc'!$C$4="Non",'Information de soudage à l''arc'!$C$5="Non"))</xm:f>
            <x14:dxf>
              <font>
                <color theme="0" tint="-0.24994659260841701"/>
              </font>
              <fill>
                <patternFill>
                  <bgColor theme="0" tint="-0.24994659260841701"/>
                </patternFill>
              </fill>
            </x14:dxf>
          </x14:cfRule>
          <xm:sqref>C454</xm:sqref>
        </x14:conditionalFormatting>
        <x14:conditionalFormatting xmlns:xm="http://schemas.microsoft.com/office/excel/2006/main">
          <x14:cfRule type="expression" priority="72" id="{BCC1E6AF-3443-463C-ABB9-5D4A2D4D685B}">
            <xm:f>NOT(OR('Information de soudage à l''arc'!$C$4="Non",'Information de soudage à l''arc'!$C$5="Non"))</xm:f>
            <x14:dxf>
              <font>
                <color theme="0" tint="-0.24994659260841701"/>
              </font>
              <fill>
                <patternFill>
                  <bgColor theme="0" tint="-0.24994659260841701"/>
                </patternFill>
              </fill>
            </x14:dxf>
          </x14:cfRule>
          <xm:sqref>C456</xm:sqref>
        </x14:conditionalFormatting>
        <x14:conditionalFormatting xmlns:xm="http://schemas.microsoft.com/office/excel/2006/main">
          <x14:cfRule type="expression" priority="71" id="{B6945FB4-D135-42F0-9466-D5AA7391C17F}">
            <xm:f>NOT(OR('Information de soudage à l''arc'!$C$4="Non",'Information de soudage à l''arc'!$C$5="Non"))</xm:f>
            <x14:dxf>
              <font>
                <color theme="0" tint="-0.24994659260841701"/>
              </font>
              <fill>
                <patternFill>
                  <bgColor theme="0" tint="-0.24994659260841701"/>
                </patternFill>
              </fill>
            </x14:dxf>
          </x14:cfRule>
          <xm:sqref>E458 E456 E454 E452 E450 E448 E446</xm:sqref>
        </x14:conditionalFormatting>
        <x14:conditionalFormatting xmlns:xm="http://schemas.microsoft.com/office/excel/2006/main">
          <x14:cfRule type="expression" priority="70" id="{E2A03D26-0FDE-41A0-8E87-376B638D2C78}">
            <xm:f>NOT(OR('Information de soudage à l''arc'!$C$4="Non",'Information de soudage à l''arc'!$C$5="Non"))</xm:f>
            <x14:dxf>
              <font>
                <color theme="0" tint="-0.24994659260841701"/>
              </font>
              <fill>
                <patternFill>
                  <bgColor theme="0" tint="-0.24994659260841701"/>
                </patternFill>
              </fill>
            </x14:dxf>
          </x14:cfRule>
          <xm:sqref>G458 G456 G454 G452 G450 G448 G446</xm:sqref>
        </x14:conditionalFormatting>
        <x14:conditionalFormatting xmlns:xm="http://schemas.microsoft.com/office/excel/2006/main">
          <x14:cfRule type="expression" priority="69" id="{C6D4744A-3E96-4FC8-A60B-FF427B588E25}">
            <xm:f>NOT(OR('Information de soudage à l''arc'!$C$4="Non",'Information de soudage à l''arc'!$C$5="Non"))</xm:f>
            <x14:dxf>
              <font>
                <color theme="0" tint="-0.24994659260841701"/>
              </font>
              <fill>
                <patternFill>
                  <bgColor theme="0" tint="-0.24994659260841701"/>
                </patternFill>
              </fill>
            </x14:dxf>
          </x14:cfRule>
          <xm:sqref>H458 H456 H454 H452 H450 H448 H446</xm:sqref>
        </x14:conditionalFormatting>
        <x14:conditionalFormatting xmlns:xm="http://schemas.microsoft.com/office/excel/2006/main">
          <x14:cfRule type="expression" priority="68" id="{78F0E861-ADF5-4525-A06C-96640CEE69E0}">
            <xm:f>NOT(OR('Information de soudage à l''arc'!$C$4="Non",'Information de soudage à l''arc'!$C$5="Non"))</xm:f>
            <x14:dxf>
              <font>
                <color theme="0" tint="-0.24994659260841701"/>
              </font>
              <fill>
                <patternFill>
                  <bgColor theme="0" tint="-0.24994659260841701"/>
                </patternFill>
              </fill>
            </x14:dxf>
          </x14:cfRule>
          <xm:sqref>J458 J456 J454 J452 J450 J448 J446</xm:sqref>
        </x14:conditionalFormatting>
        <x14:conditionalFormatting xmlns:xm="http://schemas.microsoft.com/office/excel/2006/main">
          <x14:cfRule type="expression" priority="67" id="{D414288C-9621-4FB7-BDA2-1523E3E3EB3A}">
            <xm:f>NOT(OR('Information de soudage à l''arc'!$C$4="Non",'Information de soudage à l''arc'!$C$5="Non"))</xm:f>
            <x14:dxf>
              <font>
                <color theme="0" tint="-0.24994659260841701"/>
              </font>
              <fill>
                <patternFill>
                  <bgColor theme="0" tint="-0.24994659260841701"/>
                </patternFill>
              </fill>
            </x14:dxf>
          </x14:cfRule>
          <xm:sqref>I458 I456 I454 I452 I450 I448 I446</xm:sqref>
        </x14:conditionalFormatting>
        <x14:conditionalFormatting xmlns:xm="http://schemas.microsoft.com/office/excel/2006/main">
          <x14:cfRule type="expression" priority="66" id="{F4E68931-C5AC-4BC8-8E9A-0DD5DEB9C021}">
            <xm:f>NOT(OR('Information de soudage à l''arc'!$C$4="Non",'Information de soudage à l''arc'!$C$5="Non"))</xm:f>
            <x14:dxf>
              <font>
                <color theme="0" tint="-0.24994659260841701"/>
              </font>
              <fill>
                <patternFill>
                  <bgColor theme="0" tint="-0.24994659260841701"/>
                </patternFill>
              </fill>
            </x14:dxf>
          </x14:cfRule>
          <xm:sqref>F446</xm:sqref>
        </x14:conditionalFormatting>
        <x14:conditionalFormatting xmlns:xm="http://schemas.microsoft.com/office/excel/2006/main">
          <x14:cfRule type="expression" priority="65" stopIfTrue="1" id="{BDA3882E-943C-42D0-9ECB-844D52EC6E3B}">
            <xm:f>NOT(OR('Information de soudage à l''arc'!$C$4="Non",'Information de soudage à l''arc'!$C$5="Non"))</xm:f>
            <x14:dxf>
              <font>
                <color theme="0" tint="-0.24994659260841701"/>
              </font>
              <fill>
                <patternFill>
                  <bgColor theme="0" tint="-0.24994659260841701"/>
                </patternFill>
              </fill>
            </x14:dxf>
          </x14:cfRule>
          <xm:sqref>F448</xm:sqref>
        </x14:conditionalFormatting>
        <x14:conditionalFormatting xmlns:xm="http://schemas.microsoft.com/office/excel/2006/main">
          <x14:cfRule type="expression" priority="64" stopIfTrue="1" id="{88A93AC7-FA1A-40C2-9E2C-DAB2163386E9}">
            <xm:f>NOT(OR('Information de soudage à l''arc'!$C$4="Non",'Information de soudage à l''arc'!$C$5="Non"))</xm:f>
            <x14:dxf>
              <font>
                <color theme="0" tint="-0.24994659260841701"/>
              </font>
              <fill>
                <patternFill>
                  <bgColor theme="0" tint="-0.24994659260841701"/>
                </patternFill>
              </fill>
            </x14:dxf>
          </x14:cfRule>
          <xm:sqref>F450</xm:sqref>
        </x14:conditionalFormatting>
        <x14:conditionalFormatting xmlns:xm="http://schemas.microsoft.com/office/excel/2006/main">
          <x14:cfRule type="expression" priority="63" stopIfTrue="1" id="{66B4A5A6-C37F-4955-8CE5-71BF308AD4ED}">
            <xm:f>NOT(OR('Information de soudage à l''arc'!$C$4="Non",'Information de soudage à l''arc'!$C$5="Non"))</xm:f>
            <x14:dxf>
              <font>
                <color theme="0" tint="-0.24994659260841701"/>
              </font>
              <fill>
                <patternFill>
                  <bgColor theme="0" tint="-0.24994659260841701"/>
                </patternFill>
              </fill>
            </x14:dxf>
          </x14:cfRule>
          <xm:sqref>F452</xm:sqref>
        </x14:conditionalFormatting>
        <x14:conditionalFormatting xmlns:xm="http://schemas.microsoft.com/office/excel/2006/main">
          <x14:cfRule type="expression" priority="62" stopIfTrue="1" id="{108D9FF2-E1CA-400E-BAA2-87BE1FC04E8E}">
            <xm:f>NOT(OR('Information de soudage à l''arc'!$C$4="Non",'Information de soudage à l''arc'!$C$5="Non"))</xm:f>
            <x14:dxf>
              <font>
                <color theme="0" tint="-0.24994659260841701"/>
              </font>
              <fill>
                <patternFill>
                  <bgColor theme="0" tint="-0.24994659260841701"/>
                </patternFill>
              </fill>
            </x14:dxf>
          </x14:cfRule>
          <xm:sqref>F454</xm:sqref>
        </x14:conditionalFormatting>
        <x14:conditionalFormatting xmlns:xm="http://schemas.microsoft.com/office/excel/2006/main">
          <x14:cfRule type="expression" priority="61" stopIfTrue="1" id="{261FFF41-2E69-4802-B0AA-8F6D86DC4928}">
            <xm:f>NOT(OR('Information de soudage à l''arc'!$C$4="Non",'Information de soudage à l''arc'!$C$5="Non"))</xm:f>
            <x14:dxf>
              <font>
                <color theme="0" tint="-0.24994659260841701"/>
              </font>
              <fill>
                <patternFill>
                  <bgColor theme="0" tint="-0.24994659260841701"/>
                </patternFill>
              </fill>
            </x14:dxf>
          </x14:cfRule>
          <xm:sqref>F456</xm:sqref>
        </x14:conditionalFormatting>
        <x14:conditionalFormatting xmlns:xm="http://schemas.microsoft.com/office/excel/2006/main">
          <x14:cfRule type="expression" priority="60" stopIfTrue="1" id="{7DC45BAB-6A8B-454A-AAFA-723963430A1F}">
            <xm:f>NOT(OR('Information de soudage à l''arc'!$C$4="Non",'Information de soudage à l''arc'!$C$5="Non"))</xm:f>
            <x14:dxf>
              <font>
                <color theme="0" tint="-0.24994659260841701"/>
              </font>
              <fill>
                <patternFill>
                  <bgColor theme="0" tint="-0.24994659260841701"/>
                </patternFill>
              </fill>
            </x14:dxf>
          </x14:cfRule>
          <xm:sqref>F458</xm:sqref>
        </x14:conditionalFormatting>
        <x14:conditionalFormatting xmlns:xm="http://schemas.microsoft.com/office/excel/2006/main">
          <x14:cfRule type="expression" priority="59" id="{6B3E5E2C-BF41-44F0-A101-53CDD2DCD887}">
            <xm:f>NOT(OR('Information de soudage à l''arc'!$C$4="Non",'Information de soudage à l''arc'!$C$5="Non"))</xm:f>
            <x14:dxf>
              <font>
                <color theme="0" tint="-0.24994659260841701"/>
              </font>
              <fill>
                <patternFill>
                  <bgColor theme="0" tint="-0.24994659260841701"/>
                </patternFill>
              </fill>
            </x14:dxf>
          </x14:cfRule>
          <xm:sqref>D446</xm:sqref>
        </x14:conditionalFormatting>
        <x14:conditionalFormatting xmlns:xm="http://schemas.microsoft.com/office/excel/2006/main">
          <x14:cfRule type="expression" priority="58" id="{EEA796E7-475E-4FE4-93C7-6C1447687148}">
            <xm:f>NOT(OR('Information de soudage à l''arc'!$C$4="Non",'Information de soudage à l''arc'!$C$5="Non"))</xm:f>
            <x14:dxf>
              <font>
                <color theme="0" tint="-0.24994659260841701"/>
              </font>
              <fill>
                <patternFill>
                  <bgColor theme="0" tint="-0.24994659260841701"/>
                </patternFill>
              </fill>
            </x14:dxf>
          </x14:cfRule>
          <xm:sqref>D448</xm:sqref>
        </x14:conditionalFormatting>
        <x14:conditionalFormatting xmlns:xm="http://schemas.microsoft.com/office/excel/2006/main">
          <x14:cfRule type="expression" priority="57" id="{240910EF-44E1-4043-B058-DC54F87BB356}">
            <xm:f>NOT(OR('Information de soudage à l''arc'!$C$4="Non",'Information de soudage à l''arc'!$C$5="Non"))</xm:f>
            <x14:dxf>
              <font>
                <color theme="0" tint="-0.24994659260841701"/>
              </font>
              <fill>
                <patternFill>
                  <bgColor theme="0" tint="-0.24994659260841701"/>
                </patternFill>
              </fill>
            </x14:dxf>
          </x14:cfRule>
          <xm:sqref>D450</xm:sqref>
        </x14:conditionalFormatting>
        <x14:conditionalFormatting xmlns:xm="http://schemas.microsoft.com/office/excel/2006/main">
          <x14:cfRule type="expression" priority="56" id="{D2601CE1-6776-4575-ACD1-0CEC1B2FD4E6}">
            <xm:f>NOT(OR('Information de soudage à l''arc'!$C$4="Non",'Information de soudage à l''arc'!$C$5="Non"))</xm:f>
            <x14:dxf>
              <font>
                <color theme="0" tint="-0.24994659260841701"/>
              </font>
              <fill>
                <patternFill>
                  <bgColor theme="0" tint="-0.24994659260841701"/>
                </patternFill>
              </fill>
            </x14:dxf>
          </x14:cfRule>
          <xm:sqref>D452</xm:sqref>
        </x14:conditionalFormatting>
        <x14:conditionalFormatting xmlns:xm="http://schemas.microsoft.com/office/excel/2006/main">
          <x14:cfRule type="expression" priority="55" id="{8B067BE8-5FBA-402B-BA84-59B542F19423}">
            <xm:f>NOT(OR('Information de soudage à l''arc'!$C$4="Non",'Information de soudage à l''arc'!$C$5="Non"))</xm:f>
            <x14:dxf>
              <font>
                <color theme="0" tint="-0.24994659260841701"/>
              </font>
              <fill>
                <patternFill>
                  <bgColor theme="0" tint="-0.24994659260841701"/>
                </patternFill>
              </fill>
            </x14:dxf>
          </x14:cfRule>
          <xm:sqref>D454</xm:sqref>
        </x14:conditionalFormatting>
        <x14:conditionalFormatting xmlns:xm="http://schemas.microsoft.com/office/excel/2006/main">
          <x14:cfRule type="expression" priority="54" id="{519137D4-E3B9-42EF-8081-011C07EC1708}">
            <xm:f>NOT(OR('Information de soudage à l''arc'!$C$4="Non",'Information de soudage à l''arc'!$C$5="Non"))</xm:f>
            <x14:dxf>
              <font>
                <color theme="0" tint="-0.24994659260841701"/>
              </font>
              <fill>
                <patternFill>
                  <bgColor theme="0" tint="-0.24994659260841701"/>
                </patternFill>
              </fill>
            </x14:dxf>
          </x14:cfRule>
          <xm:sqref>D458</xm:sqref>
        </x14:conditionalFormatting>
        <x14:conditionalFormatting xmlns:xm="http://schemas.microsoft.com/office/excel/2006/main">
          <x14:cfRule type="expression" priority="53" id="{6566744A-2ED8-4E55-B848-D5DD0D7CC9A2}">
            <xm:f>NOT(OR('Information de soudage à l''arc'!$C$4="Non",'Information de soudage à l''arc'!$C$5="Non"))</xm:f>
            <x14:dxf>
              <font>
                <color theme="0" tint="-0.24994659260841701"/>
              </font>
              <fill>
                <patternFill>
                  <bgColor theme="0" tint="-0.24994659260841701"/>
                </patternFill>
              </fill>
            </x14:dxf>
          </x14:cfRule>
          <xm:sqref>D456</xm:sqref>
        </x14:conditionalFormatting>
        <x14:conditionalFormatting xmlns:xm="http://schemas.microsoft.com/office/excel/2006/main">
          <x14:cfRule type="expression" priority="52" id="{F614E14E-B890-462F-BCD7-1F116562F464}">
            <xm:f>NOT(OR('Information de soudage à l''arc'!$C$4="Non",'Information de soudage à l''arc'!$C$5="Non"))</xm:f>
            <x14:dxf>
              <font>
                <color theme="0" tint="-0.24994659260841701"/>
              </font>
              <fill>
                <patternFill>
                  <bgColor theme="0" tint="-0.24994659260841701"/>
                </patternFill>
              </fill>
            </x14:dxf>
          </x14:cfRule>
          <xm:sqref>C473</xm:sqref>
        </x14:conditionalFormatting>
        <x14:conditionalFormatting xmlns:xm="http://schemas.microsoft.com/office/excel/2006/main">
          <x14:cfRule type="expression" priority="51" id="{C10ECC20-B083-4E26-8859-7E8A414A36CF}">
            <xm:f>NOT(OR('Information de soudage à l''arc'!$C$4="Non",'Information de soudage à l''arc'!$C$5="Non"))</xm:f>
            <x14:dxf>
              <font>
                <color theme="0" tint="-0.24994659260841701"/>
              </font>
              <fill>
                <patternFill>
                  <bgColor theme="0" tint="-0.24994659260841701"/>
                </patternFill>
              </fill>
            </x14:dxf>
          </x14:cfRule>
          <xm:sqref>C461</xm:sqref>
        </x14:conditionalFormatting>
        <x14:conditionalFormatting xmlns:xm="http://schemas.microsoft.com/office/excel/2006/main">
          <x14:cfRule type="expression" priority="50" id="{4C2D9A50-F911-40B5-91A0-ECC12D35EFAD}">
            <xm:f>NOT(OR('Information de soudage à l''arc'!$C$4="Non",'Information de soudage à l''arc'!$C$5="Non"))</xm:f>
            <x14:dxf>
              <font>
                <color theme="0" tint="-0.24994659260841701"/>
              </font>
              <fill>
                <patternFill>
                  <bgColor theme="0" tint="-0.24994659260841701"/>
                </patternFill>
              </fill>
            </x14:dxf>
          </x14:cfRule>
          <xm:sqref>C463</xm:sqref>
        </x14:conditionalFormatting>
        <x14:conditionalFormatting xmlns:xm="http://schemas.microsoft.com/office/excel/2006/main">
          <x14:cfRule type="expression" priority="49" id="{4FFE0DBD-4B50-43B2-ACBF-8AE8C042E0EA}">
            <xm:f>NOT(OR('Information de soudage à l''arc'!$C$4="Non",'Information de soudage à l''arc'!$C$5="Non"))</xm:f>
            <x14:dxf>
              <font>
                <color theme="0" tint="-0.24994659260841701"/>
              </font>
              <fill>
                <patternFill>
                  <bgColor theme="0" tint="-0.24994659260841701"/>
                </patternFill>
              </fill>
            </x14:dxf>
          </x14:cfRule>
          <xm:sqref>C465</xm:sqref>
        </x14:conditionalFormatting>
        <x14:conditionalFormatting xmlns:xm="http://schemas.microsoft.com/office/excel/2006/main">
          <x14:cfRule type="expression" priority="48" id="{992DB466-512D-4323-B6A2-9C30313EF808}">
            <xm:f>NOT(OR('Information de soudage à l''arc'!$C$4="Non",'Information de soudage à l''arc'!$C$5="Non"))</xm:f>
            <x14:dxf>
              <font>
                <color theme="0" tint="-0.24994659260841701"/>
              </font>
              <fill>
                <patternFill>
                  <bgColor theme="0" tint="-0.24994659260841701"/>
                </patternFill>
              </fill>
            </x14:dxf>
          </x14:cfRule>
          <xm:sqref>C467</xm:sqref>
        </x14:conditionalFormatting>
        <x14:conditionalFormatting xmlns:xm="http://schemas.microsoft.com/office/excel/2006/main">
          <x14:cfRule type="expression" priority="47" id="{9AD300CE-38EC-4AA2-B229-6AD224F9F952}">
            <xm:f>NOT(OR('Information de soudage à l''arc'!$C$4="Non",'Information de soudage à l''arc'!$C$5="Non"))</xm:f>
            <x14:dxf>
              <font>
                <color theme="0" tint="-0.24994659260841701"/>
              </font>
              <fill>
                <patternFill>
                  <bgColor theme="0" tint="-0.24994659260841701"/>
                </patternFill>
              </fill>
            </x14:dxf>
          </x14:cfRule>
          <xm:sqref>C469</xm:sqref>
        </x14:conditionalFormatting>
        <x14:conditionalFormatting xmlns:xm="http://schemas.microsoft.com/office/excel/2006/main">
          <x14:cfRule type="expression" priority="46" id="{4BDFA339-23B7-4709-8F33-9118941409D9}">
            <xm:f>NOT(OR('Information de soudage à l''arc'!$C$4="Non",'Information de soudage à l''arc'!$C$5="Non"))</xm:f>
            <x14:dxf>
              <font>
                <color theme="0" tint="-0.24994659260841701"/>
              </font>
              <fill>
                <patternFill>
                  <bgColor theme="0" tint="-0.24994659260841701"/>
                </patternFill>
              </fill>
            </x14:dxf>
          </x14:cfRule>
          <xm:sqref>C471</xm:sqref>
        </x14:conditionalFormatting>
        <x14:conditionalFormatting xmlns:xm="http://schemas.microsoft.com/office/excel/2006/main">
          <x14:cfRule type="expression" priority="45" id="{911DAE6E-F1C1-4B5B-A62B-8E5035BCA703}">
            <xm:f>NOT(OR('Information de soudage à l''arc'!$C$4="Non",'Information de soudage à l''arc'!$C$5="Non"))</xm:f>
            <x14:dxf>
              <font>
                <color theme="0" tint="-0.24994659260841701"/>
              </font>
              <fill>
                <patternFill>
                  <bgColor theme="0" tint="-0.24994659260841701"/>
                </patternFill>
              </fill>
            </x14:dxf>
          </x14:cfRule>
          <xm:sqref>E473 E471 E469 E467 E465 E463 E461</xm:sqref>
        </x14:conditionalFormatting>
        <x14:conditionalFormatting xmlns:xm="http://schemas.microsoft.com/office/excel/2006/main">
          <x14:cfRule type="expression" priority="44" id="{3E366357-0126-4CA2-AE01-2AB31409AD98}">
            <xm:f>NOT(OR('Information de soudage à l''arc'!$C$4="Non",'Information de soudage à l''arc'!$C$5="Non"))</xm:f>
            <x14:dxf>
              <font>
                <color theme="0" tint="-0.24994659260841701"/>
              </font>
              <fill>
                <patternFill>
                  <bgColor theme="0" tint="-0.24994659260841701"/>
                </patternFill>
              </fill>
            </x14:dxf>
          </x14:cfRule>
          <xm:sqref>G473 G471 G469 G467 G465 G463 G461</xm:sqref>
        </x14:conditionalFormatting>
        <x14:conditionalFormatting xmlns:xm="http://schemas.microsoft.com/office/excel/2006/main">
          <x14:cfRule type="expression" priority="43" id="{AF7BC69C-07A1-4124-AFD5-9144E9D2EF50}">
            <xm:f>NOT(OR('Information de soudage à l''arc'!$C$4="Non",'Information de soudage à l''arc'!$C$5="Non"))</xm:f>
            <x14:dxf>
              <font>
                <color theme="0" tint="-0.24994659260841701"/>
              </font>
              <fill>
                <patternFill>
                  <bgColor theme="0" tint="-0.24994659260841701"/>
                </patternFill>
              </fill>
            </x14:dxf>
          </x14:cfRule>
          <xm:sqref>H473 H471 H469 H467 H465 H463 H461</xm:sqref>
        </x14:conditionalFormatting>
        <x14:conditionalFormatting xmlns:xm="http://schemas.microsoft.com/office/excel/2006/main">
          <x14:cfRule type="expression" priority="42" id="{F8DDC82B-DB65-4B4E-8B7C-A19296AA617D}">
            <xm:f>NOT(OR('Information de soudage à l''arc'!$C$4="Non",'Information de soudage à l''arc'!$C$5="Non"))</xm:f>
            <x14:dxf>
              <font>
                <color theme="0" tint="-0.24994659260841701"/>
              </font>
              <fill>
                <patternFill>
                  <bgColor theme="0" tint="-0.24994659260841701"/>
                </patternFill>
              </fill>
            </x14:dxf>
          </x14:cfRule>
          <xm:sqref>J473 J471 J469 J467 J465 J463 J461</xm:sqref>
        </x14:conditionalFormatting>
        <x14:conditionalFormatting xmlns:xm="http://schemas.microsoft.com/office/excel/2006/main">
          <x14:cfRule type="expression" priority="41" id="{B7CA6A87-8C38-42AB-9E73-B2DA49A54943}">
            <xm:f>NOT(OR('Information de soudage à l''arc'!$C$4="Non",'Information de soudage à l''arc'!$C$5="Non"))</xm:f>
            <x14:dxf>
              <font>
                <color theme="0" tint="-0.24994659260841701"/>
              </font>
              <fill>
                <patternFill>
                  <bgColor theme="0" tint="-0.24994659260841701"/>
                </patternFill>
              </fill>
            </x14:dxf>
          </x14:cfRule>
          <xm:sqref>I473 I471 I469 I467 I465 I463 I461</xm:sqref>
        </x14:conditionalFormatting>
        <x14:conditionalFormatting xmlns:xm="http://schemas.microsoft.com/office/excel/2006/main">
          <x14:cfRule type="expression" priority="40" id="{993791A2-80F9-422B-AFC7-FCEE8A51589E}">
            <xm:f>NOT(OR('Information de soudage à l''arc'!$C$4="Non",'Information de soudage à l''arc'!$C$5="Non"))</xm:f>
            <x14:dxf>
              <font>
                <color theme="0" tint="-0.24994659260841701"/>
              </font>
              <fill>
                <patternFill>
                  <bgColor theme="0" tint="-0.24994659260841701"/>
                </patternFill>
              </fill>
            </x14:dxf>
          </x14:cfRule>
          <xm:sqref>F461</xm:sqref>
        </x14:conditionalFormatting>
        <x14:conditionalFormatting xmlns:xm="http://schemas.microsoft.com/office/excel/2006/main">
          <x14:cfRule type="expression" priority="39" id="{1E09FC8A-19A9-449A-84D4-54C5641E90BD}">
            <xm:f>NOT(OR('Information de soudage à l''arc'!$C$4="Non",'Information de soudage à l''arc'!$C$5="Non"))</xm:f>
            <x14:dxf>
              <font>
                <color theme="0" tint="-0.24994659260841701"/>
              </font>
              <fill>
                <patternFill>
                  <bgColor theme="0" tint="-0.24994659260841701"/>
                </patternFill>
              </fill>
            </x14:dxf>
          </x14:cfRule>
          <xm:sqref>F463</xm:sqref>
        </x14:conditionalFormatting>
        <x14:conditionalFormatting xmlns:xm="http://schemas.microsoft.com/office/excel/2006/main">
          <x14:cfRule type="expression" priority="38" id="{FBD2BE3A-1558-4ACA-8E4B-020BE1F74CF9}">
            <xm:f>NOT(OR('Information de soudage à l''arc'!$C$4="Non",'Information de soudage à l''arc'!$C$5="Non"))</xm:f>
            <x14:dxf>
              <font>
                <color theme="0" tint="-0.24994659260841701"/>
              </font>
              <fill>
                <patternFill>
                  <bgColor theme="0" tint="-0.24994659260841701"/>
                </patternFill>
              </fill>
            </x14:dxf>
          </x14:cfRule>
          <xm:sqref>F465</xm:sqref>
        </x14:conditionalFormatting>
        <x14:conditionalFormatting xmlns:xm="http://schemas.microsoft.com/office/excel/2006/main">
          <x14:cfRule type="expression" priority="37" id="{09C5D91B-264F-4A46-8FB6-643615599F4F}">
            <xm:f>NOT(OR('Information de soudage à l''arc'!$C$4="Non",'Information de soudage à l''arc'!$C$5="Non"))</xm:f>
            <x14:dxf>
              <font>
                <color theme="0" tint="-0.24994659260841701"/>
              </font>
              <fill>
                <patternFill>
                  <bgColor theme="0" tint="-0.24994659260841701"/>
                </patternFill>
              </fill>
            </x14:dxf>
          </x14:cfRule>
          <xm:sqref>F467</xm:sqref>
        </x14:conditionalFormatting>
        <x14:conditionalFormatting xmlns:xm="http://schemas.microsoft.com/office/excel/2006/main">
          <x14:cfRule type="expression" priority="36" id="{DE5DE32E-2C2A-4CEC-96AE-4B141D568FCE}">
            <xm:f>NOT(OR('Information de soudage à l''arc'!$C$4="Non",'Information de soudage à l''arc'!$C$5="Non"))</xm:f>
            <x14:dxf>
              <font>
                <color theme="0" tint="-0.24994659260841701"/>
              </font>
              <fill>
                <patternFill>
                  <bgColor theme="0" tint="-0.24994659260841701"/>
                </patternFill>
              </fill>
            </x14:dxf>
          </x14:cfRule>
          <xm:sqref>F469</xm:sqref>
        </x14:conditionalFormatting>
        <x14:conditionalFormatting xmlns:xm="http://schemas.microsoft.com/office/excel/2006/main">
          <x14:cfRule type="expression" priority="35" id="{70B32FF8-9081-4D24-9668-62EAF69E291E}">
            <xm:f>NOT(OR('Information de soudage à l''arc'!$C$4="Non",'Information de soudage à l''arc'!$C$5="Non"))</xm:f>
            <x14:dxf>
              <font>
                <color theme="0" tint="-0.24994659260841701"/>
              </font>
              <fill>
                <patternFill>
                  <bgColor theme="0" tint="-0.24994659260841701"/>
                </patternFill>
              </fill>
            </x14:dxf>
          </x14:cfRule>
          <xm:sqref>F471</xm:sqref>
        </x14:conditionalFormatting>
        <x14:conditionalFormatting xmlns:xm="http://schemas.microsoft.com/office/excel/2006/main">
          <x14:cfRule type="expression" priority="34" id="{F6F5713B-4503-4B08-8F33-BE084B97984A}">
            <xm:f>NOT(OR('Information de soudage à l''arc'!$C$4="Non",'Information de soudage à l''arc'!$C$5="Non"))</xm:f>
            <x14:dxf>
              <font>
                <color theme="0" tint="-0.24994659260841701"/>
              </font>
              <fill>
                <patternFill>
                  <bgColor theme="0" tint="-0.24994659260841701"/>
                </patternFill>
              </fill>
            </x14:dxf>
          </x14:cfRule>
          <xm:sqref>F473</xm:sqref>
        </x14:conditionalFormatting>
        <x14:conditionalFormatting xmlns:xm="http://schemas.microsoft.com/office/excel/2006/main">
          <x14:cfRule type="expression" priority="33" id="{C30B8C44-8DB6-4E32-AB8F-AF2F3612737C}">
            <xm:f>NOT(OR('Information de soudage à l''arc'!$C$4="Non",'Information de soudage à l''arc'!$C$5="Non"))</xm:f>
            <x14:dxf>
              <font>
                <color theme="0" tint="-0.24994659260841701"/>
              </font>
              <fill>
                <patternFill>
                  <bgColor theme="0" tint="-0.24994659260841701"/>
                </patternFill>
              </fill>
            </x14:dxf>
          </x14:cfRule>
          <xm:sqref>D461</xm:sqref>
        </x14:conditionalFormatting>
        <x14:conditionalFormatting xmlns:xm="http://schemas.microsoft.com/office/excel/2006/main">
          <x14:cfRule type="expression" priority="32" id="{99850EDD-4A29-4349-A84F-0644F856C906}">
            <xm:f>NOT(OR('Information de soudage à l''arc'!$C$4="Non",'Information de soudage à l''arc'!$C$5="Non"))</xm:f>
            <x14:dxf>
              <font>
                <color theme="0" tint="-0.24994659260841701"/>
              </font>
              <fill>
                <patternFill>
                  <bgColor theme="0" tint="-0.24994659260841701"/>
                </patternFill>
              </fill>
            </x14:dxf>
          </x14:cfRule>
          <xm:sqref>D463</xm:sqref>
        </x14:conditionalFormatting>
        <x14:conditionalFormatting xmlns:xm="http://schemas.microsoft.com/office/excel/2006/main">
          <x14:cfRule type="expression" priority="31" id="{365C04CB-C808-493C-8043-F4CDD662F34E}">
            <xm:f>NOT(OR('Information de soudage à l''arc'!$C$4="Non",'Information de soudage à l''arc'!$C$5="Non"))</xm:f>
            <x14:dxf>
              <font>
                <color theme="0" tint="-0.24994659260841701"/>
              </font>
              <fill>
                <patternFill>
                  <bgColor theme="0" tint="-0.24994659260841701"/>
                </patternFill>
              </fill>
            </x14:dxf>
          </x14:cfRule>
          <xm:sqref>D465</xm:sqref>
        </x14:conditionalFormatting>
        <x14:conditionalFormatting xmlns:xm="http://schemas.microsoft.com/office/excel/2006/main">
          <x14:cfRule type="expression" priority="30" id="{1DA3A6D6-CA71-4C04-ABE8-9F17471F5E86}">
            <xm:f>NOT(OR('Information de soudage à l''arc'!$C$4="Non",'Information de soudage à l''arc'!$C$5="Non"))</xm:f>
            <x14:dxf>
              <font>
                <color theme="0" tint="-0.24994659260841701"/>
              </font>
              <fill>
                <patternFill>
                  <bgColor theme="0" tint="-0.24994659260841701"/>
                </patternFill>
              </fill>
            </x14:dxf>
          </x14:cfRule>
          <xm:sqref>D467</xm:sqref>
        </x14:conditionalFormatting>
        <x14:conditionalFormatting xmlns:xm="http://schemas.microsoft.com/office/excel/2006/main">
          <x14:cfRule type="expression" priority="29" id="{38A78F9F-BB28-498C-9AF0-7B2946316BD5}">
            <xm:f>NOT(OR('Information de soudage à l''arc'!$C$4="Non",'Information de soudage à l''arc'!$C$5="Non"))</xm:f>
            <x14:dxf>
              <font>
                <color theme="0" tint="-0.24994659260841701"/>
              </font>
              <fill>
                <patternFill>
                  <bgColor theme="0" tint="-0.24994659260841701"/>
                </patternFill>
              </fill>
            </x14:dxf>
          </x14:cfRule>
          <xm:sqref>D469</xm:sqref>
        </x14:conditionalFormatting>
        <x14:conditionalFormatting xmlns:xm="http://schemas.microsoft.com/office/excel/2006/main">
          <x14:cfRule type="expression" priority="28" id="{F60EAC9C-F785-4B10-BFAA-0C2E1F720311}">
            <xm:f>NOT(OR('Information de soudage à l''arc'!$C$4="Non",'Information de soudage à l''arc'!$C$5="Non"))</xm:f>
            <x14:dxf>
              <font>
                <color theme="0" tint="-0.24994659260841701"/>
              </font>
              <fill>
                <patternFill>
                  <bgColor theme="0" tint="-0.24994659260841701"/>
                </patternFill>
              </fill>
            </x14:dxf>
          </x14:cfRule>
          <xm:sqref>D473</xm:sqref>
        </x14:conditionalFormatting>
        <x14:conditionalFormatting xmlns:xm="http://schemas.microsoft.com/office/excel/2006/main">
          <x14:cfRule type="expression" priority="27" id="{C7EC5258-1481-41FB-916B-5E11FA0939AA}">
            <xm:f>NOT(OR('Information de soudage à l''arc'!$C$4="Non",'Information de soudage à l''arc'!$C$5="Non"))</xm:f>
            <x14:dxf>
              <font>
                <color theme="0" tint="-0.24994659260841701"/>
              </font>
              <fill>
                <patternFill>
                  <bgColor theme="0" tint="-0.24994659260841701"/>
                </patternFill>
              </fill>
            </x14:dxf>
          </x14:cfRule>
          <xm:sqref>D471</xm:sqref>
        </x14:conditionalFormatting>
        <x14:conditionalFormatting xmlns:xm="http://schemas.microsoft.com/office/excel/2006/main">
          <x14:cfRule type="expression" priority="26" id="{B078EEE6-33B2-4F4E-8B2A-2D1FEA9855AC}">
            <xm:f>NOT(OR('Information de soudage à l''arc'!$C$4="Non",'Information de soudage à l''arc'!$C$5="Non"))</xm:f>
            <x14:dxf>
              <font>
                <color theme="0" tint="-0.24994659260841701"/>
              </font>
              <fill>
                <patternFill>
                  <bgColor theme="0" tint="-0.24994659260841701"/>
                </patternFill>
              </fill>
            </x14:dxf>
          </x14:cfRule>
          <xm:sqref>C488</xm:sqref>
        </x14:conditionalFormatting>
        <x14:conditionalFormatting xmlns:xm="http://schemas.microsoft.com/office/excel/2006/main">
          <x14:cfRule type="expression" priority="25" id="{B1BB102F-5F8A-4171-AA77-1D4E5DA0DB64}">
            <xm:f>NOT(OR('Information de soudage à l''arc'!$C$4="Non",'Information de soudage à l''arc'!$C$5="Non"))</xm:f>
            <x14:dxf>
              <font>
                <color theme="0" tint="-0.24994659260841701"/>
              </font>
              <fill>
                <patternFill>
                  <bgColor theme="0" tint="-0.24994659260841701"/>
                </patternFill>
              </fill>
            </x14:dxf>
          </x14:cfRule>
          <xm:sqref>C476</xm:sqref>
        </x14:conditionalFormatting>
        <x14:conditionalFormatting xmlns:xm="http://schemas.microsoft.com/office/excel/2006/main">
          <x14:cfRule type="expression" priority="24" id="{8F1F4B3E-7176-4BAD-8B85-1D0E6D685837}">
            <xm:f>NOT(OR('Information de soudage à l''arc'!$C$4="Non",'Information de soudage à l''arc'!$C$5="Non"))</xm:f>
            <x14:dxf>
              <font>
                <color theme="0" tint="-0.24994659260841701"/>
              </font>
              <fill>
                <patternFill>
                  <bgColor theme="0" tint="-0.24994659260841701"/>
                </patternFill>
              </fill>
            </x14:dxf>
          </x14:cfRule>
          <xm:sqref>C478</xm:sqref>
        </x14:conditionalFormatting>
        <x14:conditionalFormatting xmlns:xm="http://schemas.microsoft.com/office/excel/2006/main">
          <x14:cfRule type="expression" priority="23" id="{408889EE-55C9-48B0-87F3-41420D106369}">
            <xm:f>NOT(OR('Information de soudage à l''arc'!$C$4="Non",'Information de soudage à l''arc'!$C$5="Non"))</xm:f>
            <x14:dxf>
              <font>
                <color theme="0" tint="-0.24994659260841701"/>
              </font>
              <fill>
                <patternFill>
                  <bgColor theme="0" tint="-0.24994659260841701"/>
                </patternFill>
              </fill>
            </x14:dxf>
          </x14:cfRule>
          <xm:sqref>C480</xm:sqref>
        </x14:conditionalFormatting>
        <x14:conditionalFormatting xmlns:xm="http://schemas.microsoft.com/office/excel/2006/main">
          <x14:cfRule type="expression" priority="22" id="{CDAF6D7D-68B8-4147-9D64-4E91E619FF0C}">
            <xm:f>NOT(OR('Information de soudage à l''arc'!$C$4="Non",'Information de soudage à l''arc'!$C$5="Non"))</xm:f>
            <x14:dxf>
              <font>
                <color theme="0" tint="-0.24994659260841701"/>
              </font>
              <fill>
                <patternFill>
                  <bgColor theme="0" tint="-0.24994659260841701"/>
                </patternFill>
              </fill>
            </x14:dxf>
          </x14:cfRule>
          <xm:sqref>C482</xm:sqref>
        </x14:conditionalFormatting>
        <x14:conditionalFormatting xmlns:xm="http://schemas.microsoft.com/office/excel/2006/main">
          <x14:cfRule type="expression" priority="21" id="{B5F6D648-BADE-4FA8-A3FC-8668074547C0}">
            <xm:f>NOT(OR('Information de soudage à l''arc'!$C$4="Non",'Information de soudage à l''arc'!$C$5="Non"))</xm:f>
            <x14:dxf>
              <font>
                <color theme="0" tint="-0.24994659260841701"/>
              </font>
              <fill>
                <patternFill>
                  <bgColor theme="0" tint="-0.24994659260841701"/>
                </patternFill>
              </fill>
            </x14:dxf>
          </x14:cfRule>
          <xm:sqref>C484</xm:sqref>
        </x14:conditionalFormatting>
        <x14:conditionalFormatting xmlns:xm="http://schemas.microsoft.com/office/excel/2006/main">
          <x14:cfRule type="expression" priority="20" id="{CDBC58FB-486C-41A5-8FF4-5939EE6BF83A}">
            <xm:f>NOT(OR('Information de soudage à l''arc'!$C$4="Non",'Information de soudage à l''arc'!$C$5="Non"))</xm:f>
            <x14:dxf>
              <font>
                <color theme="0" tint="-0.24994659260841701"/>
              </font>
              <fill>
                <patternFill>
                  <bgColor theme="0" tint="-0.24994659260841701"/>
                </patternFill>
              </fill>
            </x14:dxf>
          </x14:cfRule>
          <xm:sqref>C486</xm:sqref>
        </x14:conditionalFormatting>
        <x14:conditionalFormatting xmlns:xm="http://schemas.microsoft.com/office/excel/2006/main">
          <x14:cfRule type="expression" priority="19" id="{0F523D15-B96F-4CAC-A4B8-2C84DCAC774F}">
            <xm:f>NOT(OR('Information de soudage à l''arc'!$C$4="Non",'Information de soudage à l''arc'!$C$5="Non"))</xm:f>
            <x14:dxf>
              <font>
                <color theme="0" tint="-0.24994659260841701"/>
              </font>
              <fill>
                <patternFill>
                  <bgColor theme="0" tint="-0.24994659260841701"/>
                </patternFill>
              </fill>
            </x14:dxf>
          </x14:cfRule>
          <xm:sqref>E488 E486 E484 E482 E480 E478 E476</xm:sqref>
        </x14:conditionalFormatting>
        <x14:conditionalFormatting xmlns:xm="http://schemas.microsoft.com/office/excel/2006/main">
          <x14:cfRule type="expression" priority="18" id="{F04A11F8-EE34-41F5-881A-0F6ED8CF6ECC}">
            <xm:f>NOT(OR('Information de soudage à l''arc'!$C$4="Non",'Information de soudage à l''arc'!$C$5="Non"))</xm:f>
            <x14:dxf>
              <font>
                <color theme="0" tint="-0.24994659260841701"/>
              </font>
              <fill>
                <patternFill>
                  <bgColor theme="0" tint="-0.24994659260841701"/>
                </patternFill>
              </fill>
            </x14:dxf>
          </x14:cfRule>
          <xm:sqref>G488 G486 G484 G482 G480 G478 G476</xm:sqref>
        </x14:conditionalFormatting>
        <x14:conditionalFormatting xmlns:xm="http://schemas.microsoft.com/office/excel/2006/main">
          <x14:cfRule type="expression" priority="17" id="{B233A807-467B-4DFA-BC0E-0EB7A84FC14D}">
            <xm:f>NOT(OR('Information de soudage à l''arc'!$C$4="Non",'Information de soudage à l''arc'!$C$5="Non"))</xm:f>
            <x14:dxf>
              <font>
                <color theme="0" tint="-0.24994659260841701"/>
              </font>
              <fill>
                <patternFill>
                  <bgColor theme="0" tint="-0.24994659260841701"/>
                </patternFill>
              </fill>
            </x14:dxf>
          </x14:cfRule>
          <xm:sqref>H488 H486 H484 H482 H480 H478 H476</xm:sqref>
        </x14:conditionalFormatting>
        <x14:conditionalFormatting xmlns:xm="http://schemas.microsoft.com/office/excel/2006/main">
          <x14:cfRule type="expression" priority="16" id="{5316149B-F2C5-4317-9E68-1768DEDE9DBA}">
            <xm:f>NOT(OR('Information de soudage à l''arc'!$C$4="Non",'Information de soudage à l''arc'!$C$5="Non"))</xm:f>
            <x14:dxf>
              <font>
                <color theme="0" tint="-0.24994659260841701"/>
              </font>
              <fill>
                <patternFill>
                  <bgColor theme="0" tint="-0.24994659260841701"/>
                </patternFill>
              </fill>
            </x14:dxf>
          </x14:cfRule>
          <xm:sqref>J488 J486 J484 J482 J480 J478 J476</xm:sqref>
        </x14:conditionalFormatting>
        <x14:conditionalFormatting xmlns:xm="http://schemas.microsoft.com/office/excel/2006/main">
          <x14:cfRule type="expression" priority="15" id="{2E922ACE-C1EF-4095-B00B-34DDC9754045}">
            <xm:f>NOT(OR('Information de soudage à l''arc'!$C$4="Non",'Information de soudage à l''arc'!$C$5="Non"))</xm:f>
            <x14:dxf>
              <font>
                <color theme="0" tint="-0.24994659260841701"/>
              </font>
              <fill>
                <patternFill>
                  <bgColor theme="0" tint="-0.24994659260841701"/>
                </patternFill>
              </fill>
            </x14:dxf>
          </x14:cfRule>
          <xm:sqref>I488 I486 I484 I482 I480 I478 I476</xm:sqref>
        </x14:conditionalFormatting>
        <x14:conditionalFormatting xmlns:xm="http://schemas.microsoft.com/office/excel/2006/main">
          <x14:cfRule type="expression" priority="14" id="{BC6E15B3-AC20-4766-A1E9-C62D3D0306AF}">
            <xm:f>NOT(OR('Information de soudage à l''arc'!$C$4="Non",'Information de soudage à l''arc'!$C$5="Non"))</xm:f>
            <x14:dxf>
              <font>
                <color theme="0" tint="-0.24994659260841701"/>
              </font>
              <fill>
                <patternFill>
                  <bgColor theme="0" tint="-0.24994659260841701"/>
                </patternFill>
              </fill>
            </x14:dxf>
          </x14:cfRule>
          <xm:sqref>F476</xm:sqref>
        </x14:conditionalFormatting>
        <x14:conditionalFormatting xmlns:xm="http://schemas.microsoft.com/office/excel/2006/main">
          <x14:cfRule type="expression" priority="13" id="{9F7CDD1B-9B87-47C3-8EB6-22C90BB1ADF2}">
            <xm:f>NOT(OR('Information de soudage à l''arc'!$C$4="Non",'Information de soudage à l''arc'!$C$5="Non"))</xm:f>
            <x14:dxf>
              <font>
                <color theme="0" tint="-0.24994659260841701"/>
              </font>
              <fill>
                <patternFill>
                  <bgColor theme="0" tint="-0.24994659260841701"/>
                </patternFill>
              </fill>
            </x14:dxf>
          </x14:cfRule>
          <xm:sqref>F478</xm:sqref>
        </x14:conditionalFormatting>
        <x14:conditionalFormatting xmlns:xm="http://schemas.microsoft.com/office/excel/2006/main">
          <x14:cfRule type="expression" priority="12" id="{0EE3A58C-9B41-4F69-A2C0-03C85A3A5D65}">
            <xm:f>NOT(OR('Information de soudage à l''arc'!$C$4="Non",'Information de soudage à l''arc'!$C$5="Non"))</xm:f>
            <x14:dxf>
              <font>
                <color theme="0" tint="-0.24994659260841701"/>
              </font>
              <fill>
                <patternFill>
                  <bgColor theme="0" tint="-0.24994659260841701"/>
                </patternFill>
              </fill>
            </x14:dxf>
          </x14:cfRule>
          <xm:sqref>F480</xm:sqref>
        </x14:conditionalFormatting>
        <x14:conditionalFormatting xmlns:xm="http://schemas.microsoft.com/office/excel/2006/main">
          <x14:cfRule type="expression" priority="11" id="{F562812C-F7B1-4A54-9ECB-1A8518C4BAE2}">
            <xm:f>NOT(OR('Information de soudage à l''arc'!$C$4="Non",'Information de soudage à l''arc'!$C$5="Non"))</xm:f>
            <x14:dxf>
              <font>
                <color theme="0" tint="-0.24994659260841701"/>
              </font>
              <fill>
                <patternFill>
                  <bgColor theme="0" tint="-0.24994659260841701"/>
                </patternFill>
              </fill>
            </x14:dxf>
          </x14:cfRule>
          <xm:sqref>F482</xm:sqref>
        </x14:conditionalFormatting>
        <x14:conditionalFormatting xmlns:xm="http://schemas.microsoft.com/office/excel/2006/main">
          <x14:cfRule type="expression" priority="10" id="{C3356D20-4294-47D4-BE76-F18C588D9757}">
            <xm:f>NOT(OR('Information de soudage à l''arc'!$C$4="Non",'Information de soudage à l''arc'!$C$5="Non"))</xm:f>
            <x14:dxf>
              <font>
                <color theme="0" tint="-0.24994659260841701"/>
              </font>
              <fill>
                <patternFill>
                  <bgColor theme="0" tint="-0.24994659260841701"/>
                </patternFill>
              </fill>
            </x14:dxf>
          </x14:cfRule>
          <xm:sqref>F484</xm:sqref>
        </x14:conditionalFormatting>
        <x14:conditionalFormatting xmlns:xm="http://schemas.microsoft.com/office/excel/2006/main">
          <x14:cfRule type="expression" priority="9" id="{D03B6A5D-7916-4733-B58C-1013ADF9CDF9}">
            <xm:f>NOT(OR('Information de soudage à l''arc'!$C$4="Non",'Information de soudage à l''arc'!$C$5="Non"))</xm:f>
            <x14:dxf>
              <font>
                <color theme="0" tint="-0.24994659260841701"/>
              </font>
              <fill>
                <patternFill>
                  <bgColor theme="0" tint="-0.24994659260841701"/>
                </patternFill>
              </fill>
            </x14:dxf>
          </x14:cfRule>
          <xm:sqref>F486</xm:sqref>
        </x14:conditionalFormatting>
        <x14:conditionalFormatting xmlns:xm="http://schemas.microsoft.com/office/excel/2006/main">
          <x14:cfRule type="expression" priority="8" id="{F3C51E2F-AB46-45AB-B56D-5D6CE03B5B34}">
            <xm:f>NOT(OR('Information de soudage à l''arc'!$C$4="Non",'Information de soudage à l''arc'!$C$5="Non"))</xm:f>
            <x14:dxf>
              <font>
                <color theme="0" tint="-0.24994659260841701"/>
              </font>
              <fill>
                <patternFill>
                  <bgColor theme="0" tint="-0.24994659260841701"/>
                </patternFill>
              </fill>
            </x14:dxf>
          </x14:cfRule>
          <xm:sqref>F488</xm:sqref>
        </x14:conditionalFormatting>
        <x14:conditionalFormatting xmlns:xm="http://schemas.microsoft.com/office/excel/2006/main">
          <x14:cfRule type="expression" priority="7" id="{7C5DD491-A541-4F9C-B37E-B70436E1A86D}">
            <xm:f>NOT(OR('Information de soudage à l''arc'!$C$4="Non",'Information de soudage à l''arc'!$C$5="Non"))</xm:f>
            <x14:dxf>
              <font>
                <color theme="0" tint="-0.24994659260841701"/>
              </font>
              <fill>
                <patternFill>
                  <bgColor theme="0" tint="-0.24994659260841701"/>
                </patternFill>
              </fill>
            </x14:dxf>
          </x14:cfRule>
          <xm:sqref>D476</xm:sqref>
        </x14:conditionalFormatting>
        <x14:conditionalFormatting xmlns:xm="http://schemas.microsoft.com/office/excel/2006/main">
          <x14:cfRule type="expression" priority="6" id="{951C6796-2496-4912-89A1-5A05641E5F7E}">
            <xm:f>NOT(OR('Information de soudage à l''arc'!$C$4="Non",'Information de soudage à l''arc'!$C$5="Non"))</xm:f>
            <x14:dxf>
              <font>
                <color theme="0" tint="-0.24994659260841701"/>
              </font>
              <fill>
                <patternFill>
                  <bgColor theme="0" tint="-0.24994659260841701"/>
                </patternFill>
              </fill>
            </x14:dxf>
          </x14:cfRule>
          <xm:sqref>D478</xm:sqref>
        </x14:conditionalFormatting>
        <x14:conditionalFormatting xmlns:xm="http://schemas.microsoft.com/office/excel/2006/main">
          <x14:cfRule type="expression" priority="5" id="{1EFB6A54-F700-49FF-90FC-450579A1DA94}">
            <xm:f>NOT(OR('Information de soudage à l''arc'!$C$4="Non",'Information de soudage à l''arc'!$C$5="Non"))</xm:f>
            <x14:dxf>
              <font>
                <color theme="0" tint="-0.24994659260841701"/>
              </font>
              <fill>
                <patternFill>
                  <bgColor theme="0" tint="-0.24994659260841701"/>
                </patternFill>
              </fill>
            </x14:dxf>
          </x14:cfRule>
          <xm:sqref>D480</xm:sqref>
        </x14:conditionalFormatting>
        <x14:conditionalFormatting xmlns:xm="http://schemas.microsoft.com/office/excel/2006/main">
          <x14:cfRule type="expression" priority="4" id="{67B955A0-7603-4DA8-89DA-78A8AC236D0F}">
            <xm:f>NOT(OR('Information de soudage à l''arc'!$C$4="Non",'Information de soudage à l''arc'!$C$5="Non"))</xm:f>
            <x14:dxf>
              <font>
                <color theme="0" tint="-0.24994659260841701"/>
              </font>
              <fill>
                <patternFill>
                  <bgColor theme="0" tint="-0.24994659260841701"/>
                </patternFill>
              </fill>
            </x14:dxf>
          </x14:cfRule>
          <xm:sqref>D482</xm:sqref>
        </x14:conditionalFormatting>
        <x14:conditionalFormatting xmlns:xm="http://schemas.microsoft.com/office/excel/2006/main">
          <x14:cfRule type="expression" priority="3" id="{3A70C6C0-E3B4-4ADC-89A6-7639C723B287}">
            <xm:f>NOT(OR('Information de soudage à l''arc'!$C$4="Non",'Information de soudage à l''arc'!$C$5="Non"))</xm:f>
            <x14:dxf>
              <font>
                <color theme="0" tint="-0.24994659260841701"/>
              </font>
              <fill>
                <patternFill>
                  <bgColor theme="0" tint="-0.24994659260841701"/>
                </patternFill>
              </fill>
            </x14:dxf>
          </x14:cfRule>
          <xm:sqref>D484</xm:sqref>
        </x14:conditionalFormatting>
        <x14:conditionalFormatting xmlns:xm="http://schemas.microsoft.com/office/excel/2006/main">
          <x14:cfRule type="expression" priority="2" id="{EFAA41DD-DEC3-4348-BA83-F3FCAF5569B0}">
            <xm:f>NOT(OR('Information de soudage à l''arc'!$C$4="Non",'Information de soudage à l''arc'!$C$5="Non"))</xm:f>
            <x14:dxf>
              <font>
                <color theme="0" tint="-0.24994659260841701"/>
              </font>
              <fill>
                <patternFill>
                  <bgColor theme="0" tint="-0.24994659260841701"/>
                </patternFill>
              </fill>
            </x14:dxf>
          </x14:cfRule>
          <xm:sqref>D488</xm:sqref>
        </x14:conditionalFormatting>
        <x14:conditionalFormatting xmlns:xm="http://schemas.microsoft.com/office/excel/2006/main">
          <x14:cfRule type="expression" priority="1" id="{08116F50-3BCC-4F8B-8417-4953262C2E1F}">
            <xm:f>NOT(OR('Information de soudage à l''arc'!$C$4="Non",'Information de soudage à l''arc'!$C$5="Non"))</xm:f>
            <x14:dxf>
              <font>
                <color theme="0" tint="-0.24994659260841701"/>
              </font>
              <fill>
                <patternFill>
                  <bgColor theme="0" tint="-0.24994659260841701"/>
                </patternFill>
              </fill>
            </x14:dxf>
          </x14:cfRule>
          <xm:sqref>D486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dimension ref="A1:I9"/>
  <sheetViews>
    <sheetView workbookViewId="0"/>
  </sheetViews>
  <sheetFormatPr defaultColWidth="8.7109375" defaultRowHeight="12.75" x14ac:dyDescent="0.2"/>
  <cols>
    <col min="1" max="1" width="29.5703125" customWidth="1"/>
    <col min="2" max="2" width="26.5703125" customWidth="1"/>
    <col min="3" max="3" width="21" customWidth="1"/>
    <col min="4" max="4" width="15.42578125" customWidth="1"/>
    <col min="5" max="5" width="26.28515625" customWidth="1"/>
    <col min="6" max="6" width="15.5703125" customWidth="1"/>
    <col min="7" max="7" width="9" style="5" customWidth="1"/>
    <col min="8" max="8" width="26.5703125" style="4" customWidth="1"/>
    <col min="9" max="9" width="9.28515625" customWidth="1"/>
  </cols>
  <sheetData>
    <row r="1" spans="1:9" x14ac:dyDescent="0.2">
      <c r="B1" t="s">
        <v>60</v>
      </c>
    </row>
    <row r="2" spans="1:9" x14ac:dyDescent="0.2">
      <c r="C2" s="16" t="s">
        <v>389</v>
      </c>
    </row>
    <row r="4" spans="1:9" ht="13.5" thickBot="1" x14ac:dyDescent="0.25"/>
    <row r="5" spans="1:9" ht="13.5" thickBot="1" x14ac:dyDescent="0.25">
      <c r="A5" s="12" t="s">
        <v>241</v>
      </c>
      <c r="B5" s="10" t="s">
        <v>286</v>
      </c>
      <c r="C5" s="10" t="s">
        <v>287</v>
      </c>
      <c r="D5" s="10" t="s">
        <v>244</v>
      </c>
      <c r="E5" s="10" t="s">
        <v>246</v>
      </c>
      <c r="F5" s="10" t="s">
        <v>247</v>
      </c>
      <c r="G5" s="11" t="s">
        <v>188</v>
      </c>
      <c r="H5" s="13" t="s">
        <v>390</v>
      </c>
      <c r="I5" s="10" t="s">
        <v>188</v>
      </c>
    </row>
    <row r="7" spans="1:9" x14ac:dyDescent="0.2">
      <c r="B7" s="1" t="s">
        <v>391</v>
      </c>
    </row>
    <row r="9" spans="1:9" x14ac:dyDescent="0.2">
      <c r="B9" s="15"/>
    </row>
  </sheetData>
  <sheetProtection password="CA53" sheet="1" objects="1" scenarios="1"/>
  <customSheetViews>
    <customSheetView guid="{90FE1CE8-4AF5-4CF9-9EB8-EE62130E4690}" showRuler="0">
      <pageMargins left="0.75" right="0.75" top="1" bottom="1" header="0.5" footer="0.5"/>
      <pageSetup orientation="portrait" r:id="rId1"/>
      <headerFooter alignWithMargins="0"/>
    </customSheetView>
  </customSheetViews>
  <phoneticPr fontId="7" type="noConversion"/>
  <pageMargins left="0.75" right="0.75" top="1" bottom="1" header="0.5" footer="0.5"/>
  <pageSetup orientation="portrait"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dimension ref="A1:Z196"/>
  <sheetViews>
    <sheetView zoomScaleNormal="100" workbookViewId="0"/>
  </sheetViews>
  <sheetFormatPr defaultColWidth="8.7109375" defaultRowHeight="12.75" x14ac:dyDescent="0.2"/>
  <cols>
    <col min="1" max="1" width="31.28515625" customWidth="1"/>
    <col min="2" max="2" width="15.7109375" customWidth="1"/>
    <col min="3" max="3" width="25.7109375" customWidth="1"/>
    <col min="4" max="4" width="18" customWidth="1"/>
    <col min="5" max="5" width="10.42578125" customWidth="1"/>
    <col min="6" max="6" width="32.140625" style="9" customWidth="1"/>
    <col min="7" max="7" width="14.42578125" style="9" customWidth="1"/>
    <col min="8" max="8" width="8.5703125" style="137" customWidth="1"/>
    <col min="9" max="9" width="8.7109375" customWidth="1"/>
    <col min="10" max="10" width="27.7109375" style="9" customWidth="1"/>
    <col min="11" max="11" width="15.7109375" customWidth="1"/>
    <col min="12" max="12" width="43.140625" customWidth="1"/>
    <col min="13" max="13" width="18.140625" customWidth="1"/>
    <col min="14" max="14" width="10.85546875" customWidth="1"/>
    <col min="15" max="15" width="32.140625" customWidth="1"/>
    <col min="16" max="16" width="14.28515625" bestFit="1" customWidth="1"/>
    <col min="17" max="17" width="6.5703125" bestFit="1" customWidth="1"/>
    <col min="19" max="19" width="26.28515625" customWidth="1"/>
    <col min="20" max="20" width="15.42578125" customWidth="1"/>
    <col min="21" max="21" width="40" customWidth="1"/>
    <col min="22" max="22" width="19" customWidth="1"/>
    <col min="23" max="23" width="10.85546875" customWidth="1"/>
    <col min="24" max="24" width="32.140625" customWidth="1"/>
    <col min="25" max="25" width="17.28515625" customWidth="1"/>
    <col min="26" max="26" width="8.7109375" customWidth="1"/>
  </cols>
  <sheetData>
    <row r="1" spans="1:26" x14ac:dyDescent="0.2">
      <c r="A1" s="68" t="s">
        <v>281</v>
      </c>
      <c r="B1" t="s">
        <v>282</v>
      </c>
      <c r="F1" s="136"/>
    </row>
    <row r="2" spans="1:26" x14ac:dyDescent="0.2">
      <c r="A2" s="68"/>
      <c r="B2" s="15"/>
      <c r="F2" s="136"/>
    </row>
    <row r="3" spans="1:26" ht="13.5" thickBot="1" x14ac:dyDescent="0.25">
      <c r="A3" s="1" t="s">
        <v>343</v>
      </c>
      <c r="F3" s="136"/>
    </row>
    <row r="4" spans="1:26" ht="13.5" thickBot="1" x14ac:dyDescent="0.25">
      <c r="A4" s="220" t="s">
        <v>53</v>
      </c>
      <c r="B4" s="225" t="s">
        <v>247</v>
      </c>
      <c r="C4" s="225" t="s">
        <v>188</v>
      </c>
      <c r="F4" s="136"/>
    </row>
    <row r="5" spans="1:26" ht="38.25" x14ac:dyDescent="0.2">
      <c r="A5" s="247" t="s">
        <v>283</v>
      </c>
      <c r="B5" s="271">
        <f>G71+P20+Y18</f>
        <v>0</v>
      </c>
      <c r="C5" s="138" t="s">
        <v>54</v>
      </c>
      <c r="F5" s="139"/>
    </row>
    <row r="6" spans="1:26" ht="21" customHeight="1" x14ac:dyDescent="0.2">
      <c r="A6" s="30" t="s">
        <v>284</v>
      </c>
      <c r="B6" s="272">
        <f>G132+P29+Y25</f>
        <v>0</v>
      </c>
      <c r="C6" s="140" t="s">
        <v>54</v>
      </c>
      <c r="F6" s="136"/>
    </row>
    <row r="7" spans="1:26" ht="39" thickBot="1" x14ac:dyDescent="0.25">
      <c r="A7" s="212" t="s">
        <v>285</v>
      </c>
      <c r="B7" s="102">
        <f>G193+P38+Y32</f>
        <v>0</v>
      </c>
      <c r="C7" s="141" t="s">
        <v>54</v>
      </c>
      <c r="F7" s="136"/>
      <c r="O7" s="15"/>
      <c r="P7" s="15"/>
      <c r="Q7" s="15"/>
    </row>
    <row r="8" spans="1:26" x14ac:dyDescent="0.2">
      <c r="A8" s="18"/>
      <c r="B8" s="76"/>
      <c r="C8" s="9"/>
      <c r="F8" s="136"/>
    </row>
    <row r="9" spans="1:26" ht="13.5" thickBot="1" x14ac:dyDescent="0.25">
      <c r="A9" s="18"/>
      <c r="B9" s="76"/>
      <c r="C9" s="9"/>
      <c r="F9" s="136"/>
      <c r="N9" s="15"/>
    </row>
    <row r="10" spans="1:26" ht="13.5" thickBot="1" x14ac:dyDescent="0.25">
      <c r="A10" s="1"/>
      <c r="C10" s="231" t="s">
        <v>240</v>
      </c>
      <c r="D10" s="78" t="s">
        <v>115</v>
      </c>
      <c r="J10" s="8"/>
      <c r="L10" s="235" t="s">
        <v>248</v>
      </c>
      <c r="M10" s="78" t="s">
        <v>114</v>
      </c>
      <c r="N10" s="15"/>
      <c r="U10" s="235" t="s">
        <v>252</v>
      </c>
      <c r="V10" s="78" t="s">
        <v>115</v>
      </c>
    </row>
    <row r="11" spans="1:26" ht="15" thickBot="1" x14ac:dyDescent="0.25">
      <c r="A11" s="232" t="s">
        <v>241</v>
      </c>
      <c r="B11" s="79" t="s">
        <v>286</v>
      </c>
      <c r="C11" s="142" t="s">
        <v>287</v>
      </c>
      <c r="D11" s="233" t="s">
        <v>244</v>
      </c>
      <c r="E11" s="233" t="s">
        <v>245</v>
      </c>
      <c r="F11" s="69" t="s">
        <v>246</v>
      </c>
      <c r="G11" s="69" t="s">
        <v>247</v>
      </c>
      <c r="H11" s="80" t="s">
        <v>188</v>
      </c>
      <c r="I11" s="8"/>
      <c r="J11" s="220" t="s">
        <v>241</v>
      </c>
      <c r="K11" s="79" t="s">
        <v>286</v>
      </c>
      <c r="L11" s="142" t="s">
        <v>287</v>
      </c>
      <c r="M11" s="233" t="s">
        <v>244</v>
      </c>
      <c r="N11" s="233" t="s">
        <v>245</v>
      </c>
      <c r="O11" s="69" t="s">
        <v>246</v>
      </c>
      <c r="P11" s="69" t="s">
        <v>247</v>
      </c>
      <c r="Q11" s="80" t="s">
        <v>188</v>
      </c>
      <c r="S11" s="79" t="s">
        <v>241</v>
      </c>
      <c r="T11" s="79" t="s">
        <v>286</v>
      </c>
      <c r="U11" s="142" t="s">
        <v>287</v>
      </c>
      <c r="V11" s="79" t="s">
        <v>344</v>
      </c>
      <c r="W11" s="79" t="s">
        <v>245</v>
      </c>
      <c r="X11" s="69" t="s">
        <v>246</v>
      </c>
      <c r="Y11" s="69" t="s">
        <v>345</v>
      </c>
      <c r="Z11" s="80" t="s">
        <v>188</v>
      </c>
    </row>
    <row r="12" spans="1:26" ht="38.25" x14ac:dyDescent="0.2">
      <c r="A12" s="247" t="s">
        <v>283</v>
      </c>
      <c r="B12" s="143" t="s">
        <v>55</v>
      </c>
      <c r="C12" s="82" t="s">
        <v>153</v>
      </c>
      <c r="D12" s="205">
        <v>81.599999999999994</v>
      </c>
      <c r="E12" s="9" t="s">
        <v>62</v>
      </c>
      <c r="F12" s="144">
        <f>'Information de soudage à l''arc'!C11</f>
        <v>0</v>
      </c>
      <c r="G12" s="145">
        <f t="shared" ref="G12:G32" si="0">(F12*D12)/1000000</f>
        <v>0</v>
      </c>
      <c r="H12" s="146" t="s">
        <v>54</v>
      </c>
      <c r="J12" s="249" t="s">
        <v>283</v>
      </c>
      <c r="K12" s="143" t="s">
        <v>55</v>
      </c>
      <c r="L12" s="240" t="s">
        <v>111</v>
      </c>
      <c r="M12" s="204">
        <v>0.38</v>
      </c>
      <c r="N12" s="49" t="s">
        <v>63</v>
      </c>
      <c r="O12" s="147">
        <f>'Information de coupage'!B6</f>
        <v>0</v>
      </c>
      <c r="P12" s="148">
        <f>(O12*60*M12)/1000000</f>
        <v>0</v>
      </c>
      <c r="Q12" s="149" t="s">
        <v>54</v>
      </c>
      <c r="S12" s="250" t="s">
        <v>293</v>
      </c>
      <c r="T12" s="143" t="s">
        <v>55</v>
      </c>
      <c r="U12" s="245" t="s">
        <v>275</v>
      </c>
      <c r="V12" s="204">
        <v>60</v>
      </c>
      <c r="W12" s="95" t="s">
        <v>66</v>
      </c>
      <c r="X12" s="147">
        <f>'Information de projection'!B6</f>
        <v>0</v>
      </c>
      <c r="Y12" s="148">
        <f>IF(((X12*V12)/1000000)&gt;=SUM('Rejets - partie 1'!AG19,'Rejets - partie 1'!AG26,'Rejets - partie 1'!AG33,'Rejets - partie 1'!AG40,'Rejets - partie 1'!AG54,'Rejets - partie 1'!AG61,'Rejets - partie 1'!AG68,'Rejets - partie 1'!AG75,'Rejets - partie 1'!AG82),(X12*V12)/1000000,SUM('Rejets - partie 1'!AG19,'Rejets - partie 1'!AG26,'Rejets - partie 1'!AG33,'Rejets - partie 1'!AG40,'Rejets - partie 1'!AG54,'Rejets - partie 1'!AG61,'Rejets - partie 1'!AG68,'Rejets - partie 1'!AG75,'Rejets - partie 1'!AG82))</f>
        <v>0</v>
      </c>
      <c r="Z12" s="150" t="s">
        <v>54</v>
      </c>
    </row>
    <row r="13" spans="1:26" x14ac:dyDescent="0.2">
      <c r="B13" s="151"/>
      <c r="C13" s="93" t="s">
        <v>5</v>
      </c>
      <c r="D13" s="200">
        <v>16.399999999999999</v>
      </c>
      <c r="E13" s="152" t="s">
        <v>62</v>
      </c>
      <c r="F13" s="152">
        <f>'Information de soudage à l''arc'!C12</f>
        <v>0</v>
      </c>
      <c r="G13" s="145">
        <f t="shared" si="0"/>
        <v>0</v>
      </c>
      <c r="H13" s="146" t="s">
        <v>54</v>
      </c>
      <c r="J13" s="151"/>
      <c r="K13" s="151"/>
      <c r="L13" s="240" t="s">
        <v>213</v>
      </c>
      <c r="M13" s="204">
        <v>2</v>
      </c>
      <c r="N13" s="95" t="s">
        <v>63</v>
      </c>
      <c r="O13" s="147">
        <f>'Information de coupage'!B7</f>
        <v>0</v>
      </c>
      <c r="P13" s="148">
        <f t="shared" ref="P13:P19" si="1">(O13*60*M13)/1000000</f>
        <v>0</v>
      </c>
      <c r="Q13" s="153" t="s">
        <v>54</v>
      </c>
      <c r="S13" s="151"/>
      <c r="T13" s="151"/>
      <c r="U13" s="245" t="s">
        <v>341</v>
      </c>
      <c r="V13" s="204">
        <v>16.600000000000001</v>
      </c>
      <c r="W13" s="95" t="s">
        <v>63</v>
      </c>
      <c r="X13" s="147">
        <f>'Information de projection'!B7</f>
        <v>0</v>
      </c>
      <c r="Y13" s="148">
        <f>IF(((X13*V13)/1000000)&gt;=SUM('Rejets - partie 1'!AG20,'Rejets - partie 1'!AG27,'Rejets - partie 1'!AG34,'Rejets - partie 1'!AG41,'Rejets - partie 1'!AG55,'Rejets - partie 1'!AG62,'Rejets - partie 1'!AG69,'Rejets - partie 1'!AG76,'Rejets - partie 1'!AG83),(X13*V13)/1000000,SUM('Rejets - partie 1'!AG20,'Rejets - partie 1'!AG27,'Rejets - partie 1'!AG34,'Rejets - partie 1'!AG41,'Rejets - partie 1'!AG55,'Rejets - partie 1'!AG62,'Rejets - partie 1'!AG69,'Rejets - partie 1'!AG76,'Rejets - partie 1'!AG83))</f>
        <v>0</v>
      </c>
      <c r="Z13" s="150" t="s">
        <v>54</v>
      </c>
    </row>
    <row r="14" spans="1:26" x14ac:dyDescent="0.2">
      <c r="B14" s="151"/>
      <c r="C14" s="93" t="s">
        <v>6</v>
      </c>
      <c r="D14" s="200">
        <v>13.4</v>
      </c>
      <c r="E14" s="152" t="s">
        <v>62</v>
      </c>
      <c r="F14" s="152">
        <f>'Information de soudage à l''arc'!C13</f>
        <v>0</v>
      </c>
      <c r="G14" s="145">
        <f t="shared" si="0"/>
        <v>0</v>
      </c>
      <c r="H14" s="146" t="s">
        <v>54</v>
      </c>
      <c r="J14" s="151"/>
      <c r="K14" s="151"/>
      <c r="L14" s="240" t="s">
        <v>214</v>
      </c>
      <c r="M14" s="204">
        <v>5.3</v>
      </c>
      <c r="N14" s="95" t="s">
        <v>63</v>
      </c>
      <c r="O14" s="147">
        <f>'Information de coupage'!B8</f>
        <v>0</v>
      </c>
      <c r="P14" s="148">
        <f t="shared" si="1"/>
        <v>0</v>
      </c>
      <c r="Q14" s="153" t="s">
        <v>54</v>
      </c>
      <c r="S14" s="151"/>
      <c r="T14" s="151"/>
      <c r="U14" s="245" t="s">
        <v>276</v>
      </c>
      <c r="V14" s="204">
        <v>60</v>
      </c>
      <c r="W14" s="95" t="s">
        <v>66</v>
      </c>
      <c r="X14" s="147">
        <f>'Information de projection'!B8</f>
        <v>0</v>
      </c>
      <c r="Y14" s="148">
        <f>IF(((X14*V14)/1000000)&gt;=SUM('Rejets - partie 1'!AG21,'Rejets - partie 1'!AG28,'Rejets - partie 1'!AG35,'Rejets - partie 1'!AG42,'Rejets - partie 1'!AG56,'Rejets - partie 1'!AG63,'Rejets - partie 1'!AG70,'Rejets - partie 1'!AG77,'Rejets - partie 1'!AG84),(X14*V14)/1000000,SUM('Rejets - partie 1'!AG21,'Rejets - partie 1'!AG28,'Rejets - partie 1'!AG35,'Rejets - partie 1'!AG42,'Rejets - partie 1'!AG56,'Rejets - partie 1'!AG63,'Rejets - partie 1'!AG70,'Rejets - partie 1'!AG77,'Rejets - partie 1'!AG84))</f>
        <v>0</v>
      </c>
      <c r="Z14" s="150" t="s">
        <v>54</v>
      </c>
    </row>
    <row r="15" spans="1:26" x14ac:dyDescent="0.2">
      <c r="B15" s="151"/>
      <c r="C15" s="93" t="s">
        <v>99</v>
      </c>
      <c r="D15" s="200">
        <v>26.66</v>
      </c>
      <c r="E15" s="152" t="s">
        <v>63</v>
      </c>
      <c r="F15" s="152">
        <f>'Information de soudage à l''arc'!C14</f>
        <v>0</v>
      </c>
      <c r="G15" s="145">
        <f>(F15*D15)/1000000</f>
        <v>0</v>
      </c>
      <c r="H15" s="146" t="s">
        <v>54</v>
      </c>
      <c r="J15" s="151"/>
      <c r="K15" s="151"/>
      <c r="L15" s="240" t="s">
        <v>112</v>
      </c>
      <c r="M15" s="204">
        <v>0.26</v>
      </c>
      <c r="N15" s="95" t="s">
        <v>63</v>
      </c>
      <c r="O15" s="147">
        <f>'Information de coupage'!B9</f>
        <v>0</v>
      </c>
      <c r="P15" s="148">
        <f t="shared" si="1"/>
        <v>0</v>
      </c>
      <c r="Q15" s="153" t="s">
        <v>54</v>
      </c>
      <c r="S15" s="151"/>
      <c r="T15" s="151"/>
      <c r="U15" s="245" t="s">
        <v>346</v>
      </c>
      <c r="V15" s="204">
        <v>19.75</v>
      </c>
      <c r="W15" s="95" t="s">
        <v>63</v>
      </c>
      <c r="X15" s="147">
        <f>'Information de projection'!B9</f>
        <v>0</v>
      </c>
      <c r="Y15" s="148">
        <f>IF(((X15*V15)/1000000)&gt;=SUM('Rejets - partie 1'!AG22,'Rejets - partie 1'!AG29,'Rejets - partie 1'!AG36,'Rejets - partie 1'!AG43,'Rejets - partie 1'!AG57,'Rejets - partie 1'!AG64,'Rejets - partie 1'!AG71,'Rejets - partie 1'!AG78,'Rejets - partie 1'!AG85),(X15*V15)/1000000,SUM('Rejets - partie 1'!AG22,'Rejets - partie 1'!AG29,'Rejets - partie 1'!AG36,'Rejets - partie 1'!AG43,'Rejets - partie 1'!AG57,'Rejets - partie 1'!AG64,'Rejets - partie 1'!AG71,'Rejets - partie 1'!AG78,'Rejets - partie 1'!AG85))</f>
        <v>0</v>
      </c>
      <c r="Z15" s="150" t="s">
        <v>54</v>
      </c>
    </row>
    <row r="16" spans="1:26" x14ac:dyDescent="0.2">
      <c r="B16" s="151"/>
      <c r="C16" s="93" t="s">
        <v>7</v>
      </c>
      <c r="D16" s="200">
        <v>15.1</v>
      </c>
      <c r="E16" s="152" t="s">
        <v>62</v>
      </c>
      <c r="F16" s="152">
        <f>'Information de soudage à l''arc'!C15</f>
        <v>0</v>
      </c>
      <c r="G16" s="145">
        <f t="shared" si="0"/>
        <v>0</v>
      </c>
      <c r="H16" s="146" t="s">
        <v>54</v>
      </c>
      <c r="J16" s="151"/>
      <c r="K16" s="151"/>
      <c r="L16" s="240" t="s">
        <v>215</v>
      </c>
      <c r="M16" s="204">
        <v>1.17</v>
      </c>
      <c r="N16" s="95" t="s">
        <v>63</v>
      </c>
      <c r="O16" s="147">
        <f>'Information de coupage'!B10</f>
        <v>0</v>
      </c>
      <c r="P16" s="148">
        <f t="shared" si="1"/>
        <v>0</v>
      </c>
      <c r="Q16" s="153" t="s">
        <v>54</v>
      </c>
      <c r="S16" s="151"/>
      <c r="T16" s="151"/>
      <c r="U16" s="245" t="s">
        <v>278</v>
      </c>
      <c r="V16" s="204">
        <v>60</v>
      </c>
      <c r="W16" s="95" t="s">
        <v>66</v>
      </c>
      <c r="X16" s="147">
        <f>'Information de projection'!B10</f>
        <v>0</v>
      </c>
      <c r="Y16" s="148">
        <f>IF(((X16*V16)/1000000)&gt;=SUM('Rejets - partie 1'!AG23,'Rejets - partie 1'!AG30,'Rejets - partie 1'!AG37,'Rejets - partie 1'!AG44,'Rejets - partie 1'!AG58,'Rejets - partie 1'!AG65,'Rejets - partie 1'!AG72,'Rejets - partie 1'!AG79,'Rejets - partie 1'!AG86),(X16*V16)/1000000,SUM('Rejets - partie 1'!AG23,'Rejets - partie 1'!AG30,'Rejets - partie 1'!AG37,'Rejets - partie 1'!AG44,'Rejets - partie 1'!AG58,'Rejets - partie 1'!AG65,'Rejets - partie 1'!AG72,'Rejets - partie 1'!AG79,'Rejets - partie 1'!AG86))</f>
        <v>0</v>
      </c>
      <c r="Z16" s="150" t="s">
        <v>54</v>
      </c>
    </row>
    <row r="17" spans="2:26" ht="13.5" thickBot="1" x14ac:dyDescent="0.25">
      <c r="B17" s="151"/>
      <c r="C17" s="93" t="s">
        <v>8</v>
      </c>
      <c r="D17" s="200">
        <v>11.3</v>
      </c>
      <c r="E17" s="152" t="s">
        <v>62</v>
      </c>
      <c r="F17" s="152">
        <f>'Information de soudage à l''arc'!C16</f>
        <v>0</v>
      </c>
      <c r="G17" s="145">
        <f t="shared" si="0"/>
        <v>0</v>
      </c>
      <c r="H17" s="146" t="s">
        <v>54</v>
      </c>
      <c r="J17" s="151"/>
      <c r="K17" s="151"/>
      <c r="L17" s="240" t="s">
        <v>216</v>
      </c>
      <c r="M17" s="204">
        <v>0.39</v>
      </c>
      <c r="N17" s="95" t="s">
        <v>63</v>
      </c>
      <c r="O17" s="147">
        <f>'Information de coupage'!B11</f>
        <v>0</v>
      </c>
      <c r="P17" s="148">
        <f t="shared" si="1"/>
        <v>0</v>
      </c>
      <c r="Q17" s="153" t="s">
        <v>54</v>
      </c>
      <c r="S17" s="151"/>
      <c r="T17" s="151"/>
      <c r="U17" s="246" t="s">
        <v>279</v>
      </c>
      <c r="V17" s="204">
        <v>60</v>
      </c>
      <c r="W17" s="95" t="s">
        <v>66</v>
      </c>
      <c r="X17" s="147">
        <f>'Information de projection'!B11</f>
        <v>0</v>
      </c>
      <c r="Y17" s="148">
        <f>IF(((X17*V17)/1000000)&gt;=SUM('Rejets - partie 1'!AG24,'Rejets - partie 1'!AG31,'Rejets - partie 1'!AG38,'Rejets - partie 1'!AG45,'Rejets - partie 1'!AG59,'Rejets - partie 1'!AG66,'Rejets - partie 1'!AG73,'Rejets - partie 1'!AG80,'Rejets - partie 1'!AG87),(X17*V17)/1000000,SUM('Rejets - partie 1'!AG24,'Rejets - partie 1'!AG31,'Rejets - partie 1'!AG38,'Rejets - partie 1'!AG45,'Rejets - partie 1'!AG59,'Rejets - partie 1'!AG66,'Rejets - partie 1'!AG73,'Rejets - partie 1'!AG80,'Rejets - partie 1'!AG87))</f>
        <v>0</v>
      </c>
      <c r="Z17" s="150" t="s">
        <v>54</v>
      </c>
    </row>
    <row r="18" spans="2:26" ht="13.5" thickBot="1" x14ac:dyDescent="0.25">
      <c r="B18" s="151"/>
      <c r="C18" s="93" t="s">
        <v>9</v>
      </c>
      <c r="D18" s="200">
        <v>13.2</v>
      </c>
      <c r="E18" s="152" t="s">
        <v>63</v>
      </c>
      <c r="F18" s="152">
        <f>'Information de soudage à l''arc'!C17</f>
        <v>0</v>
      </c>
      <c r="G18" s="145">
        <f t="shared" si="0"/>
        <v>0</v>
      </c>
      <c r="H18" s="146" t="s">
        <v>54</v>
      </c>
      <c r="J18" s="151"/>
      <c r="K18" s="151"/>
      <c r="L18" s="240" t="s">
        <v>217</v>
      </c>
      <c r="M18" s="204">
        <v>1.9000000000000001E-4</v>
      </c>
      <c r="N18" s="95" t="s">
        <v>63</v>
      </c>
      <c r="O18" s="147">
        <f>'Information de coupage'!B12</f>
        <v>0</v>
      </c>
      <c r="P18" s="148">
        <f t="shared" si="1"/>
        <v>0</v>
      </c>
      <c r="Q18" s="153" t="s">
        <v>54</v>
      </c>
      <c r="S18" s="154"/>
      <c r="T18" s="154"/>
      <c r="U18" s="98" t="s">
        <v>288</v>
      </c>
      <c r="V18" s="208"/>
      <c r="W18" s="156"/>
      <c r="X18" s="157"/>
      <c r="Y18" s="102">
        <f>SUM(Y12:Y17)</f>
        <v>0</v>
      </c>
      <c r="Z18" s="158" t="s">
        <v>54</v>
      </c>
    </row>
    <row r="19" spans="2:26" x14ac:dyDescent="0.2">
      <c r="B19" s="151"/>
      <c r="C19" s="93" t="s">
        <v>10</v>
      </c>
      <c r="D19" s="200">
        <v>25.6</v>
      </c>
      <c r="E19" s="152" t="s">
        <v>64</v>
      </c>
      <c r="F19" s="152">
        <f>'Information de soudage à l''arc'!C18</f>
        <v>0</v>
      </c>
      <c r="G19" s="145">
        <f t="shared" si="0"/>
        <v>0</v>
      </c>
      <c r="H19" s="146" t="s">
        <v>54</v>
      </c>
      <c r="J19" s="151"/>
      <c r="K19" s="151"/>
      <c r="L19" s="240" t="s">
        <v>262</v>
      </c>
      <c r="M19" s="207">
        <v>1.6</v>
      </c>
      <c r="N19" s="95" t="s">
        <v>66</v>
      </c>
      <c r="O19" s="147">
        <f>'Information de coupage'!B13</f>
        <v>0</v>
      </c>
      <c r="P19" s="148">
        <f t="shared" si="1"/>
        <v>0</v>
      </c>
      <c r="Q19" s="153" t="s">
        <v>54</v>
      </c>
      <c r="S19" s="37" t="s">
        <v>284</v>
      </c>
      <c r="T19" s="143" t="s">
        <v>55</v>
      </c>
      <c r="U19" s="245" t="s">
        <v>275</v>
      </c>
      <c r="V19" s="204">
        <v>60</v>
      </c>
      <c r="W19" s="95" t="s">
        <v>66</v>
      </c>
      <c r="X19" s="147">
        <f>'Information de projection'!B6</f>
        <v>0</v>
      </c>
      <c r="Y19" s="148">
        <f>IF(((X19*V19)/1000000)&gt;=SUM('Rejets - partie 1'!AG19,'Rejets - partie 1'!AG26,'Rejets - partie 1'!AG33,'Rejets - partie 1'!AG40,'Rejets - partie 1'!AG54,'Rejets - partie 1'!AG61,'Rejets - partie 1'!AG68,'Rejets - partie 1'!AG75,'Rejets - partie 1'!AG82),(X19*V19)/1000000,SUM('Rejets - partie 1'!AG19,'Rejets - partie 1'!AG26,'Rejets - partie 1'!AG33,'Rejets - partie 1'!AG40,'Rejets - partie 1'!AG54,'Rejets - partie 1'!AG61,'Rejets - partie 1'!AG68,'Rejets - partie 1'!AG75,'Rejets - partie 1'!AG82))</f>
        <v>0</v>
      </c>
      <c r="Z19" s="150" t="s">
        <v>54</v>
      </c>
    </row>
    <row r="20" spans="2:26" ht="13.5" thickBot="1" x14ac:dyDescent="0.25">
      <c r="B20" s="151"/>
      <c r="C20" s="93" t="s">
        <v>12</v>
      </c>
      <c r="D20" s="200">
        <v>38.4</v>
      </c>
      <c r="E20" s="152" t="s">
        <v>62</v>
      </c>
      <c r="F20" s="152">
        <f>'Information de soudage à l''arc'!C19</f>
        <v>0</v>
      </c>
      <c r="G20" s="145">
        <f t="shared" si="0"/>
        <v>0</v>
      </c>
      <c r="H20" s="146" t="s">
        <v>54</v>
      </c>
      <c r="J20" s="154"/>
      <c r="K20" s="154"/>
      <c r="L20" s="98" t="s">
        <v>288</v>
      </c>
      <c r="M20" s="208"/>
      <c r="N20" s="156"/>
      <c r="O20" s="157"/>
      <c r="P20" s="102">
        <f>SUM(P12:P19)</f>
        <v>0</v>
      </c>
      <c r="Q20" s="159" t="s">
        <v>54</v>
      </c>
      <c r="S20" s="151"/>
      <c r="T20" s="151"/>
      <c r="U20" s="245" t="s">
        <v>341</v>
      </c>
      <c r="V20" s="204">
        <v>16.600000000000001</v>
      </c>
      <c r="W20" s="95" t="s">
        <v>63</v>
      </c>
      <c r="X20" s="147">
        <f>'Information de projection'!B7</f>
        <v>0</v>
      </c>
      <c r="Y20" s="148">
        <f>IF(((X20*V20)/1000000)&gt;=SUM('Rejets - partie 1'!AG20,'Rejets - partie 1'!AG27,'Rejets - partie 1'!AG34,'Rejets - partie 1'!AG41,'Rejets - partie 1'!AG55,'Rejets - partie 1'!AG62,'Rejets - partie 1'!AG69,'Rejets - partie 1'!AG76,'Rejets - partie 1'!AG83),(X20*V20)/1000000,SUM('Rejets - partie 1'!AG20,'Rejets - partie 1'!AG27,'Rejets - partie 1'!AG34,'Rejets - partie 1'!AG41,'Rejets - partie 1'!AG55,'Rejets - partie 1'!AG62,'Rejets - partie 1'!AG69,'Rejets - partie 1'!AG76,'Rejets - partie 1'!AG83))</f>
        <v>0</v>
      </c>
      <c r="Z20" s="150" t="s">
        <v>54</v>
      </c>
    </row>
    <row r="21" spans="2:26" x14ac:dyDescent="0.2">
      <c r="B21" s="151"/>
      <c r="C21" s="93" t="s">
        <v>14</v>
      </c>
      <c r="D21" s="200">
        <v>8</v>
      </c>
      <c r="E21" s="152" t="s">
        <v>63</v>
      </c>
      <c r="F21" s="152">
        <f>'Information de soudage à l''arc'!C20</f>
        <v>0</v>
      </c>
      <c r="G21" s="145">
        <f t="shared" si="0"/>
        <v>0</v>
      </c>
      <c r="H21" s="146" t="s">
        <v>54</v>
      </c>
      <c r="J21" s="30" t="s">
        <v>284</v>
      </c>
      <c r="K21" s="143" t="s">
        <v>55</v>
      </c>
      <c r="L21" s="240" t="s">
        <v>111</v>
      </c>
      <c r="M21" s="204">
        <v>0.38</v>
      </c>
      <c r="N21" s="49" t="s">
        <v>63</v>
      </c>
      <c r="O21" s="160">
        <f>'Information de coupage'!B6</f>
        <v>0</v>
      </c>
      <c r="P21" s="148">
        <f>(O21*60*M21)/1000000</f>
        <v>0</v>
      </c>
      <c r="Q21" s="161" t="s">
        <v>54</v>
      </c>
      <c r="S21" s="151"/>
      <c r="T21" s="151"/>
      <c r="U21" s="245" t="s">
        <v>276</v>
      </c>
      <c r="V21" s="204">
        <v>60</v>
      </c>
      <c r="W21" s="95" t="s">
        <v>66</v>
      </c>
      <c r="X21" s="147">
        <f>'Information de projection'!B8</f>
        <v>0</v>
      </c>
      <c r="Y21" s="148">
        <f>IF(((X21*V21)/1000000)&gt;=SUM('Rejets - partie 1'!AG21,'Rejets - partie 1'!AG28,'Rejets - partie 1'!AG35,'Rejets - partie 1'!AG42,'Rejets - partie 1'!AG56,'Rejets - partie 1'!AG63,'Rejets - partie 1'!AG70,'Rejets - partie 1'!AG77,'Rejets - partie 1'!AG84),(X21*V21)/1000000,SUM('Rejets - partie 1'!AG21,'Rejets - partie 1'!AG28,'Rejets - partie 1'!AG35,'Rejets - partie 1'!AG42,'Rejets - partie 1'!AG56,'Rejets - partie 1'!AG63,'Rejets - partie 1'!AG70,'Rejets - partie 1'!AG77,'Rejets - partie 1'!AG84))</f>
        <v>0</v>
      </c>
      <c r="Z21" s="150" t="s">
        <v>54</v>
      </c>
    </row>
    <row r="22" spans="2:26" x14ac:dyDescent="0.2">
      <c r="B22" s="151"/>
      <c r="C22" s="93" t="s">
        <v>16</v>
      </c>
      <c r="D22" s="200">
        <v>19.7</v>
      </c>
      <c r="E22" s="152" t="s">
        <v>64</v>
      </c>
      <c r="F22" s="152">
        <f>'Information de soudage à l''arc'!C21</f>
        <v>0</v>
      </c>
      <c r="G22" s="145">
        <f t="shared" si="0"/>
        <v>0</v>
      </c>
      <c r="H22" s="146" t="s">
        <v>54</v>
      </c>
      <c r="J22" s="151"/>
      <c r="K22" s="151"/>
      <c r="L22" s="240" t="s">
        <v>213</v>
      </c>
      <c r="M22" s="204">
        <v>2</v>
      </c>
      <c r="N22" s="95" t="s">
        <v>63</v>
      </c>
      <c r="O22" s="160">
        <f>'Information de coupage'!B7</f>
        <v>0</v>
      </c>
      <c r="P22" s="148">
        <f t="shared" ref="P22:P28" si="2">(O22*60*M22)/1000000</f>
        <v>0</v>
      </c>
      <c r="Q22" s="153" t="s">
        <v>54</v>
      </c>
      <c r="S22" s="151"/>
      <c r="T22" s="151"/>
      <c r="U22" s="245" t="s">
        <v>347</v>
      </c>
      <c r="V22" s="204">
        <v>19.75</v>
      </c>
      <c r="W22" s="95" t="s">
        <v>63</v>
      </c>
      <c r="X22" s="147">
        <f>'Information de projection'!B9</f>
        <v>0</v>
      </c>
      <c r="Y22" s="148">
        <f>IF(((X22*V22)/1000000)&gt;=SUM('Rejets - partie 1'!AG22,'Rejets - partie 1'!AG29,'Rejets - partie 1'!AG36,'Rejets - partie 1'!AG43,'Rejets - partie 1'!AG57,'Rejets - partie 1'!AG64,'Rejets - partie 1'!AG71,'Rejets - partie 1'!AG78,'Rejets - partie 1'!AG85),(X22*V22)/1000000,SUM('Rejets - partie 1'!AG22,'Rejets - partie 1'!AG29,'Rejets - partie 1'!AG36,'Rejets - partie 1'!AG43,'Rejets - partie 1'!AG57,'Rejets - partie 1'!AG64,'Rejets - partie 1'!AG71,'Rejets - partie 1'!AG78,'Rejets - partie 1'!AG85))</f>
        <v>0</v>
      </c>
      <c r="Z22" s="150" t="s">
        <v>54</v>
      </c>
    </row>
    <row r="23" spans="2:26" x14ac:dyDescent="0.2">
      <c r="B23" s="151"/>
      <c r="C23" s="93" t="s">
        <v>18</v>
      </c>
      <c r="D23" s="200">
        <v>18</v>
      </c>
      <c r="E23" s="152" t="s">
        <v>62</v>
      </c>
      <c r="F23" s="152">
        <f>'Information de soudage à l''arc'!C22</f>
        <v>0</v>
      </c>
      <c r="G23" s="145">
        <f t="shared" si="0"/>
        <v>0</v>
      </c>
      <c r="H23" s="146" t="s">
        <v>54</v>
      </c>
      <c r="J23" s="151"/>
      <c r="K23" s="151"/>
      <c r="L23" s="240" t="s">
        <v>214</v>
      </c>
      <c r="M23" s="204">
        <v>5.3</v>
      </c>
      <c r="N23" s="95" t="s">
        <v>63</v>
      </c>
      <c r="O23" s="160">
        <f>'Information de coupage'!B8</f>
        <v>0</v>
      </c>
      <c r="P23" s="148">
        <f t="shared" si="2"/>
        <v>0</v>
      </c>
      <c r="Q23" s="153" t="s">
        <v>54</v>
      </c>
      <c r="S23" s="151"/>
      <c r="T23" s="151"/>
      <c r="U23" s="245" t="s">
        <v>278</v>
      </c>
      <c r="V23" s="204">
        <v>60</v>
      </c>
      <c r="W23" s="95" t="s">
        <v>66</v>
      </c>
      <c r="X23" s="147">
        <f>'Information de projection'!B10</f>
        <v>0</v>
      </c>
      <c r="Y23" s="148">
        <f>IF(((X23*V23)/1000000)&gt;=SUM('Rejets - partie 1'!AG23,'Rejets - partie 1'!AG30,'Rejets - partie 1'!AG37,'Rejets - partie 1'!AG44,'Rejets - partie 1'!AG58,'Rejets - partie 1'!AG65,'Rejets - partie 1'!AG72,'Rejets - partie 1'!AG79,'Rejets - partie 1'!AG86),(X23*V23)/1000000,SUM('Rejets - partie 1'!AG23,'Rejets - partie 1'!AG30,'Rejets - partie 1'!AG37,'Rejets - partie 1'!AG44,'Rejets - partie 1'!AG58,'Rejets - partie 1'!AG65,'Rejets - partie 1'!AG72,'Rejets - partie 1'!AG79,'Rejets - partie 1'!AG86))</f>
        <v>0</v>
      </c>
      <c r="Z23" s="150" t="s">
        <v>54</v>
      </c>
    </row>
    <row r="24" spans="2:26" ht="13.5" thickBot="1" x14ac:dyDescent="0.25">
      <c r="B24" s="151"/>
      <c r="C24" s="93" t="s">
        <v>20</v>
      </c>
      <c r="D24" s="200">
        <v>9.1999999999999993</v>
      </c>
      <c r="E24" s="152" t="s">
        <v>62</v>
      </c>
      <c r="F24" s="152">
        <f>'Information de soudage à l''arc'!C23</f>
        <v>0</v>
      </c>
      <c r="G24" s="145">
        <f t="shared" si="0"/>
        <v>0</v>
      </c>
      <c r="H24" s="146" t="s">
        <v>54</v>
      </c>
      <c r="J24" s="151"/>
      <c r="K24" s="151"/>
      <c r="L24" s="240" t="s">
        <v>112</v>
      </c>
      <c r="M24" s="204">
        <v>0.26</v>
      </c>
      <c r="N24" s="95" t="s">
        <v>63</v>
      </c>
      <c r="O24" s="160">
        <f>'Information de coupage'!B9</f>
        <v>0</v>
      </c>
      <c r="P24" s="148">
        <f t="shared" si="2"/>
        <v>0</v>
      </c>
      <c r="Q24" s="153" t="s">
        <v>54</v>
      </c>
      <c r="S24" s="151"/>
      <c r="T24" s="151"/>
      <c r="U24" s="246" t="s">
        <v>279</v>
      </c>
      <c r="V24" s="204">
        <v>60</v>
      </c>
      <c r="W24" s="95" t="s">
        <v>66</v>
      </c>
      <c r="X24" s="147">
        <f>'Information de projection'!B11</f>
        <v>0</v>
      </c>
      <c r="Y24" s="148">
        <f>IF(((X24*V24)/1000000)&gt;=SUM('Rejets - partie 1'!AG24,'Rejets - partie 1'!AG31,'Rejets - partie 1'!AG38,'Rejets - partie 1'!AG45,'Rejets - partie 1'!AG59,'Rejets - partie 1'!AG66,'Rejets - partie 1'!AG73,'Rejets - partie 1'!AG80,'Rejets - partie 1'!AG87),(X24*V24)/1000000,SUM('Rejets - partie 1'!AG24,'Rejets - partie 1'!AG31,'Rejets - partie 1'!AG38,'Rejets - partie 1'!AG45,'Rejets - partie 1'!AG59,'Rejets - partie 1'!AG66,'Rejets - partie 1'!AG73,'Rejets - partie 1'!AG80,'Rejets - partie 1'!AG87))</f>
        <v>0</v>
      </c>
      <c r="Z24" s="150" t="s">
        <v>54</v>
      </c>
    </row>
    <row r="25" spans="2:26" ht="13.5" thickBot="1" x14ac:dyDescent="0.25">
      <c r="B25" s="151"/>
      <c r="C25" s="93" t="s">
        <v>22</v>
      </c>
      <c r="D25" s="200">
        <v>18</v>
      </c>
      <c r="E25" s="152" t="s">
        <v>62</v>
      </c>
      <c r="F25" s="152">
        <f>'Information de soudage à l''arc'!C24</f>
        <v>0</v>
      </c>
      <c r="G25" s="145">
        <f t="shared" si="0"/>
        <v>0</v>
      </c>
      <c r="H25" s="146" t="s">
        <v>54</v>
      </c>
      <c r="J25" s="151"/>
      <c r="K25" s="151"/>
      <c r="L25" s="240" t="s">
        <v>215</v>
      </c>
      <c r="M25" s="204">
        <v>1.17</v>
      </c>
      <c r="N25" s="95" t="s">
        <v>63</v>
      </c>
      <c r="O25" s="160">
        <f>'Information de coupage'!B10</f>
        <v>0</v>
      </c>
      <c r="P25" s="148">
        <f t="shared" si="2"/>
        <v>0</v>
      </c>
      <c r="Q25" s="153" t="s">
        <v>54</v>
      </c>
      <c r="S25" s="154"/>
      <c r="T25" s="154"/>
      <c r="U25" s="98" t="s">
        <v>292</v>
      </c>
      <c r="V25" s="208"/>
      <c r="W25" s="156"/>
      <c r="X25" s="157"/>
      <c r="Y25" s="102">
        <f>SUM(Y19:Y24)</f>
        <v>0</v>
      </c>
      <c r="Z25" s="158" t="s">
        <v>54</v>
      </c>
    </row>
    <row r="26" spans="2:26" ht="38.25" x14ac:dyDescent="0.2">
      <c r="B26" s="151"/>
      <c r="C26" s="93" t="s">
        <v>24</v>
      </c>
      <c r="D26" s="200">
        <v>17.100000000000001</v>
      </c>
      <c r="E26" s="152" t="s">
        <v>62</v>
      </c>
      <c r="F26" s="152">
        <f>'Information de soudage à l''arc'!C25</f>
        <v>0</v>
      </c>
      <c r="G26" s="145">
        <f t="shared" si="0"/>
        <v>0</v>
      </c>
      <c r="H26" s="146" t="s">
        <v>54</v>
      </c>
      <c r="J26" s="151"/>
      <c r="K26" s="151"/>
      <c r="L26" s="240" t="s">
        <v>216</v>
      </c>
      <c r="M26" s="204">
        <v>0.39</v>
      </c>
      <c r="N26" s="95" t="s">
        <v>63</v>
      </c>
      <c r="O26" s="160">
        <f>'Information de coupage'!B11</f>
        <v>0</v>
      </c>
      <c r="P26" s="148">
        <f t="shared" si="2"/>
        <v>0</v>
      </c>
      <c r="Q26" s="153" t="s">
        <v>54</v>
      </c>
      <c r="S26" s="250" t="s">
        <v>289</v>
      </c>
      <c r="T26" s="143" t="s">
        <v>55</v>
      </c>
      <c r="U26" s="245" t="s">
        <v>275</v>
      </c>
      <c r="V26" s="162" t="s">
        <v>61</v>
      </c>
      <c r="W26" s="95" t="s">
        <v>66</v>
      </c>
      <c r="X26" s="147">
        <f>'Information de projection'!B6</f>
        <v>0</v>
      </c>
      <c r="Y26" s="148">
        <f>0.75*Y12</f>
        <v>0</v>
      </c>
      <c r="Z26" s="150" t="s">
        <v>54</v>
      </c>
    </row>
    <row r="27" spans="2:26" x14ac:dyDescent="0.2">
      <c r="B27" s="151"/>
      <c r="C27" s="93" t="s">
        <v>25</v>
      </c>
      <c r="D27" s="200">
        <v>17</v>
      </c>
      <c r="E27" s="152" t="s">
        <v>63</v>
      </c>
      <c r="F27" s="152">
        <f>'Information de soudage à l''arc'!C26</f>
        <v>0</v>
      </c>
      <c r="G27" s="145">
        <f t="shared" si="0"/>
        <v>0</v>
      </c>
      <c r="H27" s="146" t="s">
        <v>54</v>
      </c>
      <c r="J27" s="151"/>
      <c r="K27" s="151"/>
      <c r="L27" s="240" t="s">
        <v>217</v>
      </c>
      <c r="M27" s="204">
        <v>1.9000000000000001E-4</v>
      </c>
      <c r="N27" s="95" t="s">
        <v>63</v>
      </c>
      <c r="O27" s="160">
        <f>'Information de coupage'!B12</f>
        <v>0</v>
      </c>
      <c r="P27" s="148">
        <f t="shared" si="2"/>
        <v>0</v>
      </c>
      <c r="Q27" s="153" t="s">
        <v>54</v>
      </c>
      <c r="S27" s="151"/>
      <c r="T27" s="151"/>
      <c r="U27" s="245" t="s">
        <v>341</v>
      </c>
      <c r="V27" s="162" t="s">
        <v>61</v>
      </c>
      <c r="W27" s="95" t="s">
        <v>63</v>
      </c>
      <c r="X27" s="147">
        <f>'Information de projection'!B7</f>
        <v>0</v>
      </c>
      <c r="Y27" s="148">
        <f t="shared" ref="Y27:Y31" si="3">0.75*Y13</f>
        <v>0</v>
      </c>
      <c r="Z27" s="150" t="s">
        <v>54</v>
      </c>
    </row>
    <row r="28" spans="2:26" x14ac:dyDescent="0.2">
      <c r="B28" s="151"/>
      <c r="C28" s="93" t="s">
        <v>26</v>
      </c>
      <c r="D28" s="200">
        <v>16.899999999999999</v>
      </c>
      <c r="E28" s="152" t="s">
        <v>62</v>
      </c>
      <c r="F28" s="152">
        <f>'Information de soudage à l''arc'!C27</f>
        <v>0</v>
      </c>
      <c r="G28" s="145">
        <f t="shared" si="0"/>
        <v>0</v>
      </c>
      <c r="H28" s="146" t="s">
        <v>54</v>
      </c>
      <c r="J28" s="151"/>
      <c r="K28" s="151"/>
      <c r="L28" s="240" t="s">
        <v>262</v>
      </c>
      <c r="M28" s="207">
        <v>1.6</v>
      </c>
      <c r="N28" s="95" t="s">
        <v>66</v>
      </c>
      <c r="O28" s="160">
        <f>'Information de coupage'!B13</f>
        <v>0</v>
      </c>
      <c r="P28" s="148">
        <f t="shared" si="2"/>
        <v>0</v>
      </c>
      <c r="Q28" s="153" t="s">
        <v>54</v>
      </c>
      <c r="S28" s="151"/>
      <c r="T28" s="151"/>
      <c r="U28" s="245" t="s">
        <v>276</v>
      </c>
      <c r="V28" s="162" t="s">
        <v>61</v>
      </c>
      <c r="W28" s="95" t="s">
        <v>66</v>
      </c>
      <c r="X28" s="147">
        <f>'Information de projection'!B8</f>
        <v>0</v>
      </c>
      <c r="Y28" s="148">
        <f t="shared" si="3"/>
        <v>0</v>
      </c>
      <c r="Z28" s="150" t="s">
        <v>54</v>
      </c>
    </row>
    <row r="29" spans="2:26" ht="13.5" thickBot="1" x14ac:dyDescent="0.25">
      <c r="B29" s="151"/>
      <c r="C29" s="93" t="s">
        <v>27</v>
      </c>
      <c r="D29" s="200">
        <v>27.9</v>
      </c>
      <c r="E29" s="152" t="s">
        <v>62</v>
      </c>
      <c r="F29" s="152">
        <f>'Information de soudage à l''arc'!C28</f>
        <v>0</v>
      </c>
      <c r="G29" s="145">
        <f t="shared" si="0"/>
        <v>0</v>
      </c>
      <c r="H29" s="146" t="s">
        <v>54</v>
      </c>
      <c r="J29" s="154"/>
      <c r="K29" s="154"/>
      <c r="L29" s="98" t="s">
        <v>292</v>
      </c>
      <c r="M29" s="208"/>
      <c r="N29" s="156"/>
      <c r="O29" s="157"/>
      <c r="P29" s="102">
        <f>SUM(P21:P28)</f>
        <v>0</v>
      </c>
      <c r="Q29" s="159" t="s">
        <v>54</v>
      </c>
      <c r="S29" s="151"/>
      <c r="T29" s="151"/>
      <c r="U29" s="245" t="s">
        <v>347</v>
      </c>
      <c r="V29" s="162" t="s">
        <v>61</v>
      </c>
      <c r="W29" s="95" t="s">
        <v>63</v>
      </c>
      <c r="X29" s="147">
        <f>'Information de projection'!B9</f>
        <v>0</v>
      </c>
      <c r="Y29" s="148">
        <f t="shared" si="3"/>
        <v>0</v>
      </c>
      <c r="Z29" s="150" t="s">
        <v>54</v>
      </c>
    </row>
    <row r="30" spans="2:26" ht="38.25" x14ac:dyDescent="0.2">
      <c r="B30" s="151"/>
      <c r="C30" s="93" t="s">
        <v>28</v>
      </c>
      <c r="D30" s="200">
        <v>18.2</v>
      </c>
      <c r="E30" s="152" t="s">
        <v>62</v>
      </c>
      <c r="F30" s="152">
        <f>'Information de soudage à l''arc'!C29</f>
        <v>0</v>
      </c>
      <c r="G30" s="145">
        <f t="shared" si="0"/>
        <v>0</v>
      </c>
      <c r="H30" s="146" t="s">
        <v>54</v>
      </c>
      <c r="J30" s="212" t="s">
        <v>289</v>
      </c>
      <c r="K30" s="143" t="s">
        <v>55</v>
      </c>
      <c r="L30" s="240" t="s">
        <v>111</v>
      </c>
      <c r="M30" s="162" t="s">
        <v>61</v>
      </c>
      <c r="N30" s="49" t="s">
        <v>63</v>
      </c>
      <c r="O30" s="147">
        <f>'Information de coupage'!B6</f>
        <v>0</v>
      </c>
      <c r="P30" s="163">
        <f>0.75*P12</f>
        <v>0</v>
      </c>
      <c r="Q30" s="161" t="s">
        <v>54</v>
      </c>
      <c r="S30" s="151"/>
      <c r="T30" s="151"/>
      <c r="U30" s="245" t="s">
        <v>278</v>
      </c>
      <c r="V30" s="162" t="s">
        <v>61</v>
      </c>
      <c r="W30" s="95" t="s">
        <v>66</v>
      </c>
      <c r="X30" s="147">
        <f>'Information de projection'!B10</f>
        <v>0</v>
      </c>
      <c r="Y30" s="148">
        <f t="shared" si="3"/>
        <v>0</v>
      </c>
      <c r="Z30" s="150" t="s">
        <v>54</v>
      </c>
    </row>
    <row r="31" spans="2:26" ht="13.5" thickBot="1" x14ac:dyDescent="0.25">
      <c r="B31" s="151"/>
      <c r="C31" s="93" t="s">
        <v>30</v>
      </c>
      <c r="D31" s="200">
        <v>11.7</v>
      </c>
      <c r="E31" s="152" t="s">
        <v>62</v>
      </c>
      <c r="F31" s="152">
        <f>'Information de soudage à l''arc'!C30</f>
        <v>0</v>
      </c>
      <c r="G31" s="145">
        <f t="shared" si="0"/>
        <v>0</v>
      </c>
      <c r="H31" s="146" t="s">
        <v>54</v>
      </c>
      <c r="J31" s="151"/>
      <c r="K31" s="151"/>
      <c r="L31" s="240" t="s">
        <v>213</v>
      </c>
      <c r="M31" s="162" t="s">
        <v>61</v>
      </c>
      <c r="N31" s="95" t="s">
        <v>63</v>
      </c>
      <c r="O31" s="147">
        <f>'Information de coupage'!B7</f>
        <v>0</v>
      </c>
      <c r="P31" s="163">
        <f t="shared" ref="P31:P37" si="4">0.75*P13</f>
        <v>0</v>
      </c>
      <c r="Q31" s="153" t="s">
        <v>54</v>
      </c>
      <c r="S31" s="151"/>
      <c r="T31" s="151"/>
      <c r="U31" s="246" t="s">
        <v>279</v>
      </c>
      <c r="V31" s="162" t="s">
        <v>61</v>
      </c>
      <c r="W31" s="95" t="s">
        <v>66</v>
      </c>
      <c r="X31" s="147">
        <f>'Information de projection'!B11</f>
        <v>0</v>
      </c>
      <c r="Y31" s="148">
        <f t="shared" si="3"/>
        <v>0</v>
      </c>
      <c r="Z31" s="150" t="s">
        <v>54</v>
      </c>
    </row>
    <row r="32" spans="2:26" ht="13.5" thickBot="1" x14ac:dyDescent="0.25">
      <c r="B32" s="151"/>
      <c r="C32" s="93" t="s">
        <v>31</v>
      </c>
      <c r="D32" s="200">
        <v>10.1</v>
      </c>
      <c r="E32" s="152" t="s">
        <v>62</v>
      </c>
      <c r="F32" s="152">
        <f>'Information de soudage à l''arc'!C31</f>
        <v>0</v>
      </c>
      <c r="G32" s="145">
        <f t="shared" si="0"/>
        <v>0</v>
      </c>
      <c r="H32" s="146" t="s">
        <v>54</v>
      </c>
      <c r="J32" s="151"/>
      <c r="K32" s="151"/>
      <c r="L32" s="240" t="s">
        <v>214</v>
      </c>
      <c r="M32" s="162" t="s">
        <v>61</v>
      </c>
      <c r="N32" s="95" t="s">
        <v>63</v>
      </c>
      <c r="O32" s="147">
        <f>'Information de coupage'!B8</f>
        <v>0</v>
      </c>
      <c r="P32" s="163">
        <f t="shared" si="4"/>
        <v>0</v>
      </c>
      <c r="Q32" s="153" t="s">
        <v>54</v>
      </c>
      <c r="S32" s="154"/>
      <c r="T32" s="154"/>
      <c r="U32" s="98" t="s">
        <v>290</v>
      </c>
      <c r="V32" s="155"/>
      <c r="W32" s="156"/>
      <c r="X32" s="157"/>
      <c r="Y32" s="102">
        <f>SUM(Y26:Y31)</f>
        <v>0</v>
      </c>
      <c r="Z32" s="158" t="s">
        <v>54</v>
      </c>
    </row>
    <row r="33" spans="2:19" x14ac:dyDescent="0.2">
      <c r="B33" s="151"/>
      <c r="C33" s="93" t="s">
        <v>367</v>
      </c>
      <c r="D33" s="36">
        <f>IF('Information de soudage à l''arc'!$C$6="Methode 1",20.6,20)</f>
        <v>20.6</v>
      </c>
      <c r="E33" s="36" t="s">
        <v>66</v>
      </c>
      <c r="F33" s="36">
        <f>IF('Information de soudage à l''arc'!$C$6="Method 1",'Information de soudage à l''arc'!C32,'Info de soudage arc (Methode 2)'!Q8)</f>
        <v>0</v>
      </c>
      <c r="G33" s="84">
        <f>IF(NOT(OR('Information de soudage à l''arc'!C$4="Non",'Information de soudage à l''arc'!C$5="Non")),0,(F33*D33)/1000000)</f>
        <v>0</v>
      </c>
      <c r="H33" s="36" t="s">
        <v>54</v>
      </c>
      <c r="J33" s="151"/>
      <c r="K33" s="151"/>
      <c r="L33" s="240" t="s">
        <v>112</v>
      </c>
      <c r="M33" s="162" t="s">
        <v>61</v>
      </c>
      <c r="N33" s="95" t="s">
        <v>63</v>
      </c>
      <c r="O33" s="147">
        <f>'Information de coupage'!B9</f>
        <v>0</v>
      </c>
      <c r="P33" s="163">
        <f t="shared" si="4"/>
        <v>0</v>
      </c>
      <c r="Q33" s="153" t="s">
        <v>54</v>
      </c>
    </row>
    <row r="34" spans="2:19" x14ac:dyDescent="0.2">
      <c r="B34" s="164"/>
      <c r="C34" s="165"/>
      <c r="D34" s="166"/>
      <c r="E34" s="167"/>
      <c r="F34" s="168"/>
      <c r="G34" s="169"/>
      <c r="H34" s="170"/>
      <c r="J34" s="151"/>
      <c r="K34" s="151"/>
      <c r="L34" s="240" t="s">
        <v>215</v>
      </c>
      <c r="M34" s="162" t="s">
        <v>61</v>
      </c>
      <c r="N34" s="95" t="s">
        <v>63</v>
      </c>
      <c r="O34" s="147">
        <f>'Information de coupage'!B10</f>
        <v>0</v>
      </c>
      <c r="P34" s="163">
        <f t="shared" si="4"/>
        <v>0</v>
      </c>
      <c r="Q34" s="153" t="s">
        <v>54</v>
      </c>
      <c r="S34" s="15" t="s">
        <v>294</v>
      </c>
    </row>
    <row r="35" spans="2:19" x14ac:dyDescent="0.2">
      <c r="B35" s="151"/>
      <c r="C35" s="82" t="s">
        <v>154</v>
      </c>
      <c r="D35" s="200">
        <v>2.6</v>
      </c>
      <c r="E35" s="152" t="s">
        <v>63</v>
      </c>
      <c r="F35" s="152">
        <f>'Information de soudage à l''arc'!C34</f>
        <v>0</v>
      </c>
      <c r="G35" s="145">
        <f t="shared" ref="G35:G45" si="5">(F35*D35)/1000000</f>
        <v>0</v>
      </c>
      <c r="H35" s="146" t="s">
        <v>54</v>
      </c>
      <c r="J35" s="151"/>
      <c r="K35" s="151"/>
      <c r="L35" s="240" t="s">
        <v>216</v>
      </c>
      <c r="M35" s="162" t="s">
        <v>61</v>
      </c>
      <c r="N35" s="95" t="s">
        <v>63</v>
      </c>
      <c r="O35" s="147">
        <f>'Information de coupage'!B11</f>
        <v>0</v>
      </c>
      <c r="P35" s="163">
        <f t="shared" si="4"/>
        <v>0</v>
      </c>
      <c r="Q35" s="153" t="s">
        <v>54</v>
      </c>
      <c r="S35" s="15" t="s">
        <v>348</v>
      </c>
    </row>
    <row r="36" spans="2:19" x14ac:dyDescent="0.2">
      <c r="B36" s="151"/>
      <c r="C36" s="93" t="s">
        <v>99</v>
      </c>
      <c r="D36" s="200">
        <v>17.8</v>
      </c>
      <c r="E36" s="152" t="s">
        <v>66</v>
      </c>
      <c r="F36" s="152">
        <f>'Information de soudage à l''arc'!C35</f>
        <v>0</v>
      </c>
      <c r="G36" s="145">
        <f t="shared" ref="G36" si="6">(F36*D36)/1000000</f>
        <v>0</v>
      </c>
      <c r="H36" s="146" t="s">
        <v>54</v>
      </c>
      <c r="J36" s="151"/>
      <c r="K36" s="151"/>
      <c r="L36" s="240" t="s">
        <v>217</v>
      </c>
      <c r="M36" s="162" t="s">
        <v>61</v>
      </c>
      <c r="N36" s="95" t="s">
        <v>63</v>
      </c>
      <c r="O36" s="147">
        <f>'Information de coupage'!B12</f>
        <v>0</v>
      </c>
      <c r="P36" s="163">
        <f t="shared" si="4"/>
        <v>0</v>
      </c>
      <c r="Q36" s="153" t="s">
        <v>54</v>
      </c>
    </row>
    <row r="37" spans="2:19" x14ac:dyDescent="0.2">
      <c r="B37" s="151"/>
      <c r="C37" s="93" t="s">
        <v>34</v>
      </c>
      <c r="D37" s="200">
        <v>4.7</v>
      </c>
      <c r="E37" s="152" t="s">
        <v>65</v>
      </c>
      <c r="F37" s="152">
        <f>'Information de soudage à l''arc'!C36</f>
        <v>0</v>
      </c>
      <c r="G37" s="145">
        <f t="shared" si="5"/>
        <v>0</v>
      </c>
      <c r="H37" s="146" t="s">
        <v>54</v>
      </c>
      <c r="J37" s="151"/>
      <c r="K37" s="151"/>
      <c r="L37" s="240" t="s">
        <v>262</v>
      </c>
      <c r="M37" s="162" t="s">
        <v>61</v>
      </c>
      <c r="N37" s="95" t="s">
        <v>66</v>
      </c>
      <c r="O37" s="147">
        <f>'Information de coupage'!B13</f>
        <v>0</v>
      </c>
      <c r="P37" s="163">
        <f t="shared" si="4"/>
        <v>0</v>
      </c>
      <c r="Q37" s="153" t="s">
        <v>54</v>
      </c>
    </row>
    <row r="38" spans="2:19" ht="13.5" thickBot="1" x14ac:dyDescent="0.25">
      <c r="B38" s="151"/>
      <c r="C38" s="93" t="s">
        <v>35</v>
      </c>
      <c r="D38" s="200">
        <v>20.5</v>
      </c>
      <c r="E38" s="152" t="s">
        <v>63</v>
      </c>
      <c r="F38" s="152">
        <f>'Information de soudage à l''arc'!C37</f>
        <v>0</v>
      </c>
      <c r="G38" s="145">
        <f t="shared" si="5"/>
        <v>0</v>
      </c>
      <c r="H38" s="146" t="s">
        <v>54</v>
      </c>
      <c r="J38" s="154"/>
      <c r="K38" s="154"/>
      <c r="L38" s="98" t="s">
        <v>290</v>
      </c>
      <c r="M38" s="155"/>
      <c r="N38" s="156"/>
      <c r="O38" s="157"/>
      <c r="P38" s="102">
        <f>SUM(P30:P37)</f>
        <v>0</v>
      </c>
      <c r="Q38" s="159" t="s">
        <v>54</v>
      </c>
    </row>
    <row r="39" spans="2:19" x14ac:dyDescent="0.2">
      <c r="B39" s="151"/>
      <c r="C39" s="93" t="s">
        <v>37</v>
      </c>
      <c r="D39" s="200">
        <v>24.1</v>
      </c>
      <c r="E39" s="152" t="s">
        <v>63</v>
      </c>
      <c r="F39" s="152">
        <f>'Information de soudage à l''arc'!C38</f>
        <v>0</v>
      </c>
      <c r="G39" s="145">
        <f t="shared" si="5"/>
        <v>0</v>
      </c>
      <c r="H39" s="146" t="s">
        <v>54</v>
      </c>
    </row>
    <row r="40" spans="2:19" x14ac:dyDescent="0.2">
      <c r="B40" s="151"/>
      <c r="C40" s="93" t="s">
        <v>39</v>
      </c>
      <c r="D40" s="200">
        <v>3.2</v>
      </c>
      <c r="E40" s="152" t="s">
        <v>62</v>
      </c>
      <c r="F40" s="152">
        <f>'Information de soudage à l''arc'!C39</f>
        <v>0</v>
      </c>
      <c r="G40" s="145">
        <f t="shared" si="5"/>
        <v>0</v>
      </c>
      <c r="H40" s="146" t="s">
        <v>54</v>
      </c>
    </row>
    <row r="41" spans="2:19" x14ac:dyDescent="0.2">
      <c r="B41" s="151"/>
      <c r="C41" s="93" t="s">
        <v>100</v>
      </c>
      <c r="D41" s="200">
        <v>7.78</v>
      </c>
      <c r="E41" s="152" t="s">
        <v>63</v>
      </c>
      <c r="F41" s="152">
        <f>'Information de soudage à l''arc'!C40</f>
        <v>0</v>
      </c>
      <c r="G41" s="145">
        <f t="shared" ref="G41:G43" si="7">(F41*D41)/1000000</f>
        <v>0</v>
      </c>
      <c r="H41" s="146" t="s">
        <v>54</v>
      </c>
    </row>
    <row r="42" spans="2:19" x14ac:dyDescent="0.2">
      <c r="B42" s="151"/>
      <c r="C42" s="93" t="s">
        <v>101</v>
      </c>
      <c r="D42" s="200">
        <v>106.69</v>
      </c>
      <c r="E42" s="152" t="s">
        <v>63</v>
      </c>
      <c r="F42" s="152">
        <f>'Information de soudage à l''arc'!C41</f>
        <v>0</v>
      </c>
      <c r="G42" s="145">
        <f t="shared" si="7"/>
        <v>0</v>
      </c>
      <c r="H42" s="146" t="s">
        <v>54</v>
      </c>
    </row>
    <row r="43" spans="2:19" x14ac:dyDescent="0.2">
      <c r="B43" s="151"/>
      <c r="C43" s="93" t="s">
        <v>102</v>
      </c>
      <c r="D43" s="200">
        <v>2.6</v>
      </c>
      <c r="E43" s="152" t="s">
        <v>63</v>
      </c>
      <c r="F43" s="152">
        <f>'Information de soudage à l''arc'!C42</f>
        <v>0</v>
      </c>
      <c r="G43" s="145">
        <f t="shared" si="7"/>
        <v>0</v>
      </c>
      <c r="H43" s="146" t="s">
        <v>54</v>
      </c>
    </row>
    <row r="44" spans="2:19" x14ac:dyDescent="0.2">
      <c r="B44" s="151"/>
      <c r="C44" s="93" t="s">
        <v>40</v>
      </c>
      <c r="D44" s="200">
        <v>3.9</v>
      </c>
      <c r="E44" s="152" t="s">
        <v>62</v>
      </c>
      <c r="F44" s="152">
        <f>'Information de soudage à l''arc'!C43</f>
        <v>0</v>
      </c>
      <c r="G44" s="145">
        <f t="shared" si="5"/>
        <v>0</v>
      </c>
      <c r="H44" s="146" t="s">
        <v>54</v>
      </c>
    </row>
    <row r="45" spans="2:19" x14ac:dyDescent="0.2">
      <c r="B45" s="151"/>
      <c r="C45" s="93" t="s">
        <v>41</v>
      </c>
      <c r="D45" s="200">
        <v>2</v>
      </c>
      <c r="E45" s="24" t="s">
        <v>62</v>
      </c>
      <c r="F45" s="152">
        <f>'Information de soudage à l''arc'!C44</f>
        <v>0</v>
      </c>
      <c r="G45" s="145">
        <f t="shared" si="5"/>
        <v>0</v>
      </c>
      <c r="H45" s="146" t="s">
        <v>54</v>
      </c>
    </row>
    <row r="46" spans="2:19" x14ac:dyDescent="0.2">
      <c r="B46" s="151"/>
      <c r="C46" s="93" t="s">
        <v>368</v>
      </c>
      <c r="D46" s="36">
        <f>IF('Information de soudage à l''arc'!$C$6="Methode 1",17.8,10)</f>
        <v>17.8</v>
      </c>
      <c r="E46" s="36" t="s">
        <v>66</v>
      </c>
      <c r="F46" s="36">
        <f>IF('Information de soudage à l''arc'!$C$6="Methode 1",'Information de soudage à l''arc'!C45,'Info de soudage arc (Methode 2)'!Q9)</f>
        <v>0</v>
      </c>
      <c r="G46" s="84">
        <f>IF(NOT(OR('Information de soudage à l''arc'!C$4="Non",'Information de soudage à l''arc'!C$5="Non")),0,(F46*D46)/1000000)</f>
        <v>0</v>
      </c>
      <c r="H46" s="36" t="s">
        <v>54</v>
      </c>
    </row>
    <row r="47" spans="2:19" ht="12" customHeight="1" x14ac:dyDescent="0.2">
      <c r="B47" s="164"/>
      <c r="C47" s="165"/>
      <c r="D47" s="166"/>
      <c r="E47" s="164"/>
      <c r="F47" s="168"/>
      <c r="G47" s="169"/>
      <c r="H47" s="170"/>
    </row>
    <row r="48" spans="2:19" x14ac:dyDescent="0.2">
      <c r="B48" s="151"/>
      <c r="C48" s="82" t="s">
        <v>155</v>
      </c>
      <c r="D48" s="200">
        <v>20.8</v>
      </c>
      <c r="E48" s="152" t="s">
        <v>63</v>
      </c>
      <c r="F48" s="152">
        <f>'Information de soudage à l''arc'!C47</f>
        <v>0</v>
      </c>
      <c r="G48" s="145">
        <f t="shared" ref="G48:G54" si="8">(F48*D48)/1000000</f>
        <v>0</v>
      </c>
      <c r="H48" s="146" t="s">
        <v>54</v>
      </c>
    </row>
    <row r="49" spans="2:10" x14ac:dyDescent="0.2">
      <c r="B49" s="151"/>
      <c r="C49" s="93" t="s">
        <v>5</v>
      </c>
      <c r="D49" s="200">
        <v>57</v>
      </c>
      <c r="E49" s="152" t="s">
        <v>63</v>
      </c>
      <c r="F49" s="152">
        <f>'Information de soudage à l''arc'!C48</f>
        <v>0</v>
      </c>
      <c r="G49" s="145">
        <f t="shared" si="8"/>
        <v>0</v>
      </c>
      <c r="H49" s="146" t="s">
        <v>54</v>
      </c>
    </row>
    <row r="50" spans="2:10" x14ac:dyDescent="0.2">
      <c r="B50" s="151"/>
      <c r="C50" s="93" t="s">
        <v>46</v>
      </c>
      <c r="D50" s="200">
        <v>5.5</v>
      </c>
      <c r="E50" s="152" t="s">
        <v>63</v>
      </c>
      <c r="F50" s="152">
        <f>'Information de soudage à l''arc'!C49</f>
        <v>0</v>
      </c>
      <c r="G50" s="145">
        <f t="shared" si="8"/>
        <v>0</v>
      </c>
      <c r="H50" s="146" t="s">
        <v>54</v>
      </c>
    </row>
    <row r="51" spans="2:10" x14ac:dyDescent="0.2">
      <c r="B51" s="151"/>
      <c r="C51" s="93" t="s">
        <v>99</v>
      </c>
      <c r="D51" s="200">
        <v>19.5</v>
      </c>
      <c r="E51" s="152" t="s">
        <v>66</v>
      </c>
      <c r="F51" s="152">
        <f>'Information de soudage à l''arc'!C50</f>
        <v>0</v>
      </c>
      <c r="G51" s="145">
        <f t="shared" ref="G51" si="9">(F51*D51)/1000000</f>
        <v>0</v>
      </c>
      <c r="H51" s="146" t="s">
        <v>54</v>
      </c>
    </row>
    <row r="52" spans="2:10" x14ac:dyDescent="0.2">
      <c r="B52" s="151"/>
      <c r="C52" s="93" t="s">
        <v>47</v>
      </c>
      <c r="D52" s="200">
        <v>8.5</v>
      </c>
      <c r="E52" s="152" t="s">
        <v>64</v>
      </c>
      <c r="F52" s="152">
        <f>'Information de soudage à l''arc'!C51</f>
        <v>0</v>
      </c>
      <c r="G52" s="145">
        <f t="shared" si="8"/>
        <v>0</v>
      </c>
      <c r="H52" s="146" t="s">
        <v>54</v>
      </c>
    </row>
    <row r="53" spans="2:10" x14ac:dyDescent="0.2">
      <c r="B53" s="151"/>
      <c r="C53" s="93" t="s">
        <v>48</v>
      </c>
      <c r="D53" s="200">
        <v>15.1</v>
      </c>
      <c r="E53" s="152" t="s">
        <v>64</v>
      </c>
      <c r="F53" s="152">
        <f>'Information de soudage à l''arc'!C52</f>
        <v>0</v>
      </c>
      <c r="G53" s="145">
        <f t="shared" si="8"/>
        <v>0</v>
      </c>
      <c r="H53" s="146" t="s">
        <v>54</v>
      </c>
    </row>
    <row r="54" spans="2:10" x14ac:dyDescent="0.2">
      <c r="B54" s="151"/>
      <c r="C54" s="93" t="s">
        <v>49</v>
      </c>
      <c r="D54" s="200">
        <v>10.3</v>
      </c>
      <c r="E54" s="24" t="s">
        <v>64</v>
      </c>
      <c r="F54" s="152">
        <f>'Information de soudage à l''arc'!C53</f>
        <v>0</v>
      </c>
      <c r="G54" s="145">
        <f t="shared" si="8"/>
        <v>0</v>
      </c>
      <c r="H54" s="146" t="s">
        <v>54</v>
      </c>
    </row>
    <row r="55" spans="2:10" x14ac:dyDescent="0.2">
      <c r="B55" s="151"/>
      <c r="C55" s="93" t="s">
        <v>369</v>
      </c>
      <c r="D55" s="36">
        <f>IF('Information de soudage à l''arc'!$C$6="Methode 1",19.5,20)</f>
        <v>19.5</v>
      </c>
      <c r="E55" s="36" t="s">
        <v>66</v>
      </c>
      <c r="F55" s="36">
        <f>IF('Information de soudage à l''arc'!$C$6="Methode 1",'Information de soudage à l''arc'!C54,'Info de soudage arc (Methode 2)'!Q10)</f>
        <v>0</v>
      </c>
      <c r="G55" s="84">
        <f>IF(NOT(OR('Information de soudage à l''arc'!C$4="Non",'Information de soudage à l''arc'!C$5="Non")),0,(F55*D55)/1000000)</f>
        <v>0</v>
      </c>
      <c r="H55" s="36" t="s">
        <v>54</v>
      </c>
    </row>
    <row r="56" spans="2:10" ht="12.75" customHeight="1" x14ac:dyDescent="0.2">
      <c r="B56" s="164"/>
      <c r="C56" s="165"/>
      <c r="D56" s="166"/>
      <c r="E56" s="164"/>
      <c r="F56" s="168"/>
      <c r="G56" s="169"/>
      <c r="H56" s="170"/>
    </row>
    <row r="57" spans="2:10" x14ac:dyDescent="0.2">
      <c r="B57" s="151"/>
      <c r="C57" s="82" t="s">
        <v>156</v>
      </c>
      <c r="D57" s="199">
        <v>0.05</v>
      </c>
      <c r="E57" s="152" t="s">
        <v>62</v>
      </c>
      <c r="F57" s="152">
        <f>'Information de soudage à l''arc'!C56</f>
        <v>0</v>
      </c>
      <c r="G57" s="145">
        <f>(F57*D57)/1000000</f>
        <v>0</v>
      </c>
      <c r="H57" s="146" t="s">
        <v>54</v>
      </c>
      <c r="J57" s="9" t="s">
        <v>60</v>
      </c>
    </row>
    <row r="58" spans="2:10" x14ac:dyDescent="0.2">
      <c r="B58" s="151"/>
      <c r="C58" s="93" t="s">
        <v>108</v>
      </c>
      <c r="D58" s="199">
        <v>16.649999999999999</v>
      </c>
      <c r="E58" s="36" t="s">
        <v>63</v>
      </c>
      <c r="F58" s="152">
        <f>'Information de soudage à l''arc'!C57</f>
        <v>0</v>
      </c>
      <c r="G58" s="145">
        <f t="shared" ref="G58:G59" si="10">(F58*D58)/1000000</f>
        <v>0</v>
      </c>
      <c r="H58" s="146" t="s">
        <v>54</v>
      </c>
    </row>
    <row r="59" spans="2:10" x14ac:dyDescent="0.2">
      <c r="B59" s="151"/>
      <c r="C59" s="93" t="s">
        <v>39</v>
      </c>
      <c r="D59" s="199">
        <v>7.76</v>
      </c>
      <c r="E59" s="36" t="s">
        <v>63</v>
      </c>
      <c r="F59" s="152">
        <f>'Information de soudage à l''arc'!C58</f>
        <v>0</v>
      </c>
      <c r="G59" s="145">
        <f t="shared" si="10"/>
        <v>0</v>
      </c>
      <c r="H59" s="146" t="s">
        <v>54</v>
      </c>
    </row>
    <row r="60" spans="2:10" x14ac:dyDescent="0.2">
      <c r="B60" s="151"/>
      <c r="C60" s="93" t="s">
        <v>370</v>
      </c>
      <c r="D60" s="36">
        <f>IF('Information de soudage à l''arc'!$C$6="Methode 1",8.2,0.05)</f>
        <v>8.1999999999999993</v>
      </c>
      <c r="E60" s="36" t="s">
        <v>66</v>
      </c>
      <c r="F60" s="36">
        <f>IF('Information de soudage à l''arc'!$C$6="Methode 1",'Information de soudage à l''arc'!C59,'Info de soudage arc (Methode 2)'!Q11)</f>
        <v>0</v>
      </c>
      <c r="G60" s="84">
        <f>IF(NOT(OR('Information de soudage à l''arc'!C$4="Non",'Information de soudage à l''arc'!C$5="Non")),0,(F60*D60)/1000000)</f>
        <v>0</v>
      </c>
      <c r="H60" s="36" t="s">
        <v>54</v>
      </c>
    </row>
    <row r="61" spans="2:10" ht="16.5" customHeight="1" x14ac:dyDescent="0.2">
      <c r="B61" s="164"/>
      <c r="C61" s="165"/>
      <c r="D61" s="166"/>
      <c r="E61" s="164"/>
      <c r="F61" s="168"/>
      <c r="G61" s="169"/>
      <c r="H61" s="170"/>
    </row>
    <row r="62" spans="2:10" x14ac:dyDescent="0.2">
      <c r="B62" s="151"/>
      <c r="C62" s="82" t="s">
        <v>157</v>
      </c>
      <c r="D62" s="199">
        <v>0.54890000000000005</v>
      </c>
      <c r="E62" s="152" t="s">
        <v>63</v>
      </c>
      <c r="F62" s="152">
        <f>'Information de soudage à l''arc'!C61</f>
        <v>0</v>
      </c>
      <c r="G62" s="145">
        <f>(F62*D62)/1000000</f>
        <v>0</v>
      </c>
      <c r="H62" s="146" t="s">
        <v>54</v>
      </c>
      <c r="J62" s="9" t="s">
        <v>60</v>
      </c>
    </row>
    <row r="63" spans="2:10" x14ac:dyDescent="0.2">
      <c r="B63" s="151"/>
      <c r="C63" s="93" t="s">
        <v>100</v>
      </c>
      <c r="D63" s="199">
        <v>5.2747999999999999</v>
      </c>
      <c r="E63" s="36" t="s">
        <v>63</v>
      </c>
      <c r="F63" s="152">
        <f>'Information de soudage à l''arc'!C62</f>
        <v>0</v>
      </c>
      <c r="G63" s="145">
        <f t="shared" ref="G63" si="11">(F63*D63)/1000000</f>
        <v>0</v>
      </c>
      <c r="H63" s="146" t="s">
        <v>54</v>
      </c>
    </row>
    <row r="64" spans="2:10" x14ac:dyDescent="0.2">
      <c r="B64" s="151"/>
      <c r="C64" s="93" t="s">
        <v>371</v>
      </c>
      <c r="D64" s="36">
        <f>IF('Information de soudage à l''arc'!$C$6="Methode 1",2.9,2.9)</f>
        <v>2.9</v>
      </c>
      <c r="E64" s="36" t="s">
        <v>66</v>
      </c>
      <c r="F64" s="36">
        <f>IF('Information de soudage à l''arc'!$C$6="Methode 1",'Information de soudage à l''arc'!C63,'Info de soudage arc (Methode 2)'!Q12)</f>
        <v>0</v>
      </c>
      <c r="G64" s="84">
        <f>IF(NOT(OR('Information de soudage à l''arc'!C$4="Non",'Information de soudage à l''arc'!C$5="Non")),0,(F64*D64)/1000000)</f>
        <v>0</v>
      </c>
      <c r="H64" s="36" t="s">
        <v>54</v>
      </c>
    </row>
    <row r="65" spans="1:10" ht="12.75" customHeight="1" x14ac:dyDescent="0.2">
      <c r="B65" s="164"/>
      <c r="C65" s="165"/>
      <c r="D65" s="166"/>
      <c r="E65" s="164"/>
      <c r="F65" s="168"/>
      <c r="G65" s="169"/>
      <c r="H65" s="170"/>
    </row>
    <row r="66" spans="1:10" x14ac:dyDescent="0.2">
      <c r="B66" s="151"/>
      <c r="C66" s="82" t="s">
        <v>158</v>
      </c>
      <c r="D66" s="199">
        <v>0.3367</v>
      </c>
      <c r="E66" s="152" t="s">
        <v>63</v>
      </c>
      <c r="F66" s="144">
        <f>'Information de soudage à l''arc'!C65</f>
        <v>0</v>
      </c>
      <c r="G66" s="145">
        <f>(F66*D66)/1000000</f>
        <v>0</v>
      </c>
      <c r="H66" s="146" t="s">
        <v>54</v>
      </c>
      <c r="J66" s="9" t="s">
        <v>60</v>
      </c>
    </row>
    <row r="67" spans="1:10" x14ac:dyDescent="0.2">
      <c r="B67" s="151"/>
      <c r="C67" s="93" t="s">
        <v>100</v>
      </c>
      <c r="D67" s="199">
        <v>0.4703</v>
      </c>
      <c r="E67" s="36" t="s">
        <v>63</v>
      </c>
      <c r="F67" s="144">
        <f>'Information de soudage à l''arc'!C66</f>
        <v>0</v>
      </c>
      <c r="G67" s="145">
        <f t="shared" ref="G67" si="12">(F67*D67)/1000000</f>
        <v>0</v>
      </c>
      <c r="H67" s="146" t="s">
        <v>54</v>
      </c>
    </row>
    <row r="68" spans="1:10" x14ac:dyDescent="0.2">
      <c r="B68" s="151"/>
      <c r="C68" s="93" t="s">
        <v>372</v>
      </c>
      <c r="D68" s="36">
        <f>IF('Information de soudage à l''arc'!$C$6="Methode 1",0.4,0.4)</f>
        <v>0.4</v>
      </c>
      <c r="E68" s="36" t="s">
        <v>66</v>
      </c>
      <c r="F68" s="36">
        <f>IF('Information de soudage à l''arc'!$C$6="Methode 1",'Information de soudage à l''arc'!C67,'Info de soudage arc (Methode 2)'!Q13)</f>
        <v>0</v>
      </c>
      <c r="G68" s="84">
        <f>IF(NOT(OR('Information de soudage à l''arc'!C$4="Non",'Information de soudage à l''arc'!C$5="Non")),0,(F68*D68)/1000000)</f>
        <v>0</v>
      </c>
      <c r="H68" s="36" t="s">
        <v>54</v>
      </c>
    </row>
    <row r="69" spans="1:10" ht="12.75" customHeight="1" x14ac:dyDescent="0.2">
      <c r="B69" s="164"/>
      <c r="C69" s="165"/>
      <c r="D69" s="166"/>
      <c r="E69" s="164"/>
      <c r="F69" s="168"/>
      <c r="G69" s="169"/>
      <c r="H69" s="170"/>
    </row>
    <row r="70" spans="1:10" ht="16.5" customHeight="1" x14ac:dyDescent="0.2">
      <c r="B70" s="151"/>
      <c r="C70" s="114" t="s">
        <v>374</v>
      </c>
      <c r="D70" s="36">
        <f>IF('Information de soudage à l''arc'!$C$6="Methode 1",11.6,50)</f>
        <v>11.6</v>
      </c>
      <c r="E70" s="36" t="s">
        <v>66</v>
      </c>
      <c r="F70" s="36">
        <f>IF('Information de soudage à l''arc'!$C$6="Methode 1",'Information de soudage à l''arc'!C69,'Info de soudage arc (Methode 2)'!Q14)</f>
        <v>0</v>
      </c>
      <c r="G70" s="84">
        <f>IF(NOT(OR('Information de soudage à l''arc'!C$4="Non",'Information de soudage à l''arc'!C$5="Non")),0,(F70*D70)/1000000)</f>
        <v>0</v>
      </c>
      <c r="H70" s="36" t="s">
        <v>54</v>
      </c>
      <c r="J70" s="9" t="s">
        <v>60</v>
      </c>
    </row>
    <row r="71" spans="1:10" ht="16.5" customHeight="1" thickBot="1" x14ac:dyDescent="0.25">
      <c r="B71" s="151"/>
      <c r="C71" s="98" t="s">
        <v>288</v>
      </c>
      <c r="D71" s="171"/>
      <c r="E71" s="151"/>
      <c r="F71" s="172"/>
      <c r="G71" s="173">
        <f>SUM(G12:G70)</f>
        <v>0</v>
      </c>
      <c r="H71" s="174" t="s">
        <v>54</v>
      </c>
    </row>
    <row r="72" spans="1:10" ht="17.25" customHeight="1" thickBot="1" x14ac:dyDescent="0.25">
      <c r="B72" s="175"/>
      <c r="C72" s="176"/>
      <c r="D72" s="177"/>
      <c r="E72" s="177"/>
      <c r="F72" s="178"/>
      <c r="G72" s="179"/>
      <c r="H72" s="180"/>
    </row>
    <row r="73" spans="1:10" x14ac:dyDescent="0.2">
      <c r="A73" s="212" t="s">
        <v>284</v>
      </c>
      <c r="B73" s="143" t="s">
        <v>55</v>
      </c>
      <c r="C73" s="181" t="s">
        <v>153</v>
      </c>
      <c r="D73" s="206">
        <v>81.599999999999994</v>
      </c>
      <c r="E73" s="183" t="s">
        <v>62</v>
      </c>
      <c r="F73" s="184">
        <f>'Information de soudage à l''arc'!C11</f>
        <v>0</v>
      </c>
      <c r="G73" s="185">
        <f t="shared" ref="G73:G75" si="13">(F73*D73)/1000000</f>
        <v>0</v>
      </c>
      <c r="H73" s="186" t="s">
        <v>54</v>
      </c>
    </row>
    <row r="74" spans="1:10" x14ac:dyDescent="0.2">
      <c r="B74" s="151"/>
      <c r="C74" s="93" t="s">
        <v>5</v>
      </c>
      <c r="D74" s="200">
        <v>16.399999999999999</v>
      </c>
      <c r="E74" s="152" t="s">
        <v>62</v>
      </c>
      <c r="F74" s="152">
        <f>'Information de soudage à l''arc'!C12</f>
        <v>0</v>
      </c>
      <c r="G74" s="145">
        <f t="shared" si="13"/>
        <v>0</v>
      </c>
      <c r="H74" s="146" t="s">
        <v>54</v>
      </c>
    </row>
    <row r="75" spans="1:10" x14ac:dyDescent="0.2">
      <c r="B75" s="151"/>
      <c r="C75" s="93" t="s">
        <v>6</v>
      </c>
      <c r="D75" s="200">
        <v>13.4</v>
      </c>
      <c r="E75" s="152" t="s">
        <v>62</v>
      </c>
      <c r="F75" s="152">
        <f>'Information de soudage à l''arc'!C13</f>
        <v>0</v>
      </c>
      <c r="G75" s="145">
        <f t="shared" si="13"/>
        <v>0</v>
      </c>
      <c r="H75" s="146" t="s">
        <v>54</v>
      </c>
    </row>
    <row r="76" spans="1:10" x14ac:dyDescent="0.2">
      <c r="B76" s="151"/>
      <c r="C76" s="93" t="s">
        <v>99</v>
      </c>
      <c r="D76" s="200">
        <v>26.66</v>
      </c>
      <c r="E76" s="152" t="s">
        <v>63</v>
      </c>
      <c r="F76" s="152">
        <f>'Information de soudage à l''arc'!C14</f>
        <v>0</v>
      </c>
      <c r="G76" s="145">
        <f>(F76*D76)/1000000</f>
        <v>0</v>
      </c>
      <c r="H76" s="146" t="s">
        <v>54</v>
      </c>
    </row>
    <row r="77" spans="1:10" x14ac:dyDescent="0.2">
      <c r="B77" s="151"/>
      <c r="C77" s="93" t="s">
        <v>7</v>
      </c>
      <c r="D77" s="200">
        <v>15.1</v>
      </c>
      <c r="E77" s="152" t="s">
        <v>62</v>
      </c>
      <c r="F77" s="152">
        <f>'Information de soudage à l''arc'!C15</f>
        <v>0</v>
      </c>
      <c r="G77" s="145">
        <f t="shared" ref="G77:G93" si="14">(F77*D77)/1000000</f>
        <v>0</v>
      </c>
      <c r="H77" s="146" t="s">
        <v>54</v>
      </c>
    </row>
    <row r="78" spans="1:10" x14ac:dyDescent="0.2">
      <c r="B78" s="151"/>
      <c r="C78" s="93" t="s">
        <v>8</v>
      </c>
      <c r="D78" s="200">
        <v>11.3</v>
      </c>
      <c r="E78" s="152" t="s">
        <v>62</v>
      </c>
      <c r="F78" s="152">
        <f>'Information de soudage à l''arc'!C16</f>
        <v>0</v>
      </c>
      <c r="G78" s="145">
        <f t="shared" si="14"/>
        <v>0</v>
      </c>
      <c r="H78" s="146" t="s">
        <v>54</v>
      </c>
    </row>
    <row r="79" spans="1:10" x14ac:dyDescent="0.2">
      <c r="B79" s="151"/>
      <c r="C79" s="93" t="s">
        <v>9</v>
      </c>
      <c r="D79" s="200">
        <v>13.2</v>
      </c>
      <c r="E79" s="152" t="s">
        <v>63</v>
      </c>
      <c r="F79" s="152">
        <f>'Information de soudage à l''arc'!C17</f>
        <v>0</v>
      </c>
      <c r="G79" s="145">
        <f t="shared" si="14"/>
        <v>0</v>
      </c>
      <c r="H79" s="146" t="s">
        <v>54</v>
      </c>
    </row>
    <row r="80" spans="1:10" x14ac:dyDescent="0.2">
      <c r="B80" s="151"/>
      <c r="C80" s="93" t="s">
        <v>10</v>
      </c>
      <c r="D80" s="200">
        <v>25.6</v>
      </c>
      <c r="E80" s="152" t="s">
        <v>64</v>
      </c>
      <c r="F80" s="152">
        <f>'Information de soudage à l''arc'!C18</f>
        <v>0</v>
      </c>
      <c r="G80" s="145">
        <f t="shared" si="14"/>
        <v>0</v>
      </c>
      <c r="H80" s="146" t="s">
        <v>54</v>
      </c>
    </row>
    <row r="81" spans="2:8" customFormat="1" x14ac:dyDescent="0.2">
      <c r="B81" s="151"/>
      <c r="C81" s="93" t="s">
        <v>12</v>
      </c>
      <c r="D81" s="200">
        <v>38.4</v>
      </c>
      <c r="E81" s="152" t="s">
        <v>62</v>
      </c>
      <c r="F81" s="152">
        <f>'Information de soudage à l''arc'!C19</f>
        <v>0</v>
      </c>
      <c r="G81" s="145">
        <f t="shared" si="14"/>
        <v>0</v>
      </c>
      <c r="H81" s="146" t="s">
        <v>54</v>
      </c>
    </row>
    <row r="82" spans="2:8" customFormat="1" x14ac:dyDescent="0.2">
      <c r="B82" s="151"/>
      <c r="C82" s="93" t="s">
        <v>14</v>
      </c>
      <c r="D82" s="200">
        <v>8</v>
      </c>
      <c r="E82" s="152" t="s">
        <v>63</v>
      </c>
      <c r="F82" s="152">
        <f>'Information de soudage à l''arc'!C20</f>
        <v>0</v>
      </c>
      <c r="G82" s="145">
        <f t="shared" si="14"/>
        <v>0</v>
      </c>
      <c r="H82" s="146" t="s">
        <v>54</v>
      </c>
    </row>
    <row r="83" spans="2:8" customFormat="1" x14ac:dyDescent="0.2">
      <c r="B83" s="151"/>
      <c r="C83" s="93" t="s">
        <v>16</v>
      </c>
      <c r="D83" s="200">
        <v>19.7</v>
      </c>
      <c r="E83" s="152" t="s">
        <v>64</v>
      </c>
      <c r="F83" s="152">
        <f>'Information de soudage à l''arc'!C21</f>
        <v>0</v>
      </c>
      <c r="G83" s="145">
        <f t="shared" si="14"/>
        <v>0</v>
      </c>
      <c r="H83" s="146" t="s">
        <v>54</v>
      </c>
    </row>
    <row r="84" spans="2:8" customFormat="1" x14ac:dyDescent="0.2">
      <c r="B84" s="151"/>
      <c r="C84" s="93" t="s">
        <v>18</v>
      </c>
      <c r="D84" s="200">
        <v>18</v>
      </c>
      <c r="E84" s="152" t="s">
        <v>62</v>
      </c>
      <c r="F84" s="152">
        <f>'Information de soudage à l''arc'!C22</f>
        <v>0</v>
      </c>
      <c r="G84" s="145">
        <f t="shared" si="14"/>
        <v>0</v>
      </c>
      <c r="H84" s="146" t="s">
        <v>54</v>
      </c>
    </row>
    <row r="85" spans="2:8" customFormat="1" x14ac:dyDescent="0.2">
      <c r="B85" s="151"/>
      <c r="C85" s="93" t="s">
        <v>20</v>
      </c>
      <c r="D85" s="200">
        <v>9.1999999999999993</v>
      </c>
      <c r="E85" s="152" t="s">
        <v>62</v>
      </c>
      <c r="F85" s="152">
        <f>'Information de soudage à l''arc'!C23</f>
        <v>0</v>
      </c>
      <c r="G85" s="145">
        <f t="shared" si="14"/>
        <v>0</v>
      </c>
      <c r="H85" s="146" t="s">
        <v>54</v>
      </c>
    </row>
    <row r="86" spans="2:8" customFormat="1" x14ac:dyDescent="0.2">
      <c r="B86" s="151"/>
      <c r="C86" s="93" t="s">
        <v>22</v>
      </c>
      <c r="D86" s="200">
        <v>18</v>
      </c>
      <c r="E86" s="152" t="s">
        <v>62</v>
      </c>
      <c r="F86" s="152">
        <f>'Information de soudage à l''arc'!C24</f>
        <v>0</v>
      </c>
      <c r="G86" s="145">
        <f t="shared" si="14"/>
        <v>0</v>
      </c>
      <c r="H86" s="146" t="s">
        <v>54</v>
      </c>
    </row>
    <row r="87" spans="2:8" customFormat="1" x14ac:dyDescent="0.2">
      <c r="B87" s="151"/>
      <c r="C87" s="93" t="s">
        <v>24</v>
      </c>
      <c r="D87" s="200">
        <v>17.100000000000001</v>
      </c>
      <c r="E87" s="152" t="s">
        <v>62</v>
      </c>
      <c r="F87" s="152">
        <f>'Information de soudage à l''arc'!C25</f>
        <v>0</v>
      </c>
      <c r="G87" s="145">
        <f t="shared" si="14"/>
        <v>0</v>
      </c>
      <c r="H87" s="146" t="s">
        <v>54</v>
      </c>
    </row>
    <row r="88" spans="2:8" customFormat="1" x14ac:dyDescent="0.2">
      <c r="B88" s="151"/>
      <c r="C88" s="93" t="s">
        <v>25</v>
      </c>
      <c r="D88" s="200">
        <v>17</v>
      </c>
      <c r="E88" s="152" t="s">
        <v>63</v>
      </c>
      <c r="F88" s="152">
        <f>'Information de soudage à l''arc'!C26</f>
        <v>0</v>
      </c>
      <c r="G88" s="145">
        <f t="shared" si="14"/>
        <v>0</v>
      </c>
      <c r="H88" s="146" t="s">
        <v>54</v>
      </c>
    </row>
    <row r="89" spans="2:8" customFormat="1" x14ac:dyDescent="0.2">
      <c r="B89" s="151"/>
      <c r="C89" s="93" t="s">
        <v>26</v>
      </c>
      <c r="D89" s="200">
        <v>16.899999999999999</v>
      </c>
      <c r="E89" s="152" t="s">
        <v>62</v>
      </c>
      <c r="F89" s="152">
        <f>'Information de soudage à l''arc'!C27</f>
        <v>0</v>
      </c>
      <c r="G89" s="145">
        <f t="shared" si="14"/>
        <v>0</v>
      </c>
      <c r="H89" s="146" t="s">
        <v>54</v>
      </c>
    </row>
    <row r="90" spans="2:8" customFormat="1" x14ac:dyDescent="0.2">
      <c r="B90" s="151"/>
      <c r="C90" s="93" t="s">
        <v>27</v>
      </c>
      <c r="D90" s="200">
        <v>27.9</v>
      </c>
      <c r="E90" s="152" t="s">
        <v>62</v>
      </c>
      <c r="F90" s="152">
        <f>'Information de soudage à l''arc'!C28</f>
        <v>0</v>
      </c>
      <c r="G90" s="145">
        <f t="shared" si="14"/>
        <v>0</v>
      </c>
      <c r="H90" s="146" t="s">
        <v>54</v>
      </c>
    </row>
    <row r="91" spans="2:8" customFormat="1" x14ac:dyDescent="0.2">
      <c r="B91" s="151"/>
      <c r="C91" s="93" t="s">
        <v>28</v>
      </c>
      <c r="D91" s="200">
        <v>18.2</v>
      </c>
      <c r="E91" s="152" t="s">
        <v>62</v>
      </c>
      <c r="F91" s="152">
        <f>'Information de soudage à l''arc'!C29</f>
        <v>0</v>
      </c>
      <c r="G91" s="145">
        <f t="shared" si="14"/>
        <v>0</v>
      </c>
      <c r="H91" s="146" t="s">
        <v>54</v>
      </c>
    </row>
    <row r="92" spans="2:8" customFormat="1" x14ac:dyDescent="0.2">
      <c r="B92" s="151"/>
      <c r="C92" s="93" t="s">
        <v>30</v>
      </c>
      <c r="D92" s="200">
        <v>11.7</v>
      </c>
      <c r="E92" s="152" t="s">
        <v>62</v>
      </c>
      <c r="F92" s="152">
        <f>'Information de soudage à l''arc'!C30</f>
        <v>0</v>
      </c>
      <c r="G92" s="145">
        <f t="shared" si="14"/>
        <v>0</v>
      </c>
      <c r="H92" s="146" t="s">
        <v>54</v>
      </c>
    </row>
    <row r="93" spans="2:8" customFormat="1" x14ac:dyDescent="0.2">
      <c r="B93" s="151"/>
      <c r="C93" s="93" t="s">
        <v>31</v>
      </c>
      <c r="D93" s="200">
        <v>10.1</v>
      </c>
      <c r="E93" s="152" t="s">
        <v>62</v>
      </c>
      <c r="F93" s="152">
        <f>'Information de soudage à l''arc'!C31</f>
        <v>0</v>
      </c>
      <c r="G93" s="145">
        <f t="shared" si="14"/>
        <v>0</v>
      </c>
      <c r="H93" s="146" t="s">
        <v>54</v>
      </c>
    </row>
    <row r="94" spans="2:8" customFormat="1" x14ac:dyDescent="0.2">
      <c r="B94" s="151"/>
      <c r="C94" s="93" t="s">
        <v>367</v>
      </c>
      <c r="D94" s="36">
        <f>D33</f>
        <v>20.6</v>
      </c>
      <c r="E94" s="36" t="s">
        <v>66</v>
      </c>
      <c r="F94" s="36">
        <f>F33</f>
        <v>0</v>
      </c>
      <c r="G94" s="84">
        <f>IF(NOT(OR('Information de soudage à l''arc'!C$4="Non",'Information de soudage à l''arc'!C$5="Non")),0,(F94*D94)/1000000)</f>
        <v>0</v>
      </c>
      <c r="H94" s="36" t="s">
        <v>54</v>
      </c>
    </row>
    <row r="95" spans="2:8" customFormat="1" x14ac:dyDescent="0.2">
      <c r="B95" s="164"/>
      <c r="C95" s="165"/>
      <c r="D95" s="166"/>
      <c r="E95" s="167"/>
      <c r="F95" s="168"/>
      <c r="G95" s="169"/>
      <c r="H95" s="170"/>
    </row>
    <row r="96" spans="2:8" customFormat="1" x14ac:dyDescent="0.2">
      <c r="B96" s="151"/>
      <c r="C96" s="82" t="s">
        <v>154</v>
      </c>
      <c r="D96" s="200">
        <v>2.6</v>
      </c>
      <c r="E96" s="152" t="s">
        <v>63</v>
      </c>
      <c r="F96" s="152">
        <f>'Information de soudage à l''arc'!C34</f>
        <v>0</v>
      </c>
      <c r="G96" s="145">
        <f t="shared" ref="G96:G106" si="15">(F96*D96)/1000000</f>
        <v>0</v>
      </c>
      <c r="H96" s="146" t="s">
        <v>54</v>
      </c>
    </row>
    <row r="97" spans="2:8" customFormat="1" x14ac:dyDescent="0.2">
      <c r="B97" s="151"/>
      <c r="C97" s="93" t="s">
        <v>99</v>
      </c>
      <c r="D97" s="200">
        <v>17.8</v>
      </c>
      <c r="E97" s="152" t="s">
        <v>66</v>
      </c>
      <c r="F97" s="152">
        <f>'Information de soudage à l''arc'!C35</f>
        <v>0</v>
      </c>
      <c r="G97" s="145">
        <f t="shared" si="15"/>
        <v>0</v>
      </c>
      <c r="H97" s="146" t="s">
        <v>54</v>
      </c>
    </row>
    <row r="98" spans="2:8" customFormat="1" x14ac:dyDescent="0.2">
      <c r="B98" s="151"/>
      <c r="C98" s="93" t="s">
        <v>34</v>
      </c>
      <c r="D98" s="200">
        <v>4.7</v>
      </c>
      <c r="E98" s="152" t="s">
        <v>65</v>
      </c>
      <c r="F98" s="152">
        <f>'Information de soudage à l''arc'!C36</f>
        <v>0</v>
      </c>
      <c r="G98" s="145">
        <f t="shared" si="15"/>
        <v>0</v>
      </c>
      <c r="H98" s="146" t="s">
        <v>54</v>
      </c>
    </row>
    <row r="99" spans="2:8" customFormat="1" x14ac:dyDescent="0.2">
      <c r="B99" s="151"/>
      <c r="C99" s="93" t="s">
        <v>35</v>
      </c>
      <c r="D99" s="200">
        <v>20.5</v>
      </c>
      <c r="E99" s="152" t="s">
        <v>63</v>
      </c>
      <c r="F99" s="152">
        <f>'Information de soudage à l''arc'!C37</f>
        <v>0</v>
      </c>
      <c r="G99" s="145">
        <f t="shared" si="15"/>
        <v>0</v>
      </c>
      <c r="H99" s="146" t="s">
        <v>54</v>
      </c>
    </row>
    <row r="100" spans="2:8" customFormat="1" x14ac:dyDescent="0.2">
      <c r="B100" s="151"/>
      <c r="C100" s="93" t="s">
        <v>37</v>
      </c>
      <c r="D100" s="200">
        <v>24.1</v>
      </c>
      <c r="E100" s="152" t="s">
        <v>63</v>
      </c>
      <c r="F100" s="152">
        <f>'Information de soudage à l''arc'!C38</f>
        <v>0</v>
      </c>
      <c r="G100" s="145">
        <f t="shared" si="15"/>
        <v>0</v>
      </c>
      <c r="H100" s="146" t="s">
        <v>54</v>
      </c>
    </row>
    <row r="101" spans="2:8" customFormat="1" x14ac:dyDescent="0.2">
      <c r="B101" s="151"/>
      <c r="C101" s="93" t="s">
        <v>39</v>
      </c>
      <c r="D101" s="200">
        <v>3.2</v>
      </c>
      <c r="E101" s="152" t="s">
        <v>62</v>
      </c>
      <c r="F101" s="152">
        <f>'Information de soudage à l''arc'!C39</f>
        <v>0</v>
      </c>
      <c r="G101" s="145">
        <f t="shared" si="15"/>
        <v>0</v>
      </c>
      <c r="H101" s="146" t="s">
        <v>54</v>
      </c>
    </row>
    <row r="102" spans="2:8" customFormat="1" x14ac:dyDescent="0.2">
      <c r="B102" s="151"/>
      <c r="C102" s="93" t="s">
        <v>100</v>
      </c>
      <c r="D102" s="200">
        <v>7.78</v>
      </c>
      <c r="E102" s="152" t="s">
        <v>63</v>
      </c>
      <c r="F102" s="152">
        <f>'Information de soudage à l''arc'!C40</f>
        <v>0</v>
      </c>
      <c r="G102" s="145">
        <f t="shared" si="15"/>
        <v>0</v>
      </c>
      <c r="H102" s="146" t="s">
        <v>54</v>
      </c>
    </row>
    <row r="103" spans="2:8" customFormat="1" x14ac:dyDescent="0.2">
      <c r="B103" s="151"/>
      <c r="C103" s="93" t="s">
        <v>101</v>
      </c>
      <c r="D103" s="200">
        <v>106.69</v>
      </c>
      <c r="E103" s="152" t="s">
        <v>63</v>
      </c>
      <c r="F103" s="152">
        <f>'Information de soudage à l''arc'!C41</f>
        <v>0</v>
      </c>
      <c r="G103" s="145">
        <f t="shared" si="15"/>
        <v>0</v>
      </c>
      <c r="H103" s="146" t="s">
        <v>54</v>
      </c>
    </row>
    <row r="104" spans="2:8" customFormat="1" x14ac:dyDescent="0.2">
      <c r="B104" s="151"/>
      <c r="C104" s="93" t="s">
        <v>102</v>
      </c>
      <c r="D104" s="200">
        <v>2.6</v>
      </c>
      <c r="E104" s="152" t="s">
        <v>63</v>
      </c>
      <c r="F104" s="152">
        <f>'Information de soudage à l''arc'!C42</f>
        <v>0</v>
      </c>
      <c r="G104" s="145">
        <f t="shared" si="15"/>
        <v>0</v>
      </c>
      <c r="H104" s="146" t="s">
        <v>54</v>
      </c>
    </row>
    <row r="105" spans="2:8" customFormat="1" x14ac:dyDescent="0.2">
      <c r="B105" s="151"/>
      <c r="C105" s="93" t="s">
        <v>40</v>
      </c>
      <c r="D105" s="200">
        <v>3.9</v>
      </c>
      <c r="E105" s="152" t="s">
        <v>62</v>
      </c>
      <c r="F105" s="152">
        <f>'Information de soudage à l''arc'!C43</f>
        <v>0</v>
      </c>
      <c r="G105" s="145">
        <f t="shared" si="15"/>
        <v>0</v>
      </c>
      <c r="H105" s="146" t="s">
        <v>54</v>
      </c>
    </row>
    <row r="106" spans="2:8" customFormat="1" x14ac:dyDescent="0.2">
      <c r="B106" s="151"/>
      <c r="C106" s="93" t="s">
        <v>41</v>
      </c>
      <c r="D106" s="200">
        <v>2</v>
      </c>
      <c r="E106" s="24" t="s">
        <v>62</v>
      </c>
      <c r="F106" s="152">
        <f>'Information de soudage à l''arc'!C44</f>
        <v>0</v>
      </c>
      <c r="G106" s="145">
        <f t="shared" si="15"/>
        <v>0</v>
      </c>
      <c r="H106" s="146" t="s">
        <v>54</v>
      </c>
    </row>
    <row r="107" spans="2:8" customFormat="1" x14ac:dyDescent="0.2">
      <c r="B107" s="151"/>
      <c r="C107" s="93" t="s">
        <v>368</v>
      </c>
      <c r="D107" s="36">
        <f>D46</f>
        <v>17.8</v>
      </c>
      <c r="E107" s="36" t="s">
        <v>66</v>
      </c>
      <c r="F107" s="36">
        <f>F46</f>
        <v>0</v>
      </c>
      <c r="G107" s="84">
        <f>IF(NOT(OR('Information de soudage à l''arc'!C$4="Non",'Information de soudage à l''arc'!C$5="Non")),0,(F107*D107)/1000000)</f>
        <v>0</v>
      </c>
      <c r="H107" s="36" t="s">
        <v>54</v>
      </c>
    </row>
    <row r="108" spans="2:8" customFormat="1" ht="12" customHeight="1" x14ac:dyDescent="0.2">
      <c r="B108" s="164"/>
      <c r="C108" s="165"/>
      <c r="D108" s="166"/>
      <c r="E108" s="164"/>
      <c r="F108" s="168"/>
      <c r="G108" s="169"/>
      <c r="H108" s="170"/>
    </row>
    <row r="109" spans="2:8" customFormat="1" x14ac:dyDescent="0.2">
      <c r="B109" s="151"/>
      <c r="C109" s="82" t="s">
        <v>155</v>
      </c>
      <c r="D109" s="200">
        <v>20.8</v>
      </c>
      <c r="E109" s="152" t="s">
        <v>63</v>
      </c>
      <c r="F109" s="152">
        <f>'Information de soudage à l''arc'!C47</f>
        <v>0</v>
      </c>
      <c r="G109" s="145">
        <f t="shared" ref="G109:G115" si="16">(F109*D109)/1000000</f>
        <v>0</v>
      </c>
      <c r="H109" s="146" t="s">
        <v>54</v>
      </c>
    </row>
    <row r="110" spans="2:8" customFormat="1" x14ac:dyDescent="0.2">
      <c r="B110" s="151"/>
      <c r="C110" s="93" t="s">
        <v>5</v>
      </c>
      <c r="D110" s="200">
        <v>57</v>
      </c>
      <c r="E110" s="152" t="s">
        <v>63</v>
      </c>
      <c r="F110" s="152">
        <f>'Information de soudage à l''arc'!C48</f>
        <v>0</v>
      </c>
      <c r="G110" s="145">
        <f t="shared" si="16"/>
        <v>0</v>
      </c>
      <c r="H110" s="146" t="s">
        <v>54</v>
      </c>
    </row>
    <row r="111" spans="2:8" customFormat="1" x14ac:dyDescent="0.2">
      <c r="B111" s="151"/>
      <c r="C111" s="93" t="s">
        <v>46</v>
      </c>
      <c r="D111" s="200">
        <v>5.5</v>
      </c>
      <c r="E111" s="152" t="s">
        <v>63</v>
      </c>
      <c r="F111" s="152">
        <f>'Information de soudage à l''arc'!C49</f>
        <v>0</v>
      </c>
      <c r="G111" s="145">
        <f t="shared" si="16"/>
        <v>0</v>
      </c>
      <c r="H111" s="146" t="s">
        <v>54</v>
      </c>
    </row>
    <row r="112" spans="2:8" customFormat="1" x14ac:dyDescent="0.2">
      <c r="B112" s="151"/>
      <c r="C112" s="93" t="s">
        <v>99</v>
      </c>
      <c r="D112" s="200">
        <v>19.5</v>
      </c>
      <c r="E112" s="152" t="s">
        <v>66</v>
      </c>
      <c r="F112" s="152">
        <f>'Information de soudage à l''arc'!C50</f>
        <v>0</v>
      </c>
      <c r="G112" s="145">
        <f t="shared" si="16"/>
        <v>0</v>
      </c>
      <c r="H112" s="146" t="s">
        <v>54</v>
      </c>
    </row>
    <row r="113" spans="2:10" x14ac:dyDescent="0.2">
      <c r="B113" s="151"/>
      <c r="C113" s="93" t="s">
        <v>47</v>
      </c>
      <c r="D113" s="200">
        <v>8.5</v>
      </c>
      <c r="E113" s="152" t="s">
        <v>64</v>
      </c>
      <c r="F113" s="152">
        <f>'Information de soudage à l''arc'!C51</f>
        <v>0</v>
      </c>
      <c r="G113" s="145">
        <f t="shared" si="16"/>
        <v>0</v>
      </c>
      <c r="H113" s="146" t="s">
        <v>54</v>
      </c>
    </row>
    <row r="114" spans="2:10" x14ac:dyDescent="0.2">
      <c r="B114" s="151"/>
      <c r="C114" s="93" t="s">
        <v>48</v>
      </c>
      <c r="D114" s="200">
        <v>15.1</v>
      </c>
      <c r="E114" s="152" t="s">
        <v>64</v>
      </c>
      <c r="F114" s="152">
        <f>'Information de soudage à l''arc'!C52</f>
        <v>0</v>
      </c>
      <c r="G114" s="145">
        <f t="shared" si="16"/>
        <v>0</v>
      </c>
      <c r="H114" s="146" t="s">
        <v>54</v>
      </c>
    </row>
    <row r="115" spans="2:10" x14ac:dyDescent="0.2">
      <c r="B115" s="151"/>
      <c r="C115" s="93" t="s">
        <v>49</v>
      </c>
      <c r="D115" s="200">
        <v>10.3</v>
      </c>
      <c r="E115" s="24" t="s">
        <v>64</v>
      </c>
      <c r="F115" s="152">
        <f>'Information de soudage à l''arc'!C53</f>
        <v>0</v>
      </c>
      <c r="G115" s="145">
        <f t="shared" si="16"/>
        <v>0</v>
      </c>
      <c r="H115" s="146" t="s">
        <v>54</v>
      </c>
    </row>
    <row r="116" spans="2:10" x14ac:dyDescent="0.2">
      <c r="B116" s="151"/>
      <c r="C116" s="93" t="s">
        <v>369</v>
      </c>
      <c r="D116" s="36">
        <f>D55</f>
        <v>19.5</v>
      </c>
      <c r="E116" s="36" t="s">
        <v>66</v>
      </c>
      <c r="F116" s="36">
        <f>F55</f>
        <v>0</v>
      </c>
      <c r="G116" s="84">
        <f>IF(NOT(OR('Information de soudage à l''arc'!C$4="Non",'Information de soudage à l''arc'!C$5="Non")),0,(F116*D116)/1000000)</f>
        <v>0</v>
      </c>
      <c r="H116" s="36" t="s">
        <v>54</v>
      </c>
    </row>
    <row r="117" spans="2:10" ht="12.75" customHeight="1" x14ac:dyDescent="0.2">
      <c r="B117" s="164"/>
      <c r="C117" s="165"/>
      <c r="D117" s="166"/>
      <c r="E117" s="164"/>
      <c r="F117" s="168"/>
      <c r="G117" s="169"/>
      <c r="H117" s="170"/>
    </row>
    <row r="118" spans="2:10" x14ac:dyDescent="0.2">
      <c r="B118" s="151"/>
      <c r="C118" s="82" t="s">
        <v>156</v>
      </c>
      <c r="D118" s="199">
        <v>0.05</v>
      </c>
      <c r="E118" s="152" t="s">
        <v>62</v>
      </c>
      <c r="F118" s="144">
        <f>'Information de soudage à l''arc'!C56</f>
        <v>0</v>
      </c>
      <c r="G118" s="145">
        <f>(F118*D118)/1000000</f>
        <v>0</v>
      </c>
      <c r="H118" s="146" t="s">
        <v>54</v>
      </c>
      <c r="J118" s="9" t="s">
        <v>60</v>
      </c>
    </row>
    <row r="119" spans="2:10" x14ac:dyDescent="0.2">
      <c r="B119" s="151"/>
      <c r="C119" s="93" t="s">
        <v>108</v>
      </c>
      <c r="D119" s="199">
        <v>16.649999999999999</v>
      </c>
      <c r="E119" s="36" t="s">
        <v>63</v>
      </c>
      <c r="F119" s="144">
        <f>'Information de soudage à l''arc'!C57</f>
        <v>0</v>
      </c>
      <c r="G119" s="145">
        <f t="shared" ref="G119:G120" si="17">(F119*D119)/1000000</f>
        <v>0</v>
      </c>
      <c r="H119" s="146" t="s">
        <v>54</v>
      </c>
    </row>
    <row r="120" spans="2:10" x14ac:dyDescent="0.2">
      <c r="B120" s="151"/>
      <c r="C120" s="93" t="s">
        <v>39</v>
      </c>
      <c r="D120" s="199">
        <v>7.76</v>
      </c>
      <c r="E120" s="36" t="s">
        <v>63</v>
      </c>
      <c r="F120" s="144">
        <f>'Information de soudage à l''arc'!C58</f>
        <v>0</v>
      </c>
      <c r="G120" s="145">
        <f t="shared" si="17"/>
        <v>0</v>
      </c>
      <c r="H120" s="146" t="s">
        <v>54</v>
      </c>
    </row>
    <row r="121" spans="2:10" x14ac:dyDescent="0.2">
      <c r="B121" s="151"/>
      <c r="C121" s="93" t="s">
        <v>370</v>
      </c>
      <c r="D121" s="36">
        <f>D60</f>
        <v>8.1999999999999993</v>
      </c>
      <c r="E121" s="36" t="s">
        <v>66</v>
      </c>
      <c r="F121" s="36">
        <f>F60</f>
        <v>0</v>
      </c>
      <c r="G121" s="84">
        <f>IF(NOT(OR('Information de soudage à l''arc'!C$4="Non",'Information de soudage à l''arc'!C$5="Non")),0,(F121*D121)/1000000)</f>
        <v>0</v>
      </c>
      <c r="H121" s="36" t="s">
        <v>54</v>
      </c>
    </row>
    <row r="122" spans="2:10" ht="16.5" customHeight="1" x14ac:dyDescent="0.2">
      <c r="B122" s="164"/>
      <c r="C122" s="165"/>
      <c r="D122" s="166"/>
      <c r="E122" s="164"/>
      <c r="F122" s="168"/>
      <c r="G122" s="169"/>
      <c r="H122" s="170"/>
    </row>
    <row r="123" spans="2:10" x14ac:dyDescent="0.2">
      <c r="B123" s="151"/>
      <c r="C123" s="82" t="s">
        <v>157</v>
      </c>
      <c r="D123" s="199">
        <v>0.54890000000000005</v>
      </c>
      <c r="E123" s="152" t="s">
        <v>63</v>
      </c>
      <c r="F123" s="144">
        <f>'Information de soudage à l''arc'!C61</f>
        <v>0</v>
      </c>
      <c r="G123" s="145">
        <f>(F123*D123)/1000000</f>
        <v>0</v>
      </c>
      <c r="H123" s="146" t="s">
        <v>54</v>
      </c>
      <c r="J123" s="9" t="s">
        <v>60</v>
      </c>
    </row>
    <row r="124" spans="2:10" x14ac:dyDescent="0.2">
      <c r="B124" s="151"/>
      <c r="C124" s="93" t="s">
        <v>100</v>
      </c>
      <c r="D124" s="199">
        <v>5.2747999999999999</v>
      </c>
      <c r="E124" s="36" t="s">
        <v>63</v>
      </c>
      <c r="F124" s="144">
        <f>'Information de soudage à l''arc'!C62</f>
        <v>0</v>
      </c>
      <c r="G124" s="145">
        <f t="shared" ref="G124" si="18">(F124*D124)/1000000</f>
        <v>0</v>
      </c>
      <c r="H124" s="146" t="s">
        <v>54</v>
      </c>
    </row>
    <row r="125" spans="2:10" x14ac:dyDescent="0.2">
      <c r="B125" s="151"/>
      <c r="C125" s="93" t="s">
        <v>371</v>
      </c>
      <c r="D125" s="36">
        <f>D64</f>
        <v>2.9</v>
      </c>
      <c r="E125" s="36" t="s">
        <v>66</v>
      </c>
      <c r="F125" s="36">
        <f>F64</f>
        <v>0</v>
      </c>
      <c r="G125" s="84">
        <f>IF(NOT(OR('Information de soudage à l''arc'!C$4="Non",'Information de soudage à l''arc'!C$5="Non")),0,(F125*D125)/1000000)</f>
        <v>0</v>
      </c>
      <c r="H125" s="36" t="s">
        <v>54</v>
      </c>
    </row>
    <row r="126" spans="2:10" ht="12.75" customHeight="1" x14ac:dyDescent="0.2">
      <c r="B126" s="164"/>
      <c r="C126" s="165"/>
      <c r="D126" s="166"/>
      <c r="E126" s="164"/>
      <c r="F126" s="168"/>
      <c r="G126" s="169"/>
      <c r="H126" s="170"/>
    </row>
    <row r="127" spans="2:10" x14ac:dyDescent="0.2">
      <c r="B127" s="151"/>
      <c r="C127" s="82" t="s">
        <v>158</v>
      </c>
      <c r="D127" s="199">
        <v>0.3367</v>
      </c>
      <c r="E127" s="152" t="s">
        <v>63</v>
      </c>
      <c r="F127" s="144">
        <f>'Information de soudage à l''arc'!C65</f>
        <v>0</v>
      </c>
      <c r="G127" s="145">
        <f>(F127*D127)/1000000</f>
        <v>0</v>
      </c>
      <c r="H127" s="146" t="s">
        <v>54</v>
      </c>
      <c r="J127" s="9" t="s">
        <v>60</v>
      </c>
    </row>
    <row r="128" spans="2:10" x14ac:dyDescent="0.2">
      <c r="B128" s="151"/>
      <c r="C128" s="93" t="s">
        <v>100</v>
      </c>
      <c r="D128" s="199">
        <v>0.4703</v>
      </c>
      <c r="E128" s="36" t="s">
        <v>63</v>
      </c>
      <c r="F128" s="144">
        <f>'Information de soudage à l''arc'!C66</f>
        <v>0</v>
      </c>
      <c r="G128" s="145">
        <f t="shared" ref="G128" si="19">(F128*D128)/1000000</f>
        <v>0</v>
      </c>
      <c r="H128" s="146" t="s">
        <v>54</v>
      </c>
    </row>
    <row r="129" spans="1:10" x14ac:dyDescent="0.2">
      <c r="B129" s="151"/>
      <c r="C129" s="93" t="s">
        <v>372</v>
      </c>
      <c r="D129" s="36">
        <f>D68</f>
        <v>0.4</v>
      </c>
      <c r="E129" s="36" t="s">
        <v>66</v>
      </c>
      <c r="F129" s="36">
        <f>F68</f>
        <v>0</v>
      </c>
      <c r="G129" s="84">
        <f>IF(NOT(OR('Information de soudage à l''arc'!C$4="Non",'Information de soudage à l''arc'!C$5="Non")),0,(F129*D129)/1000000)</f>
        <v>0</v>
      </c>
      <c r="H129" s="36" t="s">
        <v>54</v>
      </c>
    </row>
    <row r="130" spans="1:10" ht="12.75" customHeight="1" x14ac:dyDescent="0.2">
      <c r="B130" s="164"/>
      <c r="C130" s="165"/>
      <c r="D130" s="166"/>
      <c r="E130" s="164"/>
      <c r="F130" s="168"/>
      <c r="G130" s="169"/>
      <c r="H130" s="170"/>
    </row>
    <row r="131" spans="1:10" x14ac:dyDescent="0.2">
      <c r="B131" s="151"/>
      <c r="C131" s="114" t="s">
        <v>374</v>
      </c>
      <c r="D131" s="36">
        <f>D70</f>
        <v>11.6</v>
      </c>
      <c r="E131" s="36" t="s">
        <v>66</v>
      </c>
      <c r="F131" s="36">
        <f>F70</f>
        <v>0</v>
      </c>
      <c r="G131" s="84">
        <f>IF(NOT(OR('Information de soudage à l''arc'!C$4="Non",'Information de soudage à l''arc'!C$5="Non")),0,(F131*D131)/1000000)</f>
        <v>0</v>
      </c>
      <c r="H131" s="36" t="s">
        <v>54</v>
      </c>
      <c r="J131" s="9" t="s">
        <v>60</v>
      </c>
    </row>
    <row r="132" spans="1:10" ht="16.5" customHeight="1" thickBot="1" x14ac:dyDescent="0.25">
      <c r="A132" s="97"/>
      <c r="B132" s="154"/>
      <c r="C132" s="98" t="s">
        <v>292</v>
      </c>
      <c r="D132" s="187"/>
      <c r="E132" s="154"/>
      <c r="F132" s="188"/>
      <c r="G132" s="75">
        <f>SUM(G73:G131)</f>
        <v>0</v>
      </c>
      <c r="H132" s="146" t="s">
        <v>54</v>
      </c>
    </row>
    <row r="133" spans="1:10" ht="15" customHeight="1" thickBot="1" x14ac:dyDescent="0.25">
      <c r="B133" s="175"/>
      <c r="C133" s="176"/>
      <c r="D133" s="177"/>
      <c r="E133" s="177"/>
      <c r="F133" s="178"/>
      <c r="G133" s="179"/>
      <c r="H133" s="180"/>
    </row>
    <row r="134" spans="1:10" ht="38.25" x14ac:dyDescent="0.2">
      <c r="A134" s="212" t="s">
        <v>289</v>
      </c>
      <c r="B134" s="143" t="s">
        <v>55</v>
      </c>
      <c r="C134" s="181" t="s">
        <v>153</v>
      </c>
      <c r="D134" s="182" t="s">
        <v>61</v>
      </c>
      <c r="E134" s="184" t="s">
        <v>62</v>
      </c>
      <c r="F134" s="184" t="s">
        <v>61</v>
      </c>
      <c r="G134" s="185">
        <f t="shared" ref="G134:G155" si="20">G12*0.75</f>
        <v>0</v>
      </c>
      <c r="H134" s="186" t="s">
        <v>54</v>
      </c>
    </row>
    <row r="135" spans="1:10" x14ac:dyDescent="0.2">
      <c r="B135" s="151"/>
      <c r="C135" s="93" t="s">
        <v>5</v>
      </c>
      <c r="D135" s="38" t="s">
        <v>61</v>
      </c>
      <c r="E135" s="152" t="s">
        <v>62</v>
      </c>
      <c r="F135" s="152" t="s">
        <v>61</v>
      </c>
      <c r="G135" s="145">
        <f t="shared" si="20"/>
        <v>0</v>
      </c>
      <c r="H135" s="146" t="s">
        <v>54</v>
      </c>
    </row>
    <row r="136" spans="1:10" x14ac:dyDescent="0.2">
      <c r="B136" s="151"/>
      <c r="C136" s="93" t="s">
        <v>6</v>
      </c>
      <c r="D136" s="38" t="s">
        <v>61</v>
      </c>
      <c r="E136" s="152" t="s">
        <v>62</v>
      </c>
      <c r="F136" s="152" t="s">
        <v>61</v>
      </c>
      <c r="G136" s="145">
        <f t="shared" si="20"/>
        <v>0</v>
      </c>
      <c r="H136" s="146" t="s">
        <v>54</v>
      </c>
    </row>
    <row r="137" spans="1:10" x14ac:dyDescent="0.2">
      <c r="B137" s="151"/>
      <c r="C137" s="93" t="s">
        <v>99</v>
      </c>
      <c r="D137" s="38" t="s">
        <v>61</v>
      </c>
      <c r="E137" s="152" t="s">
        <v>63</v>
      </c>
      <c r="F137" s="152" t="s">
        <v>61</v>
      </c>
      <c r="G137" s="145">
        <f t="shared" si="20"/>
        <v>0</v>
      </c>
      <c r="H137" s="146" t="s">
        <v>54</v>
      </c>
    </row>
    <row r="138" spans="1:10" x14ac:dyDescent="0.2">
      <c r="B138" s="151"/>
      <c r="C138" s="93" t="s">
        <v>7</v>
      </c>
      <c r="D138" s="38" t="s">
        <v>61</v>
      </c>
      <c r="E138" s="152" t="s">
        <v>62</v>
      </c>
      <c r="F138" s="152" t="s">
        <v>61</v>
      </c>
      <c r="G138" s="145">
        <f t="shared" si="20"/>
        <v>0</v>
      </c>
      <c r="H138" s="146" t="s">
        <v>54</v>
      </c>
    </row>
    <row r="139" spans="1:10" x14ac:dyDescent="0.2">
      <c r="B139" s="151"/>
      <c r="C139" s="93" t="s">
        <v>8</v>
      </c>
      <c r="D139" s="38" t="s">
        <v>61</v>
      </c>
      <c r="E139" s="152" t="s">
        <v>62</v>
      </c>
      <c r="F139" s="152" t="s">
        <v>61</v>
      </c>
      <c r="G139" s="145">
        <f t="shared" si="20"/>
        <v>0</v>
      </c>
      <c r="H139" s="146" t="s">
        <v>54</v>
      </c>
    </row>
    <row r="140" spans="1:10" x14ac:dyDescent="0.2">
      <c r="B140" s="151"/>
      <c r="C140" s="93" t="s">
        <v>9</v>
      </c>
      <c r="D140" s="38" t="s">
        <v>61</v>
      </c>
      <c r="E140" s="152" t="s">
        <v>63</v>
      </c>
      <c r="F140" s="152" t="s">
        <v>61</v>
      </c>
      <c r="G140" s="145">
        <f t="shared" si="20"/>
        <v>0</v>
      </c>
      <c r="H140" s="146" t="s">
        <v>54</v>
      </c>
    </row>
    <row r="141" spans="1:10" x14ac:dyDescent="0.2">
      <c r="B141" s="151"/>
      <c r="C141" s="93" t="s">
        <v>10</v>
      </c>
      <c r="D141" s="38" t="s">
        <v>61</v>
      </c>
      <c r="E141" s="152" t="s">
        <v>64</v>
      </c>
      <c r="F141" s="152" t="s">
        <v>61</v>
      </c>
      <c r="G141" s="145">
        <f t="shared" si="20"/>
        <v>0</v>
      </c>
      <c r="H141" s="146" t="s">
        <v>54</v>
      </c>
    </row>
    <row r="142" spans="1:10" x14ac:dyDescent="0.2">
      <c r="B142" s="151"/>
      <c r="C142" s="93" t="s">
        <v>12</v>
      </c>
      <c r="D142" s="38" t="s">
        <v>61</v>
      </c>
      <c r="E142" s="152" t="s">
        <v>62</v>
      </c>
      <c r="F142" s="152" t="s">
        <v>61</v>
      </c>
      <c r="G142" s="145">
        <f t="shared" si="20"/>
        <v>0</v>
      </c>
      <c r="H142" s="146" t="s">
        <v>54</v>
      </c>
    </row>
    <row r="143" spans="1:10" x14ac:dyDescent="0.2">
      <c r="B143" s="151"/>
      <c r="C143" s="93" t="s">
        <v>14</v>
      </c>
      <c r="D143" s="38" t="s">
        <v>61</v>
      </c>
      <c r="E143" s="152" t="s">
        <v>63</v>
      </c>
      <c r="F143" s="152" t="s">
        <v>61</v>
      </c>
      <c r="G143" s="145">
        <f t="shared" si="20"/>
        <v>0</v>
      </c>
      <c r="H143" s="146" t="s">
        <v>54</v>
      </c>
    </row>
    <row r="144" spans="1:10" x14ac:dyDescent="0.2">
      <c r="B144" s="151"/>
      <c r="C144" s="93" t="s">
        <v>16</v>
      </c>
      <c r="D144" s="38" t="s">
        <v>61</v>
      </c>
      <c r="E144" s="152" t="s">
        <v>64</v>
      </c>
      <c r="F144" s="152" t="s">
        <v>61</v>
      </c>
      <c r="G144" s="145">
        <f t="shared" si="20"/>
        <v>0</v>
      </c>
      <c r="H144" s="146" t="s">
        <v>54</v>
      </c>
    </row>
    <row r="145" spans="2:8" customFormat="1" x14ac:dyDescent="0.2">
      <c r="B145" s="151"/>
      <c r="C145" s="93" t="s">
        <v>18</v>
      </c>
      <c r="D145" s="38" t="s">
        <v>61</v>
      </c>
      <c r="E145" s="152" t="s">
        <v>62</v>
      </c>
      <c r="F145" s="152" t="s">
        <v>61</v>
      </c>
      <c r="G145" s="145">
        <f t="shared" si="20"/>
        <v>0</v>
      </c>
      <c r="H145" s="146" t="s">
        <v>54</v>
      </c>
    </row>
    <row r="146" spans="2:8" customFormat="1" x14ac:dyDescent="0.2">
      <c r="B146" s="151"/>
      <c r="C146" s="93" t="s">
        <v>20</v>
      </c>
      <c r="D146" s="38" t="s">
        <v>61</v>
      </c>
      <c r="E146" s="152" t="s">
        <v>62</v>
      </c>
      <c r="F146" s="152" t="s">
        <v>61</v>
      </c>
      <c r="G146" s="145">
        <f t="shared" si="20"/>
        <v>0</v>
      </c>
      <c r="H146" s="146" t="s">
        <v>54</v>
      </c>
    </row>
    <row r="147" spans="2:8" customFormat="1" x14ac:dyDescent="0.2">
      <c r="B147" s="151"/>
      <c r="C147" s="93" t="s">
        <v>22</v>
      </c>
      <c r="D147" s="38" t="s">
        <v>61</v>
      </c>
      <c r="E147" s="152" t="s">
        <v>62</v>
      </c>
      <c r="F147" s="152" t="s">
        <v>61</v>
      </c>
      <c r="G147" s="145">
        <f t="shared" si="20"/>
        <v>0</v>
      </c>
      <c r="H147" s="146" t="s">
        <v>54</v>
      </c>
    </row>
    <row r="148" spans="2:8" customFormat="1" x14ac:dyDescent="0.2">
      <c r="B148" s="151"/>
      <c r="C148" s="93" t="s">
        <v>24</v>
      </c>
      <c r="D148" s="38" t="s">
        <v>61</v>
      </c>
      <c r="E148" s="152" t="s">
        <v>62</v>
      </c>
      <c r="F148" s="152" t="s">
        <v>61</v>
      </c>
      <c r="G148" s="145">
        <f t="shared" si="20"/>
        <v>0</v>
      </c>
      <c r="H148" s="146" t="s">
        <v>54</v>
      </c>
    </row>
    <row r="149" spans="2:8" customFormat="1" x14ac:dyDescent="0.2">
      <c r="B149" s="151"/>
      <c r="C149" s="93" t="s">
        <v>25</v>
      </c>
      <c r="D149" s="38" t="s">
        <v>61</v>
      </c>
      <c r="E149" s="152" t="s">
        <v>63</v>
      </c>
      <c r="F149" s="152" t="s">
        <v>61</v>
      </c>
      <c r="G149" s="145">
        <f t="shared" si="20"/>
        <v>0</v>
      </c>
      <c r="H149" s="146" t="s">
        <v>54</v>
      </c>
    </row>
    <row r="150" spans="2:8" customFormat="1" x14ac:dyDescent="0.2">
      <c r="B150" s="151"/>
      <c r="C150" s="93" t="s">
        <v>26</v>
      </c>
      <c r="D150" s="38" t="s">
        <v>61</v>
      </c>
      <c r="E150" s="152" t="s">
        <v>62</v>
      </c>
      <c r="F150" s="152" t="s">
        <v>61</v>
      </c>
      <c r="G150" s="145">
        <f t="shared" si="20"/>
        <v>0</v>
      </c>
      <c r="H150" s="146" t="s">
        <v>54</v>
      </c>
    </row>
    <row r="151" spans="2:8" customFormat="1" x14ac:dyDescent="0.2">
      <c r="B151" s="151"/>
      <c r="C151" s="93" t="s">
        <v>27</v>
      </c>
      <c r="D151" s="38" t="s">
        <v>61</v>
      </c>
      <c r="E151" s="152" t="s">
        <v>62</v>
      </c>
      <c r="F151" s="152" t="s">
        <v>61</v>
      </c>
      <c r="G151" s="145">
        <f t="shared" si="20"/>
        <v>0</v>
      </c>
      <c r="H151" s="146" t="s">
        <v>54</v>
      </c>
    </row>
    <row r="152" spans="2:8" customFormat="1" x14ac:dyDescent="0.2">
      <c r="B152" s="151"/>
      <c r="C152" s="93" t="s">
        <v>28</v>
      </c>
      <c r="D152" s="38" t="s">
        <v>61</v>
      </c>
      <c r="E152" s="152" t="s">
        <v>62</v>
      </c>
      <c r="F152" s="152" t="s">
        <v>61</v>
      </c>
      <c r="G152" s="145">
        <f t="shared" si="20"/>
        <v>0</v>
      </c>
      <c r="H152" s="146" t="s">
        <v>54</v>
      </c>
    </row>
    <row r="153" spans="2:8" customFormat="1" x14ac:dyDescent="0.2">
      <c r="B153" s="151"/>
      <c r="C153" s="93" t="s">
        <v>30</v>
      </c>
      <c r="D153" s="38" t="s">
        <v>61</v>
      </c>
      <c r="E153" s="152" t="s">
        <v>62</v>
      </c>
      <c r="F153" s="152" t="s">
        <v>61</v>
      </c>
      <c r="G153" s="145">
        <f t="shared" si="20"/>
        <v>0</v>
      </c>
      <c r="H153" s="146" t="s">
        <v>54</v>
      </c>
    </row>
    <row r="154" spans="2:8" customFormat="1" x14ac:dyDescent="0.2">
      <c r="B154" s="151"/>
      <c r="C154" s="93" t="s">
        <v>31</v>
      </c>
      <c r="D154" s="38" t="s">
        <v>61</v>
      </c>
      <c r="E154" s="24" t="s">
        <v>62</v>
      </c>
      <c r="F154" s="152" t="s">
        <v>61</v>
      </c>
      <c r="G154" s="145">
        <f t="shared" si="20"/>
        <v>0</v>
      </c>
      <c r="H154" s="146" t="s">
        <v>54</v>
      </c>
    </row>
    <row r="155" spans="2:8" customFormat="1" x14ac:dyDescent="0.2">
      <c r="B155" s="151"/>
      <c r="C155" s="93" t="s">
        <v>367</v>
      </c>
      <c r="D155" s="36" t="s">
        <v>61</v>
      </c>
      <c r="E155" s="36" t="s">
        <v>66</v>
      </c>
      <c r="F155" s="36" t="s">
        <v>61</v>
      </c>
      <c r="G155" s="145">
        <f t="shared" si="20"/>
        <v>0</v>
      </c>
      <c r="H155" s="36" t="s">
        <v>54</v>
      </c>
    </row>
    <row r="156" spans="2:8" customFormat="1" x14ac:dyDescent="0.2">
      <c r="B156" s="164"/>
      <c r="C156" s="165"/>
      <c r="D156" s="166"/>
      <c r="E156" s="164"/>
      <c r="F156" s="168"/>
      <c r="G156" s="169"/>
      <c r="H156" s="170"/>
    </row>
    <row r="157" spans="2:8" customFormat="1" x14ac:dyDescent="0.2">
      <c r="B157" s="151"/>
      <c r="C157" s="82" t="s">
        <v>154</v>
      </c>
      <c r="D157" s="38" t="s">
        <v>61</v>
      </c>
      <c r="E157" s="24" t="s">
        <v>63</v>
      </c>
      <c r="F157" s="152" t="s">
        <v>61</v>
      </c>
      <c r="G157" s="145">
        <f t="shared" ref="G157:G168" si="21">G35*0.75</f>
        <v>0</v>
      </c>
      <c r="H157" s="146" t="s">
        <v>54</v>
      </c>
    </row>
    <row r="158" spans="2:8" customFormat="1" x14ac:dyDescent="0.2">
      <c r="B158" s="151"/>
      <c r="C158" s="93" t="s">
        <v>99</v>
      </c>
      <c r="D158" s="38" t="s">
        <v>61</v>
      </c>
      <c r="E158" s="152" t="s">
        <v>66</v>
      </c>
      <c r="F158" s="152" t="s">
        <v>61</v>
      </c>
      <c r="G158" s="145">
        <f t="shared" si="21"/>
        <v>0</v>
      </c>
      <c r="H158" s="146" t="s">
        <v>54</v>
      </c>
    </row>
    <row r="159" spans="2:8" customFormat="1" x14ac:dyDescent="0.2">
      <c r="B159" s="151"/>
      <c r="C159" s="93" t="s">
        <v>34</v>
      </c>
      <c r="D159" s="38" t="s">
        <v>61</v>
      </c>
      <c r="E159" s="152" t="s">
        <v>65</v>
      </c>
      <c r="F159" s="152" t="s">
        <v>61</v>
      </c>
      <c r="G159" s="145">
        <f t="shared" si="21"/>
        <v>0</v>
      </c>
      <c r="H159" s="146" t="s">
        <v>54</v>
      </c>
    </row>
    <row r="160" spans="2:8" customFormat="1" x14ac:dyDescent="0.2">
      <c r="B160" s="151"/>
      <c r="C160" s="93" t="s">
        <v>35</v>
      </c>
      <c r="D160" s="38" t="s">
        <v>61</v>
      </c>
      <c r="E160" s="152" t="s">
        <v>63</v>
      </c>
      <c r="F160" s="152" t="s">
        <v>61</v>
      </c>
      <c r="G160" s="145">
        <f t="shared" si="21"/>
        <v>0</v>
      </c>
      <c r="H160" s="146" t="s">
        <v>54</v>
      </c>
    </row>
    <row r="161" spans="2:8" customFormat="1" x14ac:dyDescent="0.2">
      <c r="B161" s="151"/>
      <c r="C161" s="93" t="s">
        <v>37</v>
      </c>
      <c r="D161" s="38" t="s">
        <v>61</v>
      </c>
      <c r="E161" s="152" t="s">
        <v>63</v>
      </c>
      <c r="F161" s="152" t="s">
        <v>61</v>
      </c>
      <c r="G161" s="145">
        <f t="shared" si="21"/>
        <v>0</v>
      </c>
      <c r="H161" s="146" t="s">
        <v>54</v>
      </c>
    </row>
    <row r="162" spans="2:8" customFormat="1" x14ac:dyDescent="0.2">
      <c r="B162" s="151"/>
      <c r="C162" s="93" t="s">
        <v>39</v>
      </c>
      <c r="D162" s="38" t="s">
        <v>61</v>
      </c>
      <c r="E162" s="152" t="s">
        <v>62</v>
      </c>
      <c r="F162" s="152" t="s">
        <v>61</v>
      </c>
      <c r="G162" s="145">
        <f t="shared" si="21"/>
        <v>0</v>
      </c>
      <c r="H162" s="146" t="s">
        <v>54</v>
      </c>
    </row>
    <row r="163" spans="2:8" customFormat="1" x14ac:dyDescent="0.2">
      <c r="B163" s="151"/>
      <c r="C163" s="93" t="s">
        <v>100</v>
      </c>
      <c r="D163" s="38" t="s">
        <v>61</v>
      </c>
      <c r="E163" s="152" t="s">
        <v>63</v>
      </c>
      <c r="F163" s="152" t="s">
        <v>61</v>
      </c>
      <c r="G163" s="145">
        <f t="shared" si="21"/>
        <v>0</v>
      </c>
      <c r="H163" s="146" t="s">
        <v>54</v>
      </c>
    </row>
    <row r="164" spans="2:8" customFormat="1" x14ac:dyDescent="0.2">
      <c r="B164" s="151"/>
      <c r="C164" s="93" t="s">
        <v>101</v>
      </c>
      <c r="D164" s="38" t="s">
        <v>61</v>
      </c>
      <c r="E164" s="152" t="s">
        <v>63</v>
      </c>
      <c r="F164" s="152" t="s">
        <v>61</v>
      </c>
      <c r="G164" s="145">
        <f t="shared" si="21"/>
        <v>0</v>
      </c>
      <c r="H164" s="146" t="s">
        <v>54</v>
      </c>
    </row>
    <row r="165" spans="2:8" customFormat="1" x14ac:dyDescent="0.2">
      <c r="B165" s="151"/>
      <c r="C165" s="93" t="s">
        <v>102</v>
      </c>
      <c r="D165" s="38" t="s">
        <v>61</v>
      </c>
      <c r="E165" s="152" t="s">
        <v>63</v>
      </c>
      <c r="F165" s="152" t="s">
        <v>61</v>
      </c>
      <c r="G165" s="145">
        <f t="shared" si="21"/>
        <v>0</v>
      </c>
      <c r="H165" s="146" t="s">
        <v>54</v>
      </c>
    </row>
    <row r="166" spans="2:8" customFormat="1" x14ac:dyDescent="0.2">
      <c r="B166" s="151"/>
      <c r="C166" s="93" t="s">
        <v>40</v>
      </c>
      <c r="D166" s="38" t="s">
        <v>61</v>
      </c>
      <c r="E166" s="152" t="s">
        <v>62</v>
      </c>
      <c r="F166" s="152" t="s">
        <v>61</v>
      </c>
      <c r="G166" s="145">
        <f t="shared" si="21"/>
        <v>0</v>
      </c>
      <c r="H166" s="146" t="s">
        <v>54</v>
      </c>
    </row>
    <row r="167" spans="2:8" customFormat="1" x14ac:dyDescent="0.2">
      <c r="B167" s="151"/>
      <c r="C167" s="93" t="s">
        <v>41</v>
      </c>
      <c r="D167" s="38" t="s">
        <v>61</v>
      </c>
      <c r="E167" s="152" t="s">
        <v>62</v>
      </c>
      <c r="F167" s="152" t="s">
        <v>61</v>
      </c>
      <c r="G167" s="145">
        <f t="shared" si="21"/>
        <v>0</v>
      </c>
      <c r="H167" s="146" t="s">
        <v>54</v>
      </c>
    </row>
    <row r="168" spans="2:8" customFormat="1" x14ac:dyDescent="0.2">
      <c r="B168" s="151"/>
      <c r="C168" s="93" t="s">
        <v>368</v>
      </c>
      <c r="D168" s="36" t="s">
        <v>61</v>
      </c>
      <c r="E168" s="36" t="s">
        <v>66</v>
      </c>
      <c r="F168" s="36" t="s">
        <v>61</v>
      </c>
      <c r="G168" s="145">
        <f t="shared" si="21"/>
        <v>0</v>
      </c>
      <c r="H168" s="36" t="s">
        <v>54</v>
      </c>
    </row>
    <row r="169" spans="2:8" customFormat="1" x14ac:dyDescent="0.2">
      <c r="B169" s="164"/>
      <c r="C169" s="165"/>
      <c r="D169" s="166"/>
      <c r="E169" s="164"/>
      <c r="F169" s="168"/>
      <c r="G169" s="169"/>
      <c r="H169" s="170"/>
    </row>
    <row r="170" spans="2:8" customFormat="1" x14ac:dyDescent="0.2">
      <c r="B170" s="151"/>
      <c r="C170" s="82" t="s">
        <v>155</v>
      </c>
      <c r="D170" s="38" t="s">
        <v>61</v>
      </c>
      <c r="E170" s="24" t="s">
        <v>63</v>
      </c>
      <c r="F170" s="152" t="s">
        <v>61</v>
      </c>
      <c r="G170" s="145">
        <f t="shared" ref="G170:G177" si="22">G48*0.75</f>
        <v>0</v>
      </c>
      <c r="H170" s="146" t="s">
        <v>54</v>
      </c>
    </row>
    <row r="171" spans="2:8" customFormat="1" x14ac:dyDescent="0.2">
      <c r="B171" s="151"/>
      <c r="C171" s="93" t="s">
        <v>5</v>
      </c>
      <c r="D171" s="38" t="s">
        <v>61</v>
      </c>
      <c r="E171" s="152" t="s">
        <v>63</v>
      </c>
      <c r="F171" s="152" t="s">
        <v>61</v>
      </c>
      <c r="G171" s="145">
        <f t="shared" si="22"/>
        <v>0</v>
      </c>
      <c r="H171" s="146" t="s">
        <v>54</v>
      </c>
    </row>
    <row r="172" spans="2:8" customFormat="1" x14ac:dyDescent="0.2">
      <c r="B172" s="151"/>
      <c r="C172" s="93" t="s">
        <v>46</v>
      </c>
      <c r="D172" s="38" t="s">
        <v>61</v>
      </c>
      <c r="E172" s="152" t="s">
        <v>63</v>
      </c>
      <c r="F172" s="152" t="s">
        <v>61</v>
      </c>
      <c r="G172" s="145">
        <f t="shared" si="22"/>
        <v>0</v>
      </c>
      <c r="H172" s="146" t="s">
        <v>54</v>
      </c>
    </row>
    <row r="173" spans="2:8" customFormat="1" x14ac:dyDescent="0.2">
      <c r="B173" s="151"/>
      <c r="C173" s="93" t="s">
        <v>99</v>
      </c>
      <c r="D173" s="38" t="s">
        <v>61</v>
      </c>
      <c r="E173" s="152" t="s">
        <v>66</v>
      </c>
      <c r="F173" s="152" t="s">
        <v>61</v>
      </c>
      <c r="G173" s="145">
        <f t="shared" si="22"/>
        <v>0</v>
      </c>
      <c r="H173" s="146" t="s">
        <v>54</v>
      </c>
    </row>
    <row r="174" spans="2:8" customFormat="1" x14ac:dyDescent="0.2">
      <c r="B174" s="151"/>
      <c r="C174" s="93" t="s">
        <v>47</v>
      </c>
      <c r="D174" s="38" t="s">
        <v>61</v>
      </c>
      <c r="E174" s="152" t="s">
        <v>64</v>
      </c>
      <c r="F174" s="152" t="s">
        <v>61</v>
      </c>
      <c r="G174" s="145">
        <f t="shared" si="22"/>
        <v>0</v>
      </c>
      <c r="H174" s="146" t="s">
        <v>54</v>
      </c>
    </row>
    <row r="175" spans="2:8" customFormat="1" x14ac:dyDescent="0.2">
      <c r="B175" s="151"/>
      <c r="C175" s="93" t="s">
        <v>48</v>
      </c>
      <c r="D175" s="38" t="s">
        <v>61</v>
      </c>
      <c r="E175" s="152" t="s">
        <v>64</v>
      </c>
      <c r="F175" s="152" t="s">
        <v>61</v>
      </c>
      <c r="G175" s="145">
        <f t="shared" si="22"/>
        <v>0</v>
      </c>
      <c r="H175" s="146" t="s">
        <v>54</v>
      </c>
    </row>
    <row r="176" spans="2:8" customFormat="1" x14ac:dyDescent="0.2">
      <c r="B176" s="151"/>
      <c r="C176" s="93" t="s">
        <v>49</v>
      </c>
      <c r="D176" s="38" t="s">
        <v>61</v>
      </c>
      <c r="E176" s="152" t="s">
        <v>64</v>
      </c>
      <c r="F176" s="152" t="s">
        <v>61</v>
      </c>
      <c r="G176" s="145">
        <f t="shared" si="22"/>
        <v>0</v>
      </c>
      <c r="H176" s="146" t="s">
        <v>54</v>
      </c>
    </row>
    <row r="177" spans="2:10" x14ac:dyDescent="0.2">
      <c r="B177" s="151"/>
      <c r="C177" s="93" t="s">
        <v>369</v>
      </c>
      <c r="D177" s="36" t="s">
        <v>61</v>
      </c>
      <c r="E177" s="36" t="s">
        <v>66</v>
      </c>
      <c r="F177" s="36" t="s">
        <v>61</v>
      </c>
      <c r="G177" s="145">
        <f t="shared" si="22"/>
        <v>0</v>
      </c>
      <c r="H177" s="36" t="s">
        <v>54</v>
      </c>
    </row>
    <row r="178" spans="2:10" x14ac:dyDescent="0.2">
      <c r="B178" s="164"/>
      <c r="C178" s="165"/>
      <c r="D178" s="166"/>
      <c r="E178" s="167"/>
      <c r="F178" s="168"/>
      <c r="G178" s="169"/>
      <c r="H178" s="170"/>
    </row>
    <row r="179" spans="2:10" x14ac:dyDescent="0.2">
      <c r="B179" s="151"/>
      <c r="C179" s="82" t="s">
        <v>159</v>
      </c>
      <c r="D179" s="38" t="s">
        <v>61</v>
      </c>
      <c r="E179" s="152" t="s">
        <v>62</v>
      </c>
      <c r="F179" s="144" t="s">
        <v>61</v>
      </c>
      <c r="G179" s="145">
        <f>G57*0.75</f>
        <v>0</v>
      </c>
      <c r="H179" s="146" t="s">
        <v>54</v>
      </c>
      <c r="J179" s="9" t="s">
        <v>60</v>
      </c>
    </row>
    <row r="180" spans="2:10" x14ac:dyDescent="0.2">
      <c r="B180" s="151"/>
      <c r="C180" s="93" t="s">
        <v>108</v>
      </c>
      <c r="D180" s="38" t="s">
        <v>61</v>
      </c>
      <c r="E180" s="36" t="s">
        <v>63</v>
      </c>
      <c r="F180" s="144" t="s">
        <v>61</v>
      </c>
      <c r="G180" s="145">
        <f>G58*0.75</f>
        <v>0</v>
      </c>
      <c r="H180" s="146" t="s">
        <v>54</v>
      </c>
    </row>
    <row r="181" spans="2:10" x14ac:dyDescent="0.2">
      <c r="B181" s="151"/>
      <c r="C181" s="93" t="s">
        <v>39</v>
      </c>
      <c r="D181" s="38" t="s">
        <v>61</v>
      </c>
      <c r="E181" s="36" t="s">
        <v>63</v>
      </c>
      <c r="F181" s="144" t="s">
        <v>61</v>
      </c>
      <c r="G181" s="145">
        <f>G59*0.75</f>
        <v>0</v>
      </c>
      <c r="H181" s="146" t="s">
        <v>54</v>
      </c>
    </row>
    <row r="182" spans="2:10" x14ac:dyDescent="0.2">
      <c r="B182" s="151"/>
      <c r="C182" s="93" t="s">
        <v>370</v>
      </c>
      <c r="D182" s="36" t="s">
        <v>61</v>
      </c>
      <c r="E182" s="36" t="s">
        <v>66</v>
      </c>
      <c r="F182" s="36" t="s">
        <v>61</v>
      </c>
      <c r="G182" s="145">
        <f t="shared" ref="G182" si="23">G60*0.75</f>
        <v>0</v>
      </c>
      <c r="H182" s="36" t="s">
        <v>54</v>
      </c>
    </row>
    <row r="183" spans="2:10" ht="16.5" customHeight="1" x14ac:dyDescent="0.2">
      <c r="B183" s="164"/>
      <c r="C183" s="165"/>
      <c r="D183" s="166"/>
      <c r="E183" s="164"/>
      <c r="F183" s="168"/>
      <c r="G183" s="169"/>
      <c r="H183" s="170"/>
    </row>
    <row r="184" spans="2:10" x14ac:dyDescent="0.2">
      <c r="B184" s="151"/>
      <c r="C184" s="82" t="s">
        <v>160</v>
      </c>
      <c r="D184" s="38" t="s">
        <v>61</v>
      </c>
      <c r="E184" s="152" t="s">
        <v>63</v>
      </c>
      <c r="F184" s="144" t="s">
        <v>61</v>
      </c>
      <c r="G184" s="145">
        <f>G62*0.75</f>
        <v>0</v>
      </c>
      <c r="H184" s="146" t="s">
        <v>54</v>
      </c>
      <c r="J184" s="9" t="s">
        <v>60</v>
      </c>
    </row>
    <row r="185" spans="2:10" x14ac:dyDescent="0.2">
      <c r="B185" s="151"/>
      <c r="C185" s="93" t="s">
        <v>100</v>
      </c>
      <c r="D185" s="38" t="s">
        <v>61</v>
      </c>
      <c r="E185" s="36" t="s">
        <v>63</v>
      </c>
      <c r="F185" s="144" t="s">
        <v>61</v>
      </c>
      <c r="G185" s="145">
        <f>G63*0.75</f>
        <v>0</v>
      </c>
      <c r="H185" s="146" t="s">
        <v>54</v>
      </c>
    </row>
    <row r="186" spans="2:10" x14ac:dyDescent="0.2">
      <c r="B186" s="151"/>
      <c r="C186" s="93" t="s">
        <v>371</v>
      </c>
      <c r="D186" s="36" t="s">
        <v>61</v>
      </c>
      <c r="E186" s="36" t="s">
        <v>66</v>
      </c>
      <c r="F186" s="36" t="s">
        <v>61</v>
      </c>
      <c r="G186" s="145">
        <f t="shared" ref="G186" si="24">G64*0.75</f>
        <v>0</v>
      </c>
      <c r="H186" s="36" t="s">
        <v>54</v>
      </c>
    </row>
    <row r="187" spans="2:10" ht="15.75" customHeight="1" x14ac:dyDescent="0.2">
      <c r="B187" s="164"/>
      <c r="C187" s="165"/>
      <c r="D187" s="166"/>
      <c r="E187" s="164"/>
      <c r="F187" s="168"/>
      <c r="G187" s="169"/>
      <c r="H187" s="170"/>
    </row>
    <row r="188" spans="2:10" x14ac:dyDescent="0.2">
      <c r="B188" s="151"/>
      <c r="C188" s="82" t="s">
        <v>158</v>
      </c>
      <c r="D188" s="38" t="s">
        <v>61</v>
      </c>
      <c r="E188" s="152" t="s">
        <v>63</v>
      </c>
      <c r="F188" s="144" t="s">
        <v>61</v>
      </c>
      <c r="G188" s="145">
        <f t="shared" ref="G188:G190" si="25">G66*0.75</f>
        <v>0</v>
      </c>
      <c r="H188" s="146" t="s">
        <v>54</v>
      </c>
      <c r="J188" s="9" t="s">
        <v>60</v>
      </c>
    </row>
    <row r="189" spans="2:10" x14ac:dyDescent="0.2">
      <c r="B189" s="151"/>
      <c r="C189" s="93" t="s">
        <v>100</v>
      </c>
      <c r="D189" s="38" t="s">
        <v>61</v>
      </c>
      <c r="E189" s="36" t="s">
        <v>63</v>
      </c>
      <c r="F189" s="144" t="s">
        <v>61</v>
      </c>
      <c r="G189" s="145">
        <f t="shared" si="25"/>
        <v>0</v>
      </c>
      <c r="H189" s="146" t="s">
        <v>54</v>
      </c>
    </row>
    <row r="190" spans="2:10" x14ac:dyDescent="0.2">
      <c r="B190" s="151"/>
      <c r="C190" s="93" t="s">
        <v>372</v>
      </c>
      <c r="D190" s="36" t="s">
        <v>61</v>
      </c>
      <c r="E190" s="36" t="s">
        <v>66</v>
      </c>
      <c r="F190" s="36" t="s">
        <v>61</v>
      </c>
      <c r="G190" s="145">
        <f t="shared" si="25"/>
        <v>0</v>
      </c>
      <c r="H190" s="36" t="s">
        <v>54</v>
      </c>
    </row>
    <row r="191" spans="2:10" ht="15.75" customHeight="1" x14ac:dyDescent="0.2">
      <c r="B191" s="164"/>
      <c r="C191" s="165"/>
      <c r="D191" s="166"/>
      <c r="E191" s="164"/>
      <c r="F191" s="168"/>
      <c r="G191" s="169"/>
      <c r="H191" s="170"/>
    </row>
    <row r="192" spans="2:10" x14ac:dyDescent="0.2">
      <c r="B192" s="151"/>
      <c r="C192" s="114" t="s">
        <v>374</v>
      </c>
      <c r="D192" s="36" t="s">
        <v>61</v>
      </c>
      <c r="E192" s="36" t="s">
        <v>66</v>
      </c>
      <c r="F192" s="36" t="s">
        <v>61</v>
      </c>
      <c r="G192" s="145">
        <f t="shared" ref="G192" si="26">G70*0.75</f>
        <v>0</v>
      </c>
      <c r="H192" s="36" t="s">
        <v>54</v>
      </c>
      <c r="J192" s="9" t="s">
        <v>60</v>
      </c>
    </row>
    <row r="193" spans="1:10" ht="18" customHeight="1" thickBot="1" x14ac:dyDescent="0.25">
      <c r="A193" s="97"/>
      <c r="B193" s="189"/>
      <c r="C193" s="248" t="s">
        <v>290</v>
      </c>
      <c r="D193" s="189"/>
      <c r="E193" s="189"/>
      <c r="F193" s="190"/>
      <c r="G193" s="72">
        <f>SUM(G134:G192)</f>
        <v>0</v>
      </c>
      <c r="H193" s="146" t="s">
        <v>54</v>
      </c>
      <c r="J193"/>
    </row>
    <row r="195" spans="1:10" x14ac:dyDescent="0.2">
      <c r="A195" s="15" t="s">
        <v>291</v>
      </c>
      <c r="C195" s="321"/>
      <c r="J195"/>
    </row>
    <row r="196" spans="1:10" x14ac:dyDescent="0.2">
      <c r="C196" s="321"/>
      <c r="J196"/>
    </row>
  </sheetData>
  <sheetProtection algorithmName="SHA-512" hashValue="MTC1sX4z1KXVbEFGVj3K5FbRozhyT5em/7MY4z+PHnXkT/6lWSi4GptVO4/Ex64rN0wO4LuQ/S1+GrUXl64mLQ==" saltValue="9ErGS+zviYt5ukDPV+rZ1g==" spinCount="100000" sheet="1" objects="1" scenarios="1"/>
  <customSheetViews>
    <customSheetView guid="{90FE1CE8-4AF5-4CF9-9EB8-EE62130E4690}" showRuler="0" topLeftCell="B1">
      <selection activeCell="G4" sqref="G4"/>
      <rowBreaks count="2" manualBreakCount="2">
        <brk id="41" max="16383" man="1"/>
        <brk id="80" max="16383" man="1"/>
      </rowBreaks>
      <colBreaks count="1" manualBreakCount="1">
        <brk id="4" max="1048575" man="1"/>
      </colBreaks>
      <pageMargins left="0.75" right="0.75" top="1" bottom="1" header="0.5" footer="0.5"/>
      <pageSetup scale="96" orientation="portrait" r:id="rId1"/>
      <headerFooter alignWithMargins="0"/>
    </customSheetView>
  </customSheetViews>
  <mergeCells count="1">
    <mergeCell ref="C195:C196"/>
  </mergeCells>
  <phoneticPr fontId="7" type="noConversion"/>
  <pageMargins left="0.75" right="0.75" top="1" bottom="1" header="0.5" footer="0.5"/>
  <pageSetup scale="96" orientation="portrait" r:id="rId2"/>
  <headerFooter alignWithMargins="0"/>
  <rowBreaks count="2" manualBreakCount="2">
    <brk id="71" max="16383" man="1"/>
    <brk id="132" max="16383" man="1"/>
  </rowBreaks>
  <colBreaks count="1" manualBreakCount="1">
    <brk id="4" max="1048575" man="1"/>
  </colBreaks>
  <extLst>
    <ext xmlns:x14="http://schemas.microsoft.com/office/spreadsheetml/2009/9/main" uri="{78C0D931-6437-407d-A8EE-F0AAD7539E65}">
      <x14:conditionalFormattings>
        <x14:conditionalFormatting xmlns:xm="http://schemas.microsoft.com/office/excel/2006/main">
          <x14:cfRule type="expression" priority="97" id="{381A2F26-B9D8-426F-B68D-46ECAF5C413D}">
            <xm:f>NOT(OR('Information de soudage à l''arc'!$C$4="Non",'Information de soudage à l''arc'!$C$5="Non"))</xm:f>
            <x14:dxf>
              <font>
                <color theme="0" tint="-0.24994659260841701"/>
              </font>
              <fill>
                <patternFill>
                  <bgColor theme="0" tint="-0.24994659260841701"/>
                </patternFill>
              </fill>
            </x14:dxf>
          </x14:cfRule>
          <xm:sqref>C33</xm:sqref>
        </x14:conditionalFormatting>
        <x14:conditionalFormatting xmlns:xm="http://schemas.microsoft.com/office/excel/2006/main">
          <x14:cfRule type="expression" priority="96" id="{355BD9D6-3066-4406-B071-A49303E90145}">
            <xm:f>NOT(OR('Information de soudage à l''arc'!$C$4="Non",'Information de soudage à l''arc'!$C$5="Non"))</xm:f>
            <x14:dxf>
              <font>
                <color theme="0" tint="-0.24994659260841701"/>
              </font>
              <fill>
                <patternFill>
                  <bgColor theme="0" tint="-0.24994659260841701"/>
                </patternFill>
              </fill>
            </x14:dxf>
          </x14:cfRule>
          <xm:sqref>D33:H33</xm:sqref>
        </x14:conditionalFormatting>
        <x14:conditionalFormatting xmlns:xm="http://schemas.microsoft.com/office/excel/2006/main">
          <x14:cfRule type="expression" priority="95" id="{8F43E763-4B83-4AB9-8B5C-D17AF7D78C10}">
            <xm:f>NOT(OR('Information de soudage à l''arc'!$C$4="Non",'Information de soudage à l''arc'!$C$5="Non"))</xm:f>
            <x14:dxf>
              <font>
                <color theme="0" tint="-0.24994659260841701"/>
              </font>
              <fill>
                <patternFill>
                  <bgColor theme="0" tint="-0.24994659260841701"/>
                </patternFill>
              </fill>
            </x14:dxf>
          </x14:cfRule>
          <xm:sqref>H46</xm:sqref>
        </x14:conditionalFormatting>
        <x14:conditionalFormatting xmlns:xm="http://schemas.microsoft.com/office/excel/2006/main">
          <x14:cfRule type="expression" priority="94" id="{40F45C22-8557-4891-A940-8977527A50CD}">
            <xm:f>NOT(OR('Information de soudage à l''arc'!$C$4="Non",'Information de soudage à l''arc'!$C$5="Non"))</xm:f>
            <x14:dxf>
              <font>
                <color theme="0" tint="-0.24994659260841701"/>
              </font>
              <fill>
                <patternFill>
                  <bgColor theme="0" tint="-0.24994659260841701"/>
                </patternFill>
              </fill>
            </x14:dxf>
          </x14:cfRule>
          <xm:sqref>H55</xm:sqref>
        </x14:conditionalFormatting>
        <x14:conditionalFormatting xmlns:xm="http://schemas.microsoft.com/office/excel/2006/main">
          <x14:cfRule type="expression" priority="93" id="{F092844B-4128-4E90-8D9D-C960F58CB3D9}">
            <xm:f>NOT(OR('Information de soudage à l''arc'!$C$4="Non",'Information de soudage à l''arc'!$C$5="Non"))</xm:f>
            <x14:dxf>
              <font>
                <color theme="0" tint="-0.24994659260841701"/>
              </font>
              <fill>
                <patternFill>
                  <bgColor theme="0" tint="-0.24994659260841701"/>
                </patternFill>
              </fill>
            </x14:dxf>
          </x14:cfRule>
          <xm:sqref>H60</xm:sqref>
        </x14:conditionalFormatting>
        <x14:conditionalFormatting xmlns:xm="http://schemas.microsoft.com/office/excel/2006/main">
          <x14:cfRule type="expression" priority="92" id="{4040346A-AA52-4B14-9F1A-8166BBC06903}">
            <xm:f>NOT(OR('Information de soudage à l''arc'!$C$4="Non",'Information de soudage à l''arc'!$C$5="Non"))</xm:f>
            <x14:dxf>
              <font>
                <color theme="0" tint="-0.24994659260841701"/>
              </font>
              <fill>
                <patternFill>
                  <bgColor theme="0" tint="-0.24994659260841701"/>
                </patternFill>
              </fill>
            </x14:dxf>
          </x14:cfRule>
          <xm:sqref>H64</xm:sqref>
        </x14:conditionalFormatting>
        <x14:conditionalFormatting xmlns:xm="http://schemas.microsoft.com/office/excel/2006/main">
          <x14:cfRule type="expression" priority="91" id="{B435E7D0-2678-497C-A71E-F83E56F98030}">
            <xm:f>NOT(OR('Information de soudage à l''arc'!$C$4="Non",'Information de soudage à l''arc'!$C$5="Non"))</xm:f>
            <x14:dxf>
              <font>
                <color theme="0" tint="-0.24994659260841701"/>
              </font>
              <fill>
                <patternFill>
                  <bgColor theme="0" tint="-0.24994659260841701"/>
                </patternFill>
              </fill>
            </x14:dxf>
          </x14:cfRule>
          <xm:sqref>H68</xm:sqref>
        </x14:conditionalFormatting>
        <x14:conditionalFormatting xmlns:xm="http://schemas.microsoft.com/office/excel/2006/main">
          <x14:cfRule type="expression" priority="90" id="{73FF96F2-A4D8-42D4-822E-DD388B5E54BC}">
            <xm:f>NOT(OR('Information de soudage à l''arc'!$C$4="Non",'Information de soudage à l''arc'!$C$5="Non"))</xm:f>
            <x14:dxf>
              <font>
                <color theme="0" tint="-0.24994659260841701"/>
              </font>
              <fill>
                <patternFill>
                  <bgColor theme="0" tint="-0.24994659260841701"/>
                </patternFill>
              </fill>
            </x14:dxf>
          </x14:cfRule>
          <xm:sqref>H70</xm:sqref>
        </x14:conditionalFormatting>
        <x14:conditionalFormatting xmlns:xm="http://schemas.microsoft.com/office/excel/2006/main">
          <x14:cfRule type="expression" priority="89" id="{164C3DC3-F426-49F0-B0AE-57E732E0FC72}">
            <xm:f>NOT(OR('Information de soudage à l''arc'!$C$4="Non",'Information de soudage à l''arc'!$C$5="Non"))</xm:f>
            <x14:dxf>
              <font>
                <color theme="0" tint="-0.24994659260841701"/>
              </font>
              <fill>
                <patternFill>
                  <bgColor theme="0" tint="-0.24994659260841701"/>
                </patternFill>
              </fill>
            </x14:dxf>
          </x14:cfRule>
          <xm:sqref>H94</xm:sqref>
        </x14:conditionalFormatting>
        <x14:conditionalFormatting xmlns:xm="http://schemas.microsoft.com/office/excel/2006/main">
          <x14:cfRule type="expression" priority="88" id="{B3EAB017-977C-45E1-A53C-9ADCBBF778E0}">
            <xm:f>NOT(OR('Information de soudage à l''arc'!$C$4="Non",'Information de soudage à l''arc'!$C$5="Non"))</xm:f>
            <x14:dxf>
              <font>
                <color theme="0" tint="-0.24994659260841701"/>
              </font>
              <fill>
                <patternFill>
                  <bgColor theme="0" tint="-0.24994659260841701"/>
                </patternFill>
              </fill>
            </x14:dxf>
          </x14:cfRule>
          <xm:sqref>H107</xm:sqref>
        </x14:conditionalFormatting>
        <x14:conditionalFormatting xmlns:xm="http://schemas.microsoft.com/office/excel/2006/main">
          <x14:cfRule type="expression" priority="87" id="{DDF6B148-DD3C-4707-B102-D50ADEBEF87C}">
            <xm:f>NOT(OR('Information de soudage à l''arc'!$C$4="Non",'Information de soudage à l''arc'!$C$5="Non"))</xm:f>
            <x14:dxf>
              <font>
                <color theme="0" tint="-0.24994659260841701"/>
              </font>
              <fill>
                <patternFill>
                  <bgColor theme="0" tint="-0.24994659260841701"/>
                </patternFill>
              </fill>
            </x14:dxf>
          </x14:cfRule>
          <xm:sqref>H116</xm:sqref>
        </x14:conditionalFormatting>
        <x14:conditionalFormatting xmlns:xm="http://schemas.microsoft.com/office/excel/2006/main">
          <x14:cfRule type="expression" priority="86" id="{77957F92-C503-48DF-9ED7-8DA042EBF95D}">
            <xm:f>NOT(OR('Information de soudage à l''arc'!$C$4="Non",'Information de soudage à l''arc'!$C$5="Non"))</xm:f>
            <x14:dxf>
              <font>
                <color theme="0" tint="-0.24994659260841701"/>
              </font>
              <fill>
                <patternFill>
                  <bgColor theme="0" tint="-0.24994659260841701"/>
                </patternFill>
              </fill>
            </x14:dxf>
          </x14:cfRule>
          <xm:sqref>H121</xm:sqref>
        </x14:conditionalFormatting>
        <x14:conditionalFormatting xmlns:xm="http://schemas.microsoft.com/office/excel/2006/main">
          <x14:cfRule type="expression" priority="85" id="{5FF7A417-EA13-43FE-9F10-9E43B8CF149D}">
            <xm:f>NOT(OR('Information de soudage à l''arc'!$C$4="Non",'Information de soudage à l''arc'!$C$5="Non"))</xm:f>
            <x14:dxf>
              <font>
                <color theme="0" tint="-0.24994659260841701"/>
              </font>
              <fill>
                <patternFill>
                  <bgColor theme="0" tint="-0.24994659260841701"/>
                </patternFill>
              </fill>
            </x14:dxf>
          </x14:cfRule>
          <xm:sqref>H125</xm:sqref>
        </x14:conditionalFormatting>
        <x14:conditionalFormatting xmlns:xm="http://schemas.microsoft.com/office/excel/2006/main">
          <x14:cfRule type="expression" priority="84" id="{C83A5A65-A82D-4224-9317-8FE19A64B93F}">
            <xm:f>NOT(OR('Information de soudage à l''arc'!$C$4="Non",'Information de soudage à l''arc'!$C$5="Non"))</xm:f>
            <x14:dxf>
              <font>
                <color theme="0" tint="-0.24994659260841701"/>
              </font>
              <fill>
                <patternFill>
                  <bgColor theme="0" tint="-0.24994659260841701"/>
                </patternFill>
              </fill>
            </x14:dxf>
          </x14:cfRule>
          <xm:sqref>H129</xm:sqref>
        </x14:conditionalFormatting>
        <x14:conditionalFormatting xmlns:xm="http://schemas.microsoft.com/office/excel/2006/main">
          <x14:cfRule type="expression" priority="82" id="{78EC0CB8-17C4-4605-B1DC-46BAEB91B7F0}">
            <xm:f>NOT(OR('Information de soudage à l''arc'!$C$4="Non",'Information de soudage à l''arc'!$C$5="Non"))</xm:f>
            <x14:dxf>
              <font>
                <color theme="0" tint="-0.24994659260841701"/>
              </font>
              <fill>
                <patternFill>
                  <bgColor theme="0" tint="-0.24994659260841701"/>
                </patternFill>
              </fill>
            </x14:dxf>
          </x14:cfRule>
          <xm:sqref>H155</xm:sqref>
        </x14:conditionalFormatting>
        <x14:conditionalFormatting xmlns:xm="http://schemas.microsoft.com/office/excel/2006/main">
          <x14:cfRule type="expression" priority="81" id="{2CB880E0-1B69-4DC1-92C9-60B3AB83D533}">
            <xm:f>NOT(OR('Information de soudage à l''arc'!$C$4="Non",'Information de soudage à l''arc'!$C$5="Non"))</xm:f>
            <x14:dxf>
              <font>
                <color theme="0" tint="-0.24994659260841701"/>
              </font>
              <fill>
                <patternFill>
                  <bgColor theme="0" tint="-0.24994659260841701"/>
                </patternFill>
              </fill>
            </x14:dxf>
          </x14:cfRule>
          <xm:sqref>H168</xm:sqref>
        </x14:conditionalFormatting>
        <x14:conditionalFormatting xmlns:xm="http://schemas.microsoft.com/office/excel/2006/main">
          <x14:cfRule type="expression" priority="80" id="{07900693-815A-45DE-AF32-BCBFD89C56E0}">
            <xm:f>NOT(OR('Information de soudage à l''arc'!$C$4="Non",'Information de soudage à l''arc'!$C$5="Non"))</xm:f>
            <x14:dxf>
              <font>
                <color theme="0" tint="-0.24994659260841701"/>
              </font>
              <fill>
                <patternFill>
                  <bgColor theme="0" tint="-0.24994659260841701"/>
                </patternFill>
              </fill>
            </x14:dxf>
          </x14:cfRule>
          <xm:sqref>H177</xm:sqref>
        </x14:conditionalFormatting>
        <x14:conditionalFormatting xmlns:xm="http://schemas.microsoft.com/office/excel/2006/main">
          <x14:cfRule type="expression" priority="79" id="{CFBB533F-EA4D-4700-958A-4C2F715BD206}">
            <xm:f>NOT(OR('Information de soudage à l''arc'!$C$4="Non",'Information de soudage à l''arc'!$C$5="Non"))</xm:f>
            <x14:dxf>
              <font>
                <color theme="0" tint="-0.24994659260841701"/>
              </font>
              <fill>
                <patternFill>
                  <bgColor theme="0" tint="-0.24994659260841701"/>
                </patternFill>
              </fill>
            </x14:dxf>
          </x14:cfRule>
          <xm:sqref>H186</xm:sqref>
        </x14:conditionalFormatting>
        <x14:conditionalFormatting xmlns:xm="http://schemas.microsoft.com/office/excel/2006/main">
          <x14:cfRule type="expression" priority="78" id="{2728E678-C525-4872-BC11-42051AD00D22}">
            <xm:f>NOT(OR('Information de soudage à l''arc'!$C$4="Non",'Information de soudage à l''arc'!$C$5="Non"))</xm:f>
            <x14:dxf>
              <font>
                <color theme="0" tint="-0.24994659260841701"/>
              </font>
              <fill>
                <patternFill>
                  <bgColor theme="0" tint="-0.24994659260841701"/>
                </patternFill>
              </fill>
            </x14:dxf>
          </x14:cfRule>
          <xm:sqref>H182</xm:sqref>
        </x14:conditionalFormatting>
        <x14:conditionalFormatting xmlns:xm="http://schemas.microsoft.com/office/excel/2006/main">
          <x14:cfRule type="expression" priority="77" id="{1C99B7FB-5DFC-4A99-8697-6434604B4236}">
            <xm:f>NOT(OR('Information de soudage à l''arc'!$C$4="Non",'Information de soudage à l''arc'!$C$5="Non"))</xm:f>
            <x14:dxf>
              <font>
                <color theme="0" tint="-0.24994659260841701"/>
              </font>
              <fill>
                <patternFill>
                  <bgColor theme="0" tint="-0.24994659260841701"/>
                </patternFill>
              </fill>
            </x14:dxf>
          </x14:cfRule>
          <xm:sqref>H190</xm:sqref>
        </x14:conditionalFormatting>
        <x14:conditionalFormatting xmlns:xm="http://schemas.microsoft.com/office/excel/2006/main">
          <x14:cfRule type="expression" priority="76" id="{044845DC-B088-47E0-ACAA-6488D98E5444}">
            <xm:f>NOT(OR('Information de soudage à l''arc'!$C$4="Non",'Information de soudage à l''arc'!$C$5="Non"))</xm:f>
            <x14:dxf>
              <font>
                <color theme="0" tint="-0.24994659260841701"/>
              </font>
              <fill>
                <patternFill>
                  <bgColor theme="0" tint="-0.24994659260841701"/>
                </patternFill>
              </fill>
            </x14:dxf>
          </x14:cfRule>
          <xm:sqref>H192</xm:sqref>
        </x14:conditionalFormatting>
        <x14:conditionalFormatting xmlns:xm="http://schemas.microsoft.com/office/excel/2006/main">
          <x14:cfRule type="expression" priority="75" id="{6151EB4B-DD7A-49DF-A802-69B92AE77C1F}">
            <xm:f>NOT(OR('Information de soudage à l''arc'!$C$4="Non",'Information de soudage à l''arc'!$C$5="Non"))</xm:f>
            <x14:dxf>
              <font>
                <color theme="0" tint="-0.24994659260841701"/>
              </font>
              <fill>
                <patternFill>
                  <bgColor theme="0" tint="-0.24994659260841701"/>
                </patternFill>
              </fill>
            </x14:dxf>
          </x14:cfRule>
          <xm:sqref>C46</xm:sqref>
        </x14:conditionalFormatting>
        <x14:conditionalFormatting xmlns:xm="http://schemas.microsoft.com/office/excel/2006/main">
          <x14:cfRule type="expression" priority="74" id="{17C28E72-2DE9-4DB5-8805-73BD28556A22}">
            <xm:f>NOT(OR('Information de soudage à l''arc'!$C$4="Non",'Information de soudage à l''arc'!$C$5="Non"))</xm:f>
            <x14:dxf>
              <font>
                <color theme="0" tint="-0.24994659260841701"/>
              </font>
              <fill>
                <patternFill>
                  <bgColor theme="0" tint="-0.24994659260841701"/>
                </patternFill>
              </fill>
            </x14:dxf>
          </x14:cfRule>
          <xm:sqref>C55</xm:sqref>
        </x14:conditionalFormatting>
        <x14:conditionalFormatting xmlns:xm="http://schemas.microsoft.com/office/excel/2006/main">
          <x14:cfRule type="expression" priority="73" id="{3C55B455-C220-4493-ABA1-1802DD23557D}">
            <xm:f>NOT(OR('Information de soudage à l''arc'!$C$4="Non",'Information de soudage à l''arc'!$C$5="Non"))</xm:f>
            <x14:dxf>
              <font>
                <color theme="0" tint="-0.24994659260841701"/>
              </font>
              <fill>
                <patternFill>
                  <bgColor theme="0" tint="-0.24994659260841701"/>
                </patternFill>
              </fill>
            </x14:dxf>
          </x14:cfRule>
          <xm:sqref>C60</xm:sqref>
        </x14:conditionalFormatting>
        <x14:conditionalFormatting xmlns:xm="http://schemas.microsoft.com/office/excel/2006/main">
          <x14:cfRule type="expression" priority="72" id="{35E7A51F-F01C-4E16-AD4E-67AF88A55A21}">
            <xm:f>NOT(OR('Information de soudage à l''arc'!$C$4="Non",'Information de soudage à l''arc'!$C$5="Non"))</xm:f>
            <x14:dxf>
              <font>
                <color theme="0" tint="-0.24994659260841701"/>
              </font>
              <fill>
                <patternFill>
                  <bgColor theme="0" tint="-0.24994659260841701"/>
                </patternFill>
              </fill>
            </x14:dxf>
          </x14:cfRule>
          <xm:sqref>C64</xm:sqref>
        </x14:conditionalFormatting>
        <x14:conditionalFormatting xmlns:xm="http://schemas.microsoft.com/office/excel/2006/main">
          <x14:cfRule type="expression" priority="71" id="{AB750983-F2D8-495B-88CD-06361C154ACE}">
            <xm:f>NOT(OR('Information de soudage à l''arc'!$C$4="Non",'Information de soudage à l''arc'!$C$5="Non"))</xm:f>
            <x14:dxf>
              <font>
                <color theme="0" tint="-0.24994659260841701"/>
              </font>
              <fill>
                <patternFill>
                  <bgColor theme="0" tint="-0.24994659260841701"/>
                </patternFill>
              </fill>
            </x14:dxf>
          </x14:cfRule>
          <xm:sqref>C68</xm:sqref>
        </x14:conditionalFormatting>
        <x14:conditionalFormatting xmlns:xm="http://schemas.microsoft.com/office/excel/2006/main">
          <x14:cfRule type="expression" priority="70" id="{7120F435-4998-433C-A787-DA9D60B1ACF7}">
            <xm:f>NOT(OR('Information de soudage à l''arc'!$C$4="Non",'Information de soudage à l''arc'!$C$5="Non"))</xm:f>
            <x14:dxf>
              <font>
                <color theme="0" tint="-0.24994659260841701"/>
              </font>
              <fill>
                <patternFill>
                  <bgColor theme="0" tint="-0.24994659260841701"/>
                </patternFill>
              </fill>
            </x14:dxf>
          </x14:cfRule>
          <xm:sqref>C70</xm:sqref>
        </x14:conditionalFormatting>
        <x14:conditionalFormatting xmlns:xm="http://schemas.microsoft.com/office/excel/2006/main">
          <x14:cfRule type="expression" priority="69" id="{2F066DA1-3594-4268-B97F-EF8BBFB62E57}">
            <xm:f>NOT(OR('Information de soudage à l''arc'!$C$4="Non",'Information de soudage à l''arc'!$C$5="Non"))</xm:f>
            <x14:dxf>
              <font>
                <color theme="0" tint="-0.24994659260841701"/>
              </font>
              <fill>
                <patternFill>
                  <bgColor theme="0" tint="-0.24994659260841701"/>
                </patternFill>
              </fill>
            </x14:dxf>
          </x14:cfRule>
          <xm:sqref>D46</xm:sqref>
        </x14:conditionalFormatting>
        <x14:conditionalFormatting xmlns:xm="http://schemas.microsoft.com/office/excel/2006/main">
          <x14:cfRule type="expression" priority="68" id="{3EB286D8-9B27-403D-BAAC-567185E0AE18}">
            <xm:f>NOT(OR('Information de soudage à l''arc'!$C$4="Non",'Information de soudage à l''arc'!$C$5="Non"))</xm:f>
            <x14:dxf>
              <font>
                <color theme="0" tint="-0.24994659260841701"/>
              </font>
              <fill>
                <patternFill>
                  <bgColor theme="0" tint="-0.24994659260841701"/>
                </patternFill>
              </fill>
            </x14:dxf>
          </x14:cfRule>
          <xm:sqref>D55</xm:sqref>
        </x14:conditionalFormatting>
        <x14:conditionalFormatting xmlns:xm="http://schemas.microsoft.com/office/excel/2006/main">
          <x14:cfRule type="expression" priority="67" id="{17A2A775-4AA2-4F33-B00F-8948830190C1}">
            <xm:f>NOT(OR('Information de soudage à l''arc'!$C$4="Non",'Information de soudage à l''arc'!$C$5="Non"))</xm:f>
            <x14:dxf>
              <font>
                <color theme="0" tint="-0.24994659260841701"/>
              </font>
              <fill>
                <patternFill>
                  <bgColor theme="0" tint="-0.24994659260841701"/>
                </patternFill>
              </fill>
            </x14:dxf>
          </x14:cfRule>
          <xm:sqref>D60</xm:sqref>
        </x14:conditionalFormatting>
        <x14:conditionalFormatting xmlns:xm="http://schemas.microsoft.com/office/excel/2006/main">
          <x14:cfRule type="expression" priority="66" id="{4CC9A71A-220C-48E4-B230-CCC66DCCA68D}">
            <xm:f>NOT(OR('Information de soudage à l''arc'!$C$4="Non",'Information de soudage à l''arc'!$C$5="Non"))</xm:f>
            <x14:dxf>
              <font>
                <color theme="0" tint="-0.24994659260841701"/>
              </font>
              <fill>
                <patternFill>
                  <bgColor theme="0" tint="-0.24994659260841701"/>
                </patternFill>
              </fill>
            </x14:dxf>
          </x14:cfRule>
          <xm:sqref>D64</xm:sqref>
        </x14:conditionalFormatting>
        <x14:conditionalFormatting xmlns:xm="http://schemas.microsoft.com/office/excel/2006/main">
          <x14:cfRule type="expression" priority="65" id="{4FE237BE-B7FE-49F0-8647-147ACB62F9CB}">
            <xm:f>NOT(OR('Information de soudage à l''arc'!$C$4="Non",'Information de soudage à l''arc'!$C$5="Non"))</xm:f>
            <x14:dxf>
              <font>
                <color theme="0" tint="-0.24994659260841701"/>
              </font>
              <fill>
                <patternFill>
                  <bgColor theme="0" tint="-0.24994659260841701"/>
                </patternFill>
              </fill>
            </x14:dxf>
          </x14:cfRule>
          <xm:sqref>D70</xm:sqref>
        </x14:conditionalFormatting>
        <x14:conditionalFormatting xmlns:xm="http://schemas.microsoft.com/office/excel/2006/main">
          <x14:cfRule type="expression" priority="64" id="{74C19EDB-80C6-49C2-AED0-DC8EF95FC4DE}">
            <xm:f>NOT(OR('Information de soudage à l''arc'!$C$4="Non",'Information de soudage à l''arc'!$C$5="Non"))</xm:f>
            <x14:dxf>
              <font>
                <color theme="0" tint="-0.24994659260841701"/>
              </font>
              <fill>
                <patternFill>
                  <bgColor theme="0" tint="-0.24994659260841701"/>
                </patternFill>
              </fill>
            </x14:dxf>
          </x14:cfRule>
          <xm:sqref>D68</xm:sqref>
        </x14:conditionalFormatting>
        <x14:conditionalFormatting xmlns:xm="http://schemas.microsoft.com/office/excel/2006/main">
          <x14:cfRule type="expression" priority="63" id="{720BF8E8-370F-4CEE-99F1-F8E4CFDEB814}">
            <xm:f>NOT(OR('Information de soudage à l''arc'!$C$4="Non",'Information de soudage à l''arc'!$C$5="Non"))</xm:f>
            <x14:dxf>
              <font>
                <color theme="0" tint="-0.24994659260841701"/>
              </font>
              <fill>
                <patternFill>
                  <bgColor theme="0" tint="-0.24994659260841701"/>
                </patternFill>
              </fill>
            </x14:dxf>
          </x14:cfRule>
          <xm:sqref>E70 E68 E64 E60 E55 E46</xm:sqref>
        </x14:conditionalFormatting>
        <x14:conditionalFormatting xmlns:xm="http://schemas.microsoft.com/office/excel/2006/main">
          <x14:cfRule type="expression" priority="62" id="{F1EE5E64-4274-462F-B547-5172C5B05E2C}">
            <xm:f>NOT(OR('Information de soudage à l''arc'!$C$4="Non",'Information de soudage à l''arc'!$C$5="Non"))</xm:f>
            <x14:dxf>
              <font>
                <color theme="0" tint="-0.24994659260841701"/>
              </font>
              <fill>
                <patternFill>
                  <bgColor theme="0" tint="-0.24994659260841701"/>
                </patternFill>
              </fill>
            </x14:dxf>
          </x14:cfRule>
          <xm:sqref>F46</xm:sqref>
        </x14:conditionalFormatting>
        <x14:conditionalFormatting xmlns:xm="http://schemas.microsoft.com/office/excel/2006/main">
          <x14:cfRule type="expression" priority="61" id="{B6E0AC89-00C1-458E-B92C-640998C4F877}">
            <xm:f>NOT(OR('Information de soudage à l''arc'!$C$4="Non",'Information de soudage à l''arc'!$C$5="Non"))</xm:f>
            <x14:dxf>
              <font>
                <color theme="0" tint="-0.24994659260841701"/>
              </font>
              <fill>
                <patternFill>
                  <bgColor theme="0" tint="-0.24994659260841701"/>
                </patternFill>
              </fill>
            </x14:dxf>
          </x14:cfRule>
          <xm:sqref>F55</xm:sqref>
        </x14:conditionalFormatting>
        <x14:conditionalFormatting xmlns:xm="http://schemas.microsoft.com/office/excel/2006/main">
          <x14:cfRule type="expression" priority="60" id="{9661BED9-6A09-4554-BF0E-AB59E2CE480A}">
            <xm:f>NOT(OR('Information de soudage à l''arc'!$C$4="Non",'Information de soudage à l''arc'!$C$5="Non"))</xm:f>
            <x14:dxf>
              <font>
                <color theme="0" tint="-0.24994659260841701"/>
              </font>
              <fill>
                <patternFill>
                  <bgColor theme="0" tint="-0.24994659260841701"/>
                </patternFill>
              </fill>
            </x14:dxf>
          </x14:cfRule>
          <xm:sqref>F60</xm:sqref>
        </x14:conditionalFormatting>
        <x14:conditionalFormatting xmlns:xm="http://schemas.microsoft.com/office/excel/2006/main">
          <x14:cfRule type="expression" priority="59" id="{166DDF35-271C-4109-B3C6-14DB6DD51C8D}">
            <xm:f>NOT(OR('Information de soudage à l''arc'!$C$4="Non",'Information de soudage à l''arc'!$C$5="Non"))</xm:f>
            <x14:dxf>
              <font>
                <color theme="0" tint="-0.24994659260841701"/>
              </font>
              <fill>
                <patternFill>
                  <bgColor theme="0" tint="-0.24994659260841701"/>
                </patternFill>
              </fill>
            </x14:dxf>
          </x14:cfRule>
          <xm:sqref>F64</xm:sqref>
        </x14:conditionalFormatting>
        <x14:conditionalFormatting xmlns:xm="http://schemas.microsoft.com/office/excel/2006/main">
          <x14:cfRule type="expression" priority="58" id="{771059A1-4DB9-40BD-96AA-57091B537400}">
            <xm:f>NOT(OR('Information de soudage à l''arc'!$C$4="Non",'Information de soudage à l''arc'!$C$5="Non"))</xm:f>
            <x14:dxf>
              <font>
                <color theme="0" tint="-0.24994659260841701"/>
              </font>
              <fill>
                <patternFill>
                  <bgColor theme="0" tint="-0.24994659260841701"/>
                </patternFill>
              </fill>
            </x14:dxf>
          </x14:cfRule>
          <xm:sqref>F68</xm:sqref>
        </x14:conditionalFormatting>
        <x14:conditionalFormatting xmlns:xm="http://schemas.microsoft.com/office/excel/2006/main">
          <x14:cfRule type="expression" priority="57" id="{FC0A568C-3FAE-454F-BFB2-577012C20825}">
            <xm:f>NOT(OR('Information de soudage à l''arc'!$C$4="Non",'Information de soudage à l''arc'!$C$5="Non"))</xm:f>
            <x14:dxf>
              <font>
                <color theme="0" tint="-0.24994659260841701"/>
              </font>
              <fill>
                <patternFill>
                  <bgColor theme="0" tint="-0.24994659260841701"/>
                </patternFill>
              </fill>
            </x14:dxf>
          </x14:cfRule>
          <xm:sqref>F70</xm:sqref>
        </x14:conditionalFormatting>
        <x14:conditionalFormatting xmlns:xm="http://schemas.microsoft.com/office/excel/2006/main">
          <x14:cfRule type="expression" priority="50" id="{026DD371-43E2-4B3C-8300-7CC76AF96CFA}">
            <xm:f>NOT(OR('Information de soudage à l''arc'!$C$4="Non",'Information de soudage à l''arc'!$C$5="Non"))</xm:f>
            <x14:dxf>
              <font>
                <color theme="0" tint="-0.24994659260841701"/>
              </font>
              <fill>
                <patternFill>
                  <bgColor theme="0" tint="-0.24994659260841701"/>
                </patternFill>
              </fill>
            </x14:dxf>
          </x14:cfRule>
          <xm:sqref>G68 G64 G60 G55 G46</xm:sqref>
        </x14:conditionalFormatting>
        <x14:conditionalFormatting xmlns:xm="http://schemas.microsoft.com/office/excel/2006/main">
          <x14:cfRule type="expression" priority="49" id="{709FA292-2034-43AE-957B-B054CAB9CF55}">
            <xm:f>NOT(OR('Information de soudage à l''arc'!$C$4="Non",'Information de soudage à l''arc'!$C$5="Non"))</xm:f>
            <x14:dxf>
              <font>
                <color theme="0" tint="-0.24994659260841701"/>
              </font>
              <fill>
                <patternFill>
                  <bgColor theme="0" tint="-0.24994659260841701"/>
                </patternFill>
              </fill>
            </x14:dxf>
          </x14:cfRule>
          <xm:sqref>G70</xm:sqref>
        </x14:conditionalFormatting>
        <x14:conditionalFormatting xmlns:xm="http://schemas.microsoft.com/office/excel/2006/main">
          <x14:cfRule type="expression" priority="48" id="{C18C8BDF-1E5E-4A27-93FF-D6F02171860C}">
            <xm:f>NOT(OR('Information de soudage à l''arc'!$C$4="Non",'Information de soudage à l''arc'!$C$5="Non"))</xm:f>
            <x14:dxf>
              <font>
                <color theme="0" tint="-0.24994659260841701"/>
              </font>
              <fill>
                <patternFill>
                  <bgColor theme="0" tint="-0.24994659260841701"/>
                </patternFill>
              </fill>
            </x14:dxf>
          </x14:cfRule>
          <xm:sqref>E94</xm:sqref>
        </x14:conditionalFormatting>
        <x14:conditionalFormatting xmlns:xm="http://schemas.microsoft.com/office/excel/2006/main">
          <x14:cfRule type="expression" priority="47" id="{A63A480A-554B-408C-AC8A-078CF37799B4}">
            <xm:f>NOT(OR('Information de soudage à l''arc'!$C$4="Non",'Information de soudage à l''arc'!$C$5="Non"))</xm:f>
            <x14:dxf>
              <font>
                <color theme="0" tint="-0.24994659260841701"/>
              </font>
              <fill>
                <patternFill>
                  <bgColor theme="0" tint="-0.24994659260841701"/>
                </patternFill>
              </fill>
            </x14:dxf>
          </x14:cfRule>
          <xm:sqref>F94</xm:sqref>
        </x14:conditionalFormatting>
        <x14:conditionalFormatting xmlns:xm="http://schemas.microsoft.com/office/excel/2006/main">
          <x14:cfRule type="expression" priority="46" id="{8C0C0F67-84AE-460C-93A2-CB57D5F2AE0E}">
            <xm:f>NOT(OR('Information de soudage à l''arc'!$C$4="Non",'Information de soudage à l''arc'!$C$5="Non"))</xm:f>
            <x14:dxf>
              <font>
                <color theme="0" tint="-0.24994659260841701"/>
              </font>
              <fill>
                <patternFill>
                  <bgColor theme="0" tint="-0.24994659260841701"/>
                </patternFill>
              </fill>
            </x14:dxf>
          </x14:cfRule>
          <xm:sqref>G94</xm:sqref>
        </x14:conditionalFormatting>
        <x14:conditionalFormatting xmlns:xm="http://schemas.microsoft.com/office/excel/2006/main">
          <x14:cfRule type="expression" priority="45" id="{C125AA55-9CE7-45AE-8485-FA02DF45F9D9}">
            <xm:f>NOT(OR('Information de soudage à l''arc'!$C$4="Non",'Information de soudage à l''arc'!$C$5="Non"))</xm:f>
            <x14:dxf>
              <font>
                <color theme="0" tint="-0.24994659260841701"/>
              </font>
              <fill>
                <patternFill>
                  <bgColor theme="0" tint="-0.24994659260841701"/>
                </patternFill>
              </fill>
            </x14:dxf>
          </x14:cfRule>
          <xm:sqref>E107</xm:sqref>
        </x14:conditionalFormatting>
        <x14:conditionalFormatting xmlns:xm="http://schemas.microsoft.com/office/excel/2006/main">
          <x14:cfRule type="expression" priority="44" id="{AF23D7F8-5B0A-41FF-BA4F-E803A7902F7C}">
            <xm:f>NOT(OR('Information de soudage à l''arc'!$C$4="Non",'Information de soudage à l''arc'!$C$5="Non"))</xm:f>
            <x14:dxf>
              <font>
                <color theme="0" tint="-0.24994659260841701"/>
              </font>
              <fill>
                <patternFill>
                  <bgColor theme="0" tint="-0.24994659260841701"/>
                </patternFill>
              </fill>
            </x14:dxf>
          </x14:cfRule>
          <xm:sqref>F107</xm:sqref>
        </x14:conditionalFormatting>
        <x14:conditionalFormatting xmlns:xm="http://schemas.microsoft.com/office/excel/2006/main">
          <x14:cfRule type="expression" priority="43" id="{D8E154E7-4E2F-4D7D-ADE8-EDDD821503D2}">
            <xm:f>NOT(OR('Information de soudage à l''arc'!$C$4="Non",'Information de soudage à l''arc'!$C$5="Non"))</xm:f>
            <x14:dxf>
              <font>
                <color theme="0" tint="-0.24994659260841701"/>
              </font>
              <fill>
                <patternFill>
                  <bgColor theme="0" tint="-0.24994659260841701"/>
                </patternFill>
              </fill>
            </x14:dxf>
          </x14:cfRule>
          <xm:sqref>G107</xm:sqref>
        </x14:conditionalFormatting>
        <x14:conditionalFormatting xmlns:xm="http://schemas.microsoft.com/office/excel/2006/main">
          <x14:cfRule type="expression" priority="42" id="{F7ED561F-4C1F-4602-B631-B77582B20F5A}">
            <xm:f>NOT(OR('Information de soudage à l''arc'!$C$4="Non",'Information de soudage à l''arc'!$C$5="Non"))</xm:f>
            <x14:dxf>
              <font>
                <color theme="0" tint="-0.24994659260841701"/>
              </font>
              <fill>
                <patternFill>
                  <bgColor theme="0" tint="-0.24994659260841701"/>
                </patternFill>
              </fill>
            </x14:dxf>
          </x14:cfRule>
          <xm:sqref>E116</xm:sqref>
        </x14:conditionalFormatting>
        <x14:conditionalFormatting xmlns:xm="http://schemas.microsoft.com/office/excel/2006/main">
          <x14:cfRule type="expression" priority="41" id="{1249E2B7-7124-46C3-9395-523E41D07605}">
            <xm:f>NOT(OR('Information de soudage à l''arc'!$C$4="Non",'Information de soudage à l''arc'!$C$5="Non"))</xm:f>
            <x14:dxf>
              <font>
                <color theme="0" tint="-0.24994659260841701"/>
              </font>
              <fill>
                <patternFill>
                  <bgColor theme="0" tint="-0.24994659260841701"/>
                </patternFill>
              </fill>
            </x14:dxf>
          </x14:cfRule>
          <xm:sqref>F116</xm:sqref>
        </x14:conditionalFormatting>
        <x14:conditionalFormatting xmlns:xm="http://schemas.microsoft.com/office/excel/2006/main">
          <x14:cfRule type="expression" priority="40" id="{5B60E67E-B2D0-4EC6-96B6-89FB275FFA6D}">
            <xm:f>NOT(OR('Information de soudage à l''arc'!$C$4="Non",'Information de soudage à l''arc'!$C$5="Non"))</xm:f>
            <x14:dxf>
              <font>
                <color theme="0" tint="-0.24994659260841701"/>
              </font>
              <fill>
                <patternFill>
                  <bgColor theme="0" tint="-0.24994659260841701"/>
                </patternFill>
              </fill>
            </x14:dxf>
          </x14:cfRule>
          <xm:sqref>G116</xm:sqref>
        </x14:conditionalFormatting>
        <x14:conditionalFormatting xmlns:xm="http://schemas.microsoft.com/office/excel/2006/main">
          <x14:cfRule type="expression" priority="39" id="{0238FAE0-686C-4E02-8158-46704D585FE7}">
            <xm:f>NOT(OR('Information de soudage à l''arc'!$C$4="Non",'Information de soudage à l''arc'!$C$5="Non"))</xm:f>
            <x14:dxf>
              <font>
                <color theme="0" tint="-0.24994659260841701"/>
              </font>
              <fill>
                <patternFill>
                  <bgColor theme="0" tint="-0.24994659260841701"/>
                </patternFill>
              </fill>
            </x14:dxf>
          </x14:cfRule>
          <xm:sqref>E121</xm:sqref>
        </x14:conditionalFormatting>
        <x14:conditionalFormatting xmlns:xm="http://schemas.microsoft.com/office/excel/2006/main">
          <x14:cfRule type="expression" priority="38" id="{3C1F124B-90A5-4214-A116-DC0C2ADC368C}">
            <xm:f>NOT(OR('Information de soudage à l''arc'!$C$4="Non",'Information de soudage à l''arc'!$C$5="Non"))</xm:f>
            <x14:dxf>
              <font>
                <color theme="0" tint="-0.24994659260841701"/>
              </font>
              <fill>
                <patternFill>
                  <bgColor theme="0" tint="-0.24994659260841701"/>
                </patternFill>
              </fill>
            </x14:dxf>
          </x14:cfRule>
          <xm:sqref>F121</xm:sqref>
        </x14:conditionalFormatting>
        <x14:conditionalFormatting xmlns:xm="http://schemas.microsoft.com/office/excel/2006/main">
          <x14:cfRule type="expression" priority="37" id="{459C8749-5779-4AD4-9D6F-1B18EC62BFC0}">
            <xm:f>NOT(OR('Information de soudage à l''arc'!$C$4="Non",'Information de soudage à l''arc'!$C$5="Non"))</xm:f>
            <x14:dxf>
              <font>
                <color theme="0" tint="-0.24994659260841701"/>
              </font>
              <fill>
                <patternFill>
                  <bgColor theme="0" tint="-0.24994659260841701"/>
                </patternFill>
              </fill>
            </x14:dxf>
          </x14:cfRule>
          <xm:sqref>G121</xm:sqref>
        </x14:conditionalFormatting>
        <x14:conditionalFormatting xmlns:xm="http://schemas.microsoft.com/office/excel/2006/main">
          <x14:cfRule type="expression" priority="36" id="{588DE7EB-C985-42D3-949A-EF02D2633A40}">
            <xm:f>NOT(OR('Information de soudage à l''arc'!$C$4="Non",'Information de soudage à l''arc'!$C$5="Non"))</xm:f>
            <x14:dxf>
              <font>
                <color theme="0" tint="-0.24994659260841701"/>
              </font>
              <fill>
                <patternFill>
                  <bgColor theme="0" tint="-0.24994659260841701"/>
                </patternFill>
              </fill>
            </x14:dxf>
          </x14:cfRule>
          <xm:sqref>E125</xm:sqref>
        </x14:conditionalFormatting>
        <x14:conditionalFormatting xmlns:xm="http://schemas.microsoft.com/office/excel/2006/main">
          <x14:cfRule type="expression" priority="35" id="{C39E3553-90DB-4C5B-A76E-0FCCDAE8D838}">
            <xm:f>NOT(OR('Information de soudage à l''arc'!$C$4="Non",'Information de soudage à l''arc'!$C$5="Non"))</xm:f>
            <x14:dxf>
              <font>
                <color theme="0" tint="-0.24994659260841701"/>
              </font>
              <fill>
                <patternFill>
                  <bgColor theme="0" tint="-0.24994659260841701"/>
                </patternFill>
              </fill>
            </x14:dxf>
          </x14:cfRule>
          <xm:sqref>F125</xm:sqref>
        </x14:conditionalFormatting>
        <x14:conditionalFormatting xmlns:xm="http://schemas.microsoft.com/office/excel/2006/main">
          <x14:cfRule type="expression" priority="34" id="{C585E3E6-C546-4BEC-A493-7668AC12A057}">
            <xm:f>NOT(OR('Information de soudage à l''arc'!$C$4="Non",'Information de soudage à l''arc'!$C$5="Non"))</xm:f>
            <x14:dxf>
              <font>
                <color theme="0" tint="-0.24994659260841701"/>
              </font>
              <fill>
                <patternFill>
                  <bgColor theme="0" tint="-0.24994659260841701"/>
                </patternFill>
              </fill>
            </x14:dxf>
          </x14:cfRule>
          <xm:sqref>G125</xm:sqref>
        </x14:conditionalFormatting>
        <x14:conditionalFormatting xmlns:xm="http://schemas.microsoft.com/office/excel/2006/main">
          <x14:cfRule type="expression" priority="33" id="{C8999B08-3138-4D74-8A34-2283A96CF064}">
            <xm:f>NOT(OR('Information de soudage à l''arc'!$C$4="Non",'Information de soudage à l''arc'!$C$5="Non"))</xm:f>
            <x14:dxf>
              <font>
                <color theme="0" tint="-0.24994659260841701"/>
              </font>
              <fill>
                <patternFill>
                  <bgColor theme="0" tint="-0.24994659260841701"/>
                </patternFill>
              </fill>
            </x14:dxf>
          </x14:cfRule>
          <xm:sqref>E129</xm:sqref>
        </x14:conditionalFormatting>
        <x14:conditionalFormatting xmlns:xm="http://schemas.microsoft.com/office/excel/2006/main">
          <x14:cfRule type="expression" priority="32" id="{1CD7E347-C30D-4AA9-8C75-29E1852D28BE}">
            <xm:f>NOT(OR('Information de soudage à l''arc'!$C$4="Non",'Information de soudage à l''arc'!$C$5="Non"))</xm:f>
            <x14:dxf>
              <font>
                <color theme="0" tint="-0.24994659260841701"/>
              </font>
              <fill>
                <patternFill>
                  <bgColor theme="0" tint="-0.24994659260841701"/>
                </patternFill>
              </fill>
            </x14:dxf>
          </x14:cfRule>
          <xm:sqref>F129</xm:sqref>
        </x14:conditionalFormatting>
        <x14:conditionalFormatting xmlns:xm="http://schemas.microsoft.com/office/excel/2006/main">
          <x14:cfRule type="expression" priority="31" id="{DE279EA1-752B-47BA-98A4-FEDCF6CD6ADD}">
            <xm:f>NOT(OR('Information de soudage à l''arc'!$C$4="Non",'Information de soudage à l''arc'!$C$5="Non"))</xm:f>
            <x14:dxf>
              <font>
                <color theme="0" tint="-0.24994659260841701"/>
              </font>
              <fill>
                <patternFill>
                  <bgColor theme="0" tint="-0.24994659260841701"/>
                </patternFill>
              </fill>
            </x14:dxf>
          </x14:cfRule>
          <xm:sqref>G129</xm:sqref>
        </x14:conditionalFormatting>
        <x14:conditionalFormatting xmlns:xm="http://schemas.microsoft.com/office/excel/2006/main">
          <x14:cfRule type="expression" priority="30" id="{90141AE6-AE5E-4A87-ADFA-F0E2028B9F3C}">
            <xm:f>NOT(OR('Information de soudage à l''arc'!$C$4="Non",'Information de soudage à l''arc'!$C$5="Non"))</xm:f>
            <x14:dxf>
              <font>
                <color theme="0" tint="-0.24994659260841701"/>
              </font>
              <fill>
                <patternFill>
                  <bgColor theme="0" tint="-0.24994659260841701"/>
                </patternFill>
              </fill>
            </x14:dxf>
          </x14:cfRule>
          <xm:sqref>E131</xm:sqref>
        </x14:conditionalFormatting>
        <x14:conditionalFormatting xmlns:xm="http://schemas.microsoft.com/office/excel/2006/main">
          <x14:cfRule type="expression" priority="29" id="{D094E3F5-C9F4-4702-9F73-5FAFAB07FF15}">
            <xm:f>NOT(OR('Information de soudage à l''arc'!$C$4="Non",'Information de soudage à l''arc'!$C$5="Non"))</xm:f>
            <x14:dxf>
              <font>
                <color theme="0" tint="-0.24994659260841701"/>
              </font>
              <fill>
                <patternFill>
                  <bgColor theme="0" tint="-0.24994659260841701"/>
                </patternFill>
              </fill>
            </x14:dxf>
          </x14:cfRule>
          <xm:sqref>F131</xm:sqref>
        </x14:conditionalFormatting>
        <x14:conditionalFormatting xmlns:xm="http://schemas.microsoft.com/office/excel/2006/main">
          <x14:cfRule type="expression" priority="28" id="{9527C243-683B-4273-B015-04DB7842A1A9}">
            <xm:f>NOT(OR('Information de soudage à l''arc'!$C$4="Non",'Information de soudage à l''arc'!$C$5="Non"))</xm:f>
            <x14:dxf>
              <font>
                <color theme="0" tint="-0.24994659260841701"/>
              </font>
              <fill>
                <patternFill>
                  <bgColor theme="0" tint="-0.24994659260841701"/>
                </patternFill>
              </fill>
            </x14:dxf>
          </x14:cfRule>
          <xm:sqref>G131</xm:sqref>
        </x14:conditionalFormatting>
        <x14:conditionalFormatting xmlns:xm="http://schemas.microsoft.com/office/excel/2006/main">
          <x14:cfRule type="expression" priority="27" id="{CC1C531C-73BE-431C-BE83-D58454F6E0FF}">
            <xm:f>NOT(OR('Information de soudage à l''arc'!$C$4="Non",'Information de soudage à l''arc'!$C$5="Non"))</xm:f>
            <x14:dxf>
              <font>
                <color theme="0" tint="-0.24994659260841701"/>
              </font>
              <fill>
                <patternFill>
                  <bgColor theme="0" tint="-0.24994659260841701"/>
                </patternFill>
              </fill>
            </x14:dxf>
          </x14:cfRule>
          <xm:sqref>C94</xm:sqref>
        </x14:conditionalFormatting>
        <x14:conditionalFormatting xmlns:xm="http://schemas.microsoft.com/office/excel/2006/main">
          <x14:cfRule type="expression" priority="26" id="{36D99838-72DB-4CF7-A1A5-2169493D0EAE}">
            <xm:f>NOT(OR('Information de soudage à l''arc'!$C$4="Non",'Information de soudage à l''arc'!$C$5="Non"))</xm:f>
            <x14:dxf>
              <font>
                <color theme="0" tint="-0.24994659260841701"/>
              </font>
              <fill>
                <patternFill>
                  <bgColor theme="0" tint="-0.24994659260841701"/>
                </patternFill>
              </fill>
            </x14:dxf>
          </x14:cfRule>
          <xm:sqref>C107</xm:sqref>
        </x14:conditionalFormatting>
        <x14:conditionalFormatting xmlns:xm="http://schemas.microsoft.com/office/excel/2006/main">
          <x14:cfRule type="expression" priority="25" id="{74596C70-19C9-4BBC-8201-7B08123B4301}">
            <xm:f>NOT(OR('Information de soudage à l''arc'!$C$4="Non",'Information de soudage à l''arc'!$C$5="Non"))</xm:f>
            <x14:dxf>
              <font>
                <color theme="0" tint="-0.24994659260841701"/>
              </font>
              <fill>
                <patternFill>
                  <bgColor theme="0" tint="-0.24994659260841701"/>
                </patternFill>
              </fill>
            </x14:dxf>
          </x14:cfRule>
          <xm:sqref>C116</xm:sqref>
        </x14:conditionalFormatting>
        <x14:conditionalFormatting xmlns:xm="http://schemas.microsoft.com/office/excel/2006/main">
          <x14:cfRule type="expression" priority="24" id="{334D0406-F7BA-48E8-AC8D-E478F0AF5038}">
            <xm:f>NOT(OR('Information de soudage à l''arc'!$C$4="Non",'Information de soudage à l''arc'!$C$5="Non"))</xm:f>
            <x14:dxf>
              <font>
                <color theme="0" tint="-0.24994659260841701"/>
              </font>
              <fill>
                <patternFill>
                  <bgColor theme="0" tint="-0.24994659260841701"/>
                </patternFill>
              </fill>
            </x14:dxf>
          </x14:cfRule>
          <xm:sqref>C121</xm:sqref>
        </x14:conditionalFormatting>
        <x14:conditionalFormatting xmlns:xm="http://schemas.microsoft.com/office/excel/2006/main">
          <x14:cfRule type="expression" priority="23" id="{C4083BEE-6C0C-4BE1-A5B3-6B83C272A062}">
            <xm:f>NOT(OR('Information de soudage à l''arc'!$C$4="Non",'Information de soudage à l''arc'!$C$5="Non"))</xm:f>
            <x14:dxf>
              <font>
                <color theme="0" tint="-0.24994659260841701"/>
              </font>
              <fill>
                <patternFill>
                  <bgColor theme="0" tint="-0.24994659260841701"/>
                </patternFill>
              </fill>
            </x14:dxf>
          </x14:cfRule>
          <xm:sqref>C125</xm:sqref>
        </x14:conditionalFormatting>
        <x14:conditionalFormatting xmlns:xm="http://schemas.microsoft.com/office/excel/2006/main">
          <x14:cfRule type="expression" priority="22" id="{55F0D2F9-570E-41FC-9918-B9A5E15905EA}">
            <xm:f>NOT(OR('Information de soudage à l''arc'!$C$4="Non",'Information de soudage à l''arc'!$C$5="Non"))</xm:f>
            <x14:dxf>
              <font>
                <color theme="0" tint="-0.24994659260841701"/>
              </font>
              <fill>
                <patternFill>
                  <bgColor theme="0" tint="-0.24994659260841701"/>
                </patternFill>
              </fill>
            </x14:dxf>
          </x14:cfRule>
          <xm:sqref>C129</xm:sqref>
        </x14:conditionalFormatting>
        <x14:conditionalFormatting xmlns:xm="http://schemas.microsoft.com/office/excel/2006/main">
          <x14:cfRule type="expression" priority="21" id="{3BFFDB7F-2FAA-4F33-BF48-39A9E488AA68}">
            <xm:f>NOT(OR('Information de soudage à l''arc'!$C$4="Non",'Information de soudage à l''arc'!$C$5="Non"))</xm:f>
            <x14:dxf>
              <font>
                <color theme="0" tint="-0.24994659260841701"/>
              </font>
              <fill>
                <patternFill>
                  <bgColor theme="0" tint="-0.24994659260841701"/>
                </patternFill>
              </fill>
            </x14:dxf>
          </x14:cfRule>
          <xm:sqref>C131</xm:sqref>
        </x14:conditionalFormatting>
        <x14:conditionalFormatting xmlns:xm="http://schemas.microsoft.com/office/excel/2006/main">
          <x14:cfRule type="expression" priority="20" id="{EC782BB9-BFCE-47D8-8FD1-BD04670CE63A}">
            <xm:f>NOT(OR('Information de soudage à l''arc'!$C$4="Non",'Information de soudage à l''arc'!$C$5="Non"))</xm:f>
            <x14:dxf>
              <font>
                <color theme="0" tint="-0.24994659260841701"/>
              </font>
              <fill>
                <patternFill>
                  <bgColor theme="0" tint="-0.24994659260841701"/>
                </patternFill>
              </fill>
            </x14:dxf>
          </x14:cfRule>
          <xm:sqref>D94</xm:sqref>
        </x14:conditionalFormatting>
        <x14:conditionalFormatting xmlns:xm="http://schemas.microsoft.com/office/excel/2006/main">
          <x14:cfRule type="expression" priority="19" id="{BA762B06-6D4F-490A-B5DF-89ACE92391E8}">
            <xm:f>NOT(OR('Information de soudage à l''arc'!$C$4="Non",'Information de soudage à l''arc'!$C$5="Non"))</xm:f>
            <x14:dxf>
              <font>
                <color theme="0" tint="-0.24994659260841701"/>
              </font>
              <fill>
                <patternFill>
                  <bgColor theme="0" tint="-0.24994659260841701"/>
                </patternFill>
              </fill>
            </x14:dxf>
          </x14:cfRule>
          <xm:sqref>D107</xm:sqref>
        </x14:conditionalFormatting>
        <x14:conditionalFormatting xmlns:xm="http://schemas.microsoft.com/office/excel/2006/main">
          <x14:cfRule type="expression" priority="18" id="{D3CD2A77-95B9-48F6-BF31-CA4FF5481DC9}">
            <xm:f>NOT(OR('Information de soudage à l''arc'!$C$4="Non",'Information de soudage à l''arc'!$C$5="Non"))</xm:f>
            <x14:dxf>
              <font>
                <color theme="0" tint="-0.24994659260841701"/>
              </font>
              <fill>
                <patternFill>
                  <bgColor theme="0" tint="-0.24994659260841701"/>
                </patternFill>
              </fill>
            </x14:dxf>
          </x14:cfRule>
          <xm:sqref>D116</xm:sqref>
        </x14:conditionalFormatting>
        <x14:conditionalFormatting xmlns:xm="http://schemas.microsoft.com/office/excel/2006/main">
          <x14:cfRule type="expression" priority="17" id="{78D5CA08-4875-44B7-BB31-085D00276D31}">
            <xm:f>NOT(OR('Information de soudage à l''arc'!$C$4="Non",'Information de soudage à l''arc'!$C$5="Non"))</xm:f>
            <x14:dxf>
              <font>
                <color theme="0" tint="-0.24994659260841701"/>
              </font>
              <fill>
                <patternFill>
                  <bgColor theme="0" tint="-0.24994659260841701"/>
                </patternFill>
              </fill>
            </x14:dxf>
          </x14:cfRule>
          <xm:sqref>D121</xm:sqref>
        </x14:conditionalFormatting>
        <x14:conditionalFormatting xmlns:xm="http://schemas.microsoft.com/office/excel/2006/main">
          <x14:cfRule type="expression" priority="16" id="{6B81B38B-FDF9-44D3-BFBE-F942DEC4CE71}">
            <xm:f>NOT(OR('Information de soudage à l''arc'!$C$4="Non",'Information de soudage à l''arc'!$C$5="Non"))</xm:f>
            <x14:dxf>
              <font>
                <color theme="0" tint="-0.24994659260841701"/>
              </font>
              <fill>
                <patternFill>
                  <bgColor theme="0" tint="-0.24994659260841701"/>
                </patternFill>
              </fill>
            </x14:dxf>
          </x14:cfRule>
          <xm:sqref>D125</xm:sqref>
        </x14:conditionalFormatting>
        <x14:conditionalFormatting xmlns:xm="http://schemas.microsoft.com/office/excel/2006/main">
          <x14:cfRule type="expression" priority="15" id="{45B30B5E-EC19-439A-AA9A-85E87F430536}">
            <xm:f>NOT(OR('Information de soudage à l''arc'!$C$4="Non",'Information de soudage à l''arc'!$C$5="Non"))</xm:f>
            <x14:dxf>
              <font>
                <color theme="0" tint="-0.24994659260841701"/>
              </font>
              <fill>
                <patternFill>
                  <bgColor theme="0" tint="-0.24994659260841701"/>
                </patternFill>
              </fill>
            </x14:dxf>
          </x14:cfRule>
          <xm:sqref>D131</xm:sqref>
        </x14:conditionalFormatting>
        <x14:conditionalFormatting xmlns:xm="http://schemas.microsoft.com/office/excel/2006/main">
          <x14:cfRule type="expression" priority="14" id="{F30104A5-D1A1-4B74-9518-0328FA7BA62C}">
            <xm:f>NOT(OR('Information de soudage à l''arc'!$C$4="Non",'Information de soudage à l''arc'!$C$5="Non"))</xm:f>
            <x14:dxf>
              <font>
                <color theme="0" tint="-0.24994659260841701"/>
              </font>
              <fill>
                <patternFill>
                  <bgColor theme="0" tint="-0.24994659260841701"/>
                </patternFill>
              </fill>
            </x14:dxf>
          </x14:cfRule>
          <xm:sqref>D129</xm:sqref>
        </x14:conditionalFormatting>
        <x14:conditionalFormatting xmlns:xm="http://schemas.microsoft.com/office/excel/2006/main">
          <x14:cfRule type="expression" priority="13" id="{943A4D4E-886B-40E8-AF53-B88FE3D3D6FB}">
            <xm:f>NOT(OR('Information de soudage à l''arc'!$C$4="Non",'Information de soudage à l''arc'!$C$5="Non"))</xm:f>
            <x14:dxf>
              <font>
                <color theme="0" tint="-0.24994659260841701"/>
              </font>
              <fill>
                <patternFill>
                  <bgColor theme="0" tint="-0.24994659260841701"/>
                </patternFill>
              </fill>
            </x14:dxf>
          </x14:cfRule>
          <xm:sqref>C155</xm:sqref>
        </x14:conditionalFormatting>
        <x14:conditionalFormatting xmlns:xm="http://schemas.microsoft.com/office/excel/2006/main">
          <x14:cfRule type="expression" priority="12" id="{DA6D3D88-5C87-4F3D-AB58-B75CABDB8872}">
            <xm:f>NOT(OR('Information de soudage à l''arc'!$C$4="Non",'Information de soudage à l''arc'!$C$5="Non"))</xm:f>
            <x14:dxf>
              <font>
                <color theme="0" tint="-0.24994659260841701"/>
              </font>
              <fill>
                <patternFill>
                  <bgColor theme="0" tint="-0.24994659260841701"/>
                </patternFill>
              </fill>
            </x14:dxf>
          </x14:cfRule>
          <xm:sqref>C168</xm:sqref>
        </x14:conditionalFormatting>
        <x14:conditionalFormatting xmlns:xm="http://schemas.microsoft.com/office/excel/2006/main">
          <x14:cfRule type="expression" priority="11" id="{6920492B-D5FC-426A-B441-492AC0605217}">
            <xm:f>NOT(OR('Information de soudage à l''arc'!$C$4="Non",'Information de soudage à l''arc'!$C$5="Non"))</xm:f>
            <x14:dxf>
              <font>
                <color theme="0" tint="-0.24994659260841701"/>
              </font>
              <fill>
                <patternFill>
                  <bgColor theme="0" tint="-0.24994659260841701"/>
                </patternFill>
              </fill>
            </x14:dxf>
          </x14:cfRule>
          <xm:sqref>C177</xm:sqref>
        </x14:conditionalFormatting>
        <x14:conditionalFormatting xmlns:xm="http://schemas.microsoft.com/office/excel/2006/main">
          <x14:cfRule type="expression" priority="10" id="{15072348-CAC4-4006-B07B-D1671D69137D}">
            <xm:f>NOT(OR('Information de soudage à l''arc'!$C$4="Non",'Information de soudage à l''arc'!$C$5="Non"))</xm:f>
            <x14:dxf>
              <font>
                <color theme="0" tint="-0.24994659260841701"/>
              </font>
              <fill>
                <patternFill>
                  <bgColor theme="0" tint="-0.24994659260841701"/>
                </patternFill>
              </fill>
            </x14:dxf>
          </x14:cfRule>
          <xm:sqref>C182</xm:sqref>
        </x14:conditionalFormatting>
        <x14:conditionalFormatting xmlns:xm="http://schemas.microsoft.com/office/excel/2006/main">
          <x14:cfRule type="expression" priority="9" id="{3591C995-B760-46D3-A15C-77BF5A2DC4BE}">
            <xm:f>NOT(OR('Information de soudage à l''arc'!$C$4="Non",'Information de soudage à l''arc'!$C$5="Non"))</xm:f>
            <x14:dxf>
              <font>
                <color theme="0" tint="-0.24994659260841701"/>
              </font>
              <fill>
                <patternFill>
                  <bgColor theme="0" tint="-0.24994659260841701"/>
                </patternFill>
              </fill>
            </x14:dxf>
          </x14:cfRule>
          <xm:sqref>C186</xm:sqref>
        </x14:conditionalFormatting>
        <x14:conditionalFormatting xmlns:xm="http://schemas.microsoft.com/office/excel/2006/main">
          <x14:cfRule type="expression" priority="8" id="{6E00ED55-314D-4ADC-BF1D-1B91AE9FDB1D}">
            <xm:f>NOT(OR('Information de soudage à l''arc'!$C$4="Non",'Information de soudage à l''arc'!$C$5="Non"))</xm:f>
            <x14:dxf>
              <font>
                <color theme="0" tint="-0.24994659260841701"/>
              </font>
              <fill>
                <patternFill>
                  <bgColor theme="0" tint="-0.24994659260841701"/>
                </patternFill>
              </fill>
            </x14:dxf>
          </x14:cfRule>
          <xm:sqref>C190</xm:sqref>
        </x14:conditionalFormatting>
        <x14:conditionalFormatting xmlns:xm="http://schemas.microsoft.com/office/excel/2006/main">
          <x14:cfRule type="expression" priority="7" id="{265CD51B-D777-414E-80B7-206F653AE092}">
            <xm:f>NOT(OR('Information de soudage à l''arc'!$C$4="Non",'Information de soudage à l''arc'!$C$5="Non"))</xm:f>
            <x14:dxf>
              <font>
                <color theme="0" tint="-0.24994659260841701"/>
              </font>
              <fill>
                <patternFill>
                  <bgColor theme="0" tint="-0.24994659260841701"/>
                </patternFill>
              </fill>
            </x14:dxf>
          </x14:cfRule>
          <xm:sqref>C192</xm:sqref>
        </x14:conditionalFormatting>
        <x14:conditionalFormatting xmlns:xm="http://schemas.microsoft.com/office/excel/2006/main">
          <x14:cfRule type="expression" priority="6" id="{F97629EF-52F7-44EC-8494-C61AE5A44D56}">
            <xm:f>NOT(OR('Information de soudage à l''arc'!$C$4="Non",'Information de soudage à l''arc'!$C$5="Non"))</xm:f>
            <x14:dxf>
              <font>
                <color theme="0" tint="-0.24994659260841701"/>
              </font>
              <fill>
                <patternFill>
                  <bgColor theme="0" tint="-0.24994659260841701"/>
                </patternFill>
              </fill>
            </x14:dxf>
          </x14:cfRule>
          <xm:sqref>D155:F155</xm:sqref>
        </x14:conditionalFormatting>
        <x14:conditionalFormatting xmlns:xm="http://schemas.microsoft.com/office/excel/2006/main">
          <x14:cfRule type="expression" priority="5" id="{C864837F-CE27-4876-9C77-4269C9F9FD55}">
            <xm:f>NOT(OR('Information de soudage à l''arc'!$C$4="Non",'Information de soudage à l''arc'!$C$5="Non"))</xm:f>
            <x14:dxf>
              <font>
                <color theme="0" tint="-0.24994659260841701"/>
              </font>
              <fill>
                <patternFill>
                  <bgColor theme="0" tint="-0.24994659260841701"/>
                </patternFill>
              </fill>
            </x14:dxf>
          </x14:cfRule>
          <xm:sqref>D168:F168</xm:sqref>
        </x14:conditionalFormatting>
        <x14:conditionalFormatting xmlns:xm="http://schemas.microsoft.com/office/excel/2006/main">
          <x14:cfRule type="expression" priority="4" id="{785DEB37-0222-4DA9-A432-BCADD4577AC3}">
            <xm:f>NOT(OR('Information de soudage à l''arc'!$C$4="Non",'Information de soudage à l''arc'!$C$5="Non"))</xm:f>
            <x14:dxf>
              <font>
                <color theme="0" tint="-0.24994659260841701"/>
              </font>
              <fill>
                <patternFill>
                  <bgColor theme="0" tint="-0.24994659260841701"/>
                </patternFill>
              </fill>
            </x14:dxf>
          </x14:cfRule>
          <xm:sqref>D192:F192 D190:F190 D186:F186 D182:F182 D177:F177</xm:sqref>
        </x14:conditionalFormatting>
        <x14:conditionalFormatting xmlns:xm="http://schemas.microsoft.com/office/excel/2006/main">
          <x14:cfRule type="expression" priority="3" id="{B4E35EC6-4D5E-4260-A7EB-D696E5B0C0FE}">
            <xm:f>NOT(OR('Information de soudage à l''arc'!$C$4="Non",'Information de soudage à l''arc'!$C$5="Non"))</xm:f>
            <x14:dxf>
              <font>
                <color theme="0" tint="-0.24994659260841701"/>
              </font>
              <fill>
                <patternFill>
                  <bgColor theme="0" tint="-0.24994659260841701"/>
                </patternFill>
              </fill>
            </x14:dxf>
          </x14:cfRule>
          <xm:sqref>H131</xm:sqref>
        </x14:conditionalFormatting>
        <x14:conditionalFormatting xmlns:xm="http://schemas.microsoft.com/office/excel/2006/main">
          <x14:cfRule type="expression" priority="2" id="{688A6617-EFAD-4611-A792-DB03AE063B13}">
            <xm:f>NOT(OR('Information de soudage à l''arc'!$C$4="Non",'Information de soudage à l''arc'!$C$5="Non"))</xm:f>
            <x14:dxf>
              <font>
                <color theme="0" tint="-0.24994659260841701"/>
              </font>
              <fill>
                <patternFill>
                  <bgColor theme="0" tint="-0.24994659260841701"/>
                </patternFill>
              </fill>
            </x14:dxf>
          </x14:cfRule>
          <xm:sqref>G155</xm:sqref>
        </x14:conditionalFormatting>
        <x14:conditionalFormatting xmlns:xm="http://schemas.microsoft.com/office/excel/2006/main">
          <x14:cfRule type="expression" priority="1" id="{760CC60C-25CB-4D2B-9570-5004C74F5F84}">
            <xm:f>NOT(OR('Information de soudage à l''arc'!$C$4="Non",'Information de soudage à l''arc'!$C$5="Non"))</xm:f>
            <x14:dxf>
              <font>
                <color theme="0" tint="-0.24994659260841701"/>
              </font>
              <fill>
                <patternFill>
                  <bgColor theme="0" tint="-0.24994659260841701"/>
                </patternFill>
              </fill>
            </x14:dxf>
          </x14:cfRule>
          <xm:sqref>G192 G190 G186 G182 G177 G168</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vt:i4>
      </vt:variant>
    </vt:vector>
  </HeadingPairs>
  <TitlesOfParts>
    <vt:vector size="11" baseType="lpstr">
      <vt:lpstr>Changelog</vt:lpstr>
      <vt:lpstr>Instructions</vt:lpstr>
      <vt:lpstr>Information de soudage à l'arc</vt:lpstr>
      <vt:lpstr>Info de soudage arc (Methode 2)</vt:lpstr>
      <vt:lpstr>Information de coupage</vt:lpstr>
      <vt:lpstr>Information de projection</vt:lpstr>
      <vt:lpstr>Rejets - partie 1</vt:lpstr>
      <vt:lpstr>Rejets - parties 2 et 3</vt:lpstr>
      <vt:lpstr>Rejets - partie 4</vt:lpstr>
      <vt:lpstr>Rejets - partie 5</vt:lpstr>
      <vt:lpstr>'Rejets - partie 1'!Print_Area</vt:lpstr>
    </vt:vector>
  </TitlesOfParts>
  <Company>Environment Canada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Christa Seaman</dc:creator>
  <cp:lastModifiedBy>Bennett,Sarah (ECCC)</cp:lastModifiedBy>
  <cp:lastPrinted>2008-02-15T14:40:40Z</cp:lastPrinted>
  <dcterms:created xsi:type="dcterms:W3CDTF">2003-10-06T20:49:16Z</dcterms:created>
  <dcterms:modified xsi:type="dcterms:W3CDTF">2023-02-10T21:38:25Z</dcterms:modified>
</cp:coreProperties>
</file>