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NPRI Implementation\Toolbox_v2\_Tools_Guides\Cooling Tower Guidance\"/>
    </mc:Choice>
  </mc:AlternateContent>
  <workbookProtection workbookPassword="CA53" lockStructure="1"/>
  <bookViews>
    <workbookView xWindow="4620" yWindow="3560" windowWidth="20840" windowHeight="9510" firstSheet="1" activeTab="1"/>
  </bookViews>
  <sheets>
    <sheet name="Changelog" sheetId="4" state="hidden" r:id="rId1"/>
    <sheet name="Sheet1" sheetId="1" r:id="rId2"/>
  </sheets>
  <calcPr calcId="162913"/>
  <customWorkbookViews>
    <customWorkbookView name="Hawirko,Jason [Edm] - Personal View" guid="{EF1D35E5-4A81-4139-A2C1-41CDC793E125}" mergeInterval="0" personalView="1" xWindow="11" yWindow="514" windowWidth="1899" windowHeight="465" activeSheetId="1"/>
  </customWorkbookViews>
</workbook>
</file>

<file path=xl/calcChain.xml><?xml version="1.0" encoding="utf-8"?>
<calcChain xmlns="http://schemas.openxmlformats.org/spreadsheetml/2006/main">
  <c r="D115" i="1" l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C16" i="1"/>
  <c r="E16" i="1" l="1"/>
  <c r="C32" i="1" l="1"/>
  <c r="C33" i="1"/>
  <c r="E32" i="1" s="1"/>
  <c r="C34" i="1"/>
  <c r="E33" i="1" s="1"/>
  <c r="C35" i="1"/>
  <c r="E34" i="1" s="1"/>
  <c r="C36" i="1"/>
  <c r="E35" i="1" s="1"/>
  <c r="C37" i="1"/>
  <c r="E36" i="1" s="1"/>
  <c r="C38" i="1"/>
  <c r="E37" i="1" s="1"/>
  <c r="C39" i="1"/>
  <c r="C40" i="1"/>
  <c r="C41" i="1"/>
  <c r="C42" i="1"/>
  <c r="F41" i="1" s="1"/>
  <c r="C43" i="1"/>
  <c r="C44" i="1"/>
  <c r="C45" i="1"/>
  <c r="C46" i="1"/>
  <c r="F45" i="1" s="1"/>
  <c r="C47" i="1"/>
  <c r="C48" i="1"/>
  <c r="C49" i="1"/>
  <c r="C50" i="1"/>
  <c r="F49" i="1" s="1"/>
  <c r="C51" i="1"/>
  <c r="C52" i="1"/>
  <c r="E52" i="1"/>
  <c r="F52" i="1"/>
  <c r="C53" i="1"/>
  <c r="C54" i="1"/>
  <c r="C55" i="1"/>
  <c r="A66" i="1"/>
  <c r="B66" i="1"/>
  <c r="C66" i="1"/>
  <c r="A67" i="1"/>
  <c r="B67" i="1"/>
  <c r="C67" i="1"/>
  <c r="F66" i="1" s="1"/>
  <c r="A68" i="1"/>
  <c r="B68" i="1"/>
  <c r="C68" i="1"/>
  <c r="E67" i="1" s="1"/>
  <c r="A69" i="1"/>
  <c r="B69" i="1"/>
  <c r="C69" i="1"/>
  <c r="A70" i="1"/>
  <c r="B70" i="1"/>
  <c r="C70" i="1"/>
  <c r="E69" i="1" s="1"/>
  <c r="A71" i="1"/>
  <c r="B71" i="1"/>
  <c r="C71" i="1"/>
  <c r="F70" i="1" s="1"/>
  <c r="A72" i="1"/>
  <c r="B72" i="1"/>
  <c r="C72" i="1"/>
  <c r="E71" i="1" s="1"/>
  <c r="A73" i="1"/>
  <c r="B73" i="1"/>
  <c r="C73" i="1"/>
  <c r="A74" i="1"/>
  <c r="B74" i="1"/>
  <c r="C74" i="1"/>
  <c r="E73" i="1" s="1"/>
  <c r="A75" i="1"/>
  <c r="B75" i="1"/>
  <c r="C75" i="1"/>
  <c r="E74" i="1" s="1"/>
  <c r="A76" i="1"/>
  <c r="B76" i="1"/>
  <c r="C76" i="1"/>
  <c r="A77" i="1"/>
  <c r="B77" i="1"/>
  <c r="C77" i="1"/>
  <c r="A78" i="1"/>
  <c r="B78" i="1"/>
  <c r="C78" i="1"/>
  <c r="E77" i="1" s="1"/>
  <c r="A79" i="1"/>
  <c r="B79" i="1"/>
  <c r="C79" i="1"/>
  <c r="E78" i="1" s="1"/>
  <c r="A80" i="1"/>
  <c r="B80" i="1"/>
  <c r="C80" i="1"/>
  <c r="A81" i="1"/>
  <c r="B81" i="1"/>
  <c r="C81" i="1"/>
  <c r="A82" i="1"/>
  <c r="B82" i="1"/>
  <c r="C82" i="1"/>
  <c r="E81" i="1" s="1"/>
  <c r="A83" i="1"/>
  <c r="B83" i="1"/>
  <c r="C83" i="1"/>
  <c r="E82" i="1" s="1"/>
  <c r="A84" i="1"/>
  <c r="B84" i="1"/>
  <c r="C84" i="1"/>
  <c r="A85" i="1"/>
  <c r="B85" i="1"/>
  <c r="C85" i="1"/>
  <c r="A86" i="1"/>
  <c r="B86" i="1"/>
  <c r="C86" i="1"/>
  <c r="E85" i="1" s="1"/>
  <c r="E86" i="1"/>
  <c r="F86" i="1"/>
  <c r="C95" i="1"/>
  <c r="C96" i="1"/>
  <c r="E95" i="1" s="1"/>
  <c r="C97" i="1"/>
  <c r="E96" i="1" s="1"/>
  <c r="C98" i="1"/>
  <c r="E97" i="1" s="1"/>
  <c r="C99" i="1"/>
  <c r="E98" i="1" s="1"/>
  <c r="C100" i="1"/>
  <c r="E99" i="1" s="1"/>
  <c r="C101" i="1"/>
  <c r="E100" i="1" s="1"/>
  <c r="C102" i="1"/>
  <c r="E101" i="1" s="1"/>
  <c r="C103" i="1"/>
  <c r="F102" i="1" s="1"/>
  <c r="C104" i="1"/>
  <c r="C105" i="1"/>
  <c r="C106" i="1"/>
  <c r="C107" i="1"/>
  <c r="F106" i="1" s="1"/>
  <c r="C108" i="1"/>
  <c r="C109" i="1"/>
  <c r="C110" i="1"/>
  <c r="C111" i="1"/>
  <c r="F110" i="1" s="1"/>
  <c r="C112" i="1"/>
  <c r="C113" i="1"/>
  <c r="C114" i="1"/>
  <c r="C115" i="1"/>
  <c r="E115" i="1"/>
  <c r="F115" i="1"/>
  <c r="E79" i="1" l="1"/>
  <c r="E83" i="1"/>
  <c r="E75" i="1"/>
  <c r="F108" i="1"/>
  <c r="F104" i="1"/>
  <c r="E84" i="1"/>
  <c r="E80" i="1"/>
  <c r="E76" i="1"/>
  <c r="F72" i="1"/>
  <c r="F68" i="1"/>
  <c r="F51" i="1"/>
  <c r="F47" i="1"/>
  <c r="F43" i="1"/>
  <c r="F39" i="1"/>
  <c r="F40" i="1"/>
  <c r="F38" i="1"/>
  <c r="F113" i="1"/>
  <c r="F111" i="1"/>
  <c r="E109" i="1"/>
  <c r="F105" i="1"/>
  <c r="F103" i="1"/>
  <c r="F80" i="1"/>
  <c r="F37" i="1"/>
  <c r="F112" i="1"/>
  <c r="F107" i="1"/>
  <c r="E110" i="1"/>
  <c r="F81" i="1"/>
  <c r="F109" i="1"/>
  <c r="E102" i="1"/>
  <c r="F73" i="1"/>
  <c r="F114" i="1"/>
  <c r="F50" i="1"/>
  <c r="F48" i="1"/>
  <c r="F46" i="1"/>
  <c r="F44" i="1"/>
  <c r="F42" i="1"/>
  <c r="E105" i="1"/>
  <c r="F33" i="1"/>
  <c r="E114" i="1"/>
  <c r="E106" i="1"/>
  <c r="F85" i="1"/>
  <c r="F77" i="1"/>
  <c r="E113" i="1"/>
  <c r="F84" i="1"/>
  <c r="F76" i="1"/>
  <c r="E107" i="1"/>
  <c r="F34" i="1"/>
  <c r="E112" i="1"/>
  <c r="E108" i="1"/>
  <c r="E104" i="1"/>
  <c r="F101" i="1"/>
  <c r="F100" i="1"/>
  <c r="F99" i="1"/>
  <c r="F98" i="1"/>
  <c r="F97" i="1"/>
  <c r="F96" i="1"/>
  <c r="F95" i="1"/>
  <c r="F83" i="1"/>
  <c r="F79" i="1"/>
  <c r="F75" i="1"/>
  <c r="F35" i="1"/>
  <c r="E111" i="1"/>
  <c r="E103" i="1"/>
  <c r="F82" i="1"/>
  <c r="F78" i="1"/>
  <c r="F74" i="1"/>
  <c r="F36" i="1"/>
  <c r="F32" i="1"/>
  <c r="E70" i="1"/>
  <c r="E68" i="1"/>
  <c r="E66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D56" i="1"/>
  <c r="D57" i="1" s="1"/>
  <c r="E72" i="1"/>
  <c r="F71" i="1"/>
  <c r="F69" i="1"/>
  <c r="F67" i="1"/>
  <c r="D87" i="1"/>
  <c r="D88" i="1" s="1"/>
  <c r="D116" i="1"/>
  <c r="D117" i="1" s="1"/>
  <c r="F56" i="1" l="1"/>
  <c r="F57" i="1" s="1"/>
  <c r="F87" i="1"/>
  <c r="F88" i="1" s="1"/>
  <c r="F116" i="1"/>
  <c r="F117" i="1" s="1"/>
  <c r="E116" i="1"/>
  <c r="E117" i="1" s="1"/>
  <c r="E56" i="1"/>
  <c r="E57" i="1" s="1"/>
  <c r="E87" i="1"/>
  <c r="E88" i="1" s="1"/>
</calcChain>
</file>

<file path=xl/sharedStrings.xml><?xml version="1.0" encoding="utf-8"?>
<sst xmlns="http://schemas.openxmlformats.org/spreadsheetml/2006/main" count="98" uniqueCount="64">
  <si>
    <t>% smaller</t>
  </si>
  <si>
    <t>DS Sp. Gr. :</t>
  </si>
  <si>
    <t>PM2.5</t>
  </si>
  <si>
    <t>Ø (μm)</t>
  </si>
  <si>
    <t>Droplet</t>
  </si>
  <si>
    <t>PM-10</t>
  </si>
  <si>
    <r>
      <t>mg/m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</si>
  <si>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AP-42, &gt; 20 year old towers</t>
  </si>
  <si>
    <t>AP-42, high dissolved solids</t>
  </si>
  <si>
    <t>Specific gravity of NaCl</t>
  </si>
  <si>
    <t xml:space="preserve">source: J. Reisman and G. Frisbie, Calculating Realistic PM10 Emissions from Cooling Towers </t>
  </si>
  <si>
    <t xml:space="preserve">             AWMA, Proceedings Florida Conference 2001, Session No. AM-1b</t>
  </si>
  <si>
    <t>Particulate emissions</t>
  </si>
  <si>
    <r>
      <t>mg/m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</si>
  <si>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sea water</t>
  </si>
  <si>
    <t>Great Lakes water * concentration factor ~10</t>
  </si>
  <si>
    <t>EPRI 0.0003% drift data</t>
  </si>
  <si>
    <t>CTI 0.01% drift data</t>
  </si>
  <si>
    <t>source: J. Missimer, D. Wheeler, and K. Hennon, The relationship between SP</t>
  </si>
  <si>
    <t>and HGBIK Drift Measurement Results, CTI paper TP98-16, 1998</t>
  </si>
  <si>
    <t>Induced Draft Cooling Tower PM Emissions</t>
  </si>
  <si>
    <t>Fraction</t>
  </si>
  <si>
    <t>Calculated residue</t>
  </si>
  <si>
    <t>TPM</t>
  </si>
  <si>
    <t>Substance</t>
  </si>
  <si>
    <t>Circulating</t>
  </si>
  <si>
    <r>
      <t>Water (m</t>
    </r>
    <r>
      <rPr>
        <b/>
        <u/>
        <vertAlign val="superscript"/>
        <sz val="10"/>
        <rFont val="Arial"/>
        <family val="2"/>
      </rPr>
      <t>3</t>
    </r>
    <r>
      <rPr>
        <b/>
        <u/>
        <sz val="10"/>
        <rFont val="Arial"/>
        <family val="2"/>
      </rPr>
      <t>/hr)</t>
    </r>
  </si>
  <si>
    <t>Emission Rate</t>
  </si>
  <si>
    <t>(g/hr)</t>
  </si>
  <si>
    <t>Period (hr)</t>
  </si>
  <si>
    <t>Unit</t>
  </si>
  <si>
    <t xml:space="preserve">Annual Operating </t>
  </si>
  <si>
    <t>tonnes</t>
  </si>
  <si>
    <t>Emission</t>
  </si>
  <si>
    <t>Quantity</t>
  </si>
  <si>
    <t xml:space="preserve">Instructions: Enter in the yellow cells the appropriate number. Results are shown in blue cells in the </t>
  </si>
  <si>
    <t>TDS, ppmw:</t>
  </si>
  <si>
    <t>The purpose of this spreadsheet is to determine the annual TPM emissions, as well as the PM10</t>
  </si>
  <si>
    <t xml:space="preserve">and PM2.5 fractions of TPM from the pertinent drift data tables (see Tables 1, 2, and 3 below).  </t>
  </si>
  <si>
    <t>three drift data tables below for the PM10 and PM2.5 fractions, and in red cells in row 16 for the TPM emissions.</t>
  </si>
  <si>
    <t>Use one of the tables below that is the most representative of your cooling tower drift rate for the resulted</t>
  </si>
  <si>
    <t>percentage values of PM10 and PM2.5 in TPM.  Multiply these percentages by the TPM value in row 16</t>
  </si>
  <si>
    <t xml:space="preserve">for the respective calculations of PM10 and PM2.5 emissions (see the calculation example in the guide).      </t>
  </si>
  <si>
    <t xml:space="preserve">Representing the Averages of Table 1 and Table 3 </t>
  </si>
  <si>
    <t>Interpolated data, 0.005% water flow</t>
  </si>
  <si>
    <t>Table 1 - Drift Data From Old Wood Herringbone Mist Eliminators (W = 0.01%)</t>
  </si>
  <si>
    <t>Table 2 - Interpolated Drift Data for the Intermediate Drift Eliminators (W = 0.005%)</t>
  </si>
  <si>
    <t>Table 3 - Drift Data From New Cellular Drift Eliminators (W = 0.0003%)</t>
  </si>
  <si>
    <t>Drift (expressed as a % of water flow), W [%]:</t>
  </si>
  <si>
    <t>worst case new tower (source: ASHRAE Standard 189.1)</t>
  </si>
  <si>
    <t>typical new tower (50% of ASHRAE Standard 189.1)</t>
  </si>
  <si>
    <t>Review Date</t>
  </si>
  <si>
    <t>ORTECH Reference #</t>
  </si>
  <si>
    <t>Reviewer</t>
  </si>
  <si>
    <t>Ka-Ming Lin</t>
  </si>
  <si>
    <t>Original workbook</t>
  </si>
  <si>
    <t>Cooling Tower PM_e</t>
  </si>
  <si>
    <t>NPRI Schedule 1 source document</t>
  </si>
  <si>
    <t>2016 and 2017 NPRI Substance List</t>
  </si>
  <si>
    <t>Changes made</t>
  </si>
  <si>
    <t>Issue: Workbook is protected, but not worksheets</t>
  </si>
  <si>
    <t>Update: reference for Drift Factors no longer available (Tab Sheet 1 Cells E21:22), ASHRAE Standard is cited instead.</t>
  </si>
  <si>
    <t>*** This value must be entered as a percentage // The Cell is formated as percentage</t>
  </si>
  <si>
    <t>% 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</si>
</sst>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%"/>
    <numFmt numFmtId="166" formatCode="0.0000%"/>
    <numFmt numFmtId="167" formatCode="0.000%"/>
    <numFmt numFmtId="168" formatCode="_(* #,##0_);_(* \(#,##0\);_(* &quot;-&quot;??_);_(@_)"/>
    <numFmt numFmtId="169" formatCode="0.0000"/>
    <numFmt numFmtId="170" formatCode="[$-1009]mmmm\ d\,\ yyyy;@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b/>
      <u/>
      <vertAlign val="superscript"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u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/>
    <xf numFmtId="2" fontId="0" fillId="0" borderId="0" xfId="0" applyNumberFormat="1"/>
    <xf numFmtId="9" fontId="0" fillId="0" borderId="0" xfId="0" applyNumberFormat="1"/>
    <xf numFmtId="0" fontId="8" fillId="0" borderId="0" xfId="0" applyFont="1"/>
    <xf numFmtId="10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2" fontId="2" fillId="0" borderId="1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2" fillId="0" borderId="0" xfId="0" applyFont="1" applyFill="1" applyAlignment="1"/>
    <xf numFmtId="168" fontId="2" fillId="3" borderId="0" xfId="1" applyNumberFormat="1" applyFont="1" applyFill="1" applyAlignment="1"/>
    <xf numFmtId="1" fontId="0" fillId="0" borderId="2" xfId="0" applyNumberFormat="1" applyBorder="1" applyAlignment="1">
      <alignment horizontal="center"/>
    </xf>
    <xf numFmtId="37" fontId="2" fillId="0" borderId="0" xfId="1" applyNumberFormat="1" applyFont="1" applyAlignment="1">
      <alignment horizontal="center"/>
    </xf>
    <xf numFmtId="2" fontId="2" fillId="0" borderId="1" xfId="0" applyNumberFormat="1" applyFont="1" applyBorder="1" applyAlignment="1"/>
    <xf numFmtId="0" fontId="2" fillId="0" borderId="7" xfId="0" applyFont="1" applyBorder="1" applyAlignment="1"/>
    <xf numFmtId="0" fontId="11" fillId="0" borderId="0" xfId="0" applyFont="1"/>
    <xf numFmtId="1" fontId="8" fillId="0" borderId="0" xfId="0" applyNumberFormat="1" applyFont="1"/>
    <xf numFmtId="2" fontId="8" fillId="0" borderId="0" xfId="0" applyNumberFormat="1" applyFont="1"/>
    <xf numFmtId="10" fontId="2" fillId="0" borderId="0" xfId="0" applyNumberFormat="1" applyFont="1" applyFill="1" applyAlignment="1"/>
    <xf numFmtId="2" fontId="2" fillId="0" borderId="0" xfId="0" applyNumberFormat="1" applyFont="1" applyBorder="1" applyAlignment="1">
      <alignment horizontal="center" wrapText="1"/>
    </xf>
    <xf numFmtId="1" fontId="2" fillId="0" borderId="0" xfId="0" applyNumberFormat="1" applyFont="1"/>
    <xf numFmtId="0" fontId="12" fillId="0" borderId="0" xfId="0" applyFont="1"/>
    <xf numFmtId="0" fontId="2" fillId="4" borderId="0" xfId="0" applyFont="1" applyFill="1"/>
    <xf numFmtId="2" fontId="2" fillId="5" borderId="0" xfId="0" applyNumberFormat="1" applyFont="1" applyFill="1"/>
    <xf numFmtId="0" fontId="14" fillId="0" borderId="0" xfId="0" applyFont="1"/>
    <xf numFmtId="0" fontId="15" fillId="0" borderId="0" xfId="0" applyFont="1"/>
    <xf numFmtId="169" fontId="2" fillId="0" borderId="0" xfId="0" applyNumberFormat="1" applyFont="1" applyFill="1" applyAlignment="1"/>
    <xf numFmtId="0" fontId="16" fillId="0" borderId="0" xfId="0" applyFont="1"/>
    <xf numFmtId="0" fontId="16" fillId="0" borderId="0" xfId="0" applyFont="1" applyFill="1"/>
    <xf numFmtId="0" fontId="0" fillId="0" borderId="0" xfId="0" applyFill="1"/>
    <xf numFmtId="0" fontId="8" fillId="0" borderId="0" xfId="0" applyFont="1" applyFill="1"/>
    <xf numFmtId="0" fontId="1" fillId="0" borderId="0" xfId="0" applyFont="1"/>
    <xf numFmtId="170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7" fillId="0" borderId="0" xfId="2" applyAlignment="1" applyProtection="1"/>
    <xf numFmtId="166" fontId="2" fillId="3" borderId="0" xfId="0" applyNumberFormat="1" applyFont="1" applyFill="1" applyAlignment="1"/>
    <xf numFmtId="2" fontId="2" fillId="0" borderId="1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6" borderId="8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2" fillId="6" borderId="8" xfId="0" applyNumberFormat="1" applyFont="1" applyFill="1" applyBorder="1" applyAlignment="1">
      <alignment horizontal="left"/>
    </xf>
    <xf numFmtId="2" fontId="2" fillId="6" borderId="1" xfId="0" applyNumberFormat="1" applyFont="1" applyFill="1" applyBorder="1" applyAlignment="1">
      <alignment horizontal="left"/>
    </xf>
    <xf numFmtId="2" fontId="2" fillId="7" borderId="4" xfId="0" applyNumberFormat="1" applyFont="1" applyFill="1" applyBorder="1" applyAlignment="1">
      <alignment horizontal="center"/>
    </xf>
  </cellXfs>
  <cellStyles count="3">
    <cellStyle name="Comma" xfId="1" builtinId="3"/>
    <cellStyle name="Hyperlink 2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content/dam/eccc/migration/main/inrp-npri/e2bfc2db-f6ef-4b59-8a68-4675f372a41a/2016-20and-202017-20npri-20substance-20list_liste-20des-20substances-20inrp-202016-20et-202017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1" sqref="A11"/>
    </sheetView>
  </sheetViews>
  <sheetFormatPr defaultColWidth="8.7265625" defaultRowHeight="12.5" x14ac:dyDescent="0.25"/>
  <cols>
    <col min="1" max="1" width="30.7265625" style="45" bestFit="1" customWidth="1"/>
    <col min="2" max="2" width="36" customWidth="1"/>
  </cols>
  <sheetData>
    <row r="1" spans="1:2" x14ac:dyDescent="0.25">
      <c r="A1" s="45" t="s">
        <v>51</v>
      </c>
      <c r="B1" s="46">
        <v>43153</v>
      </c>
    </row>
    <row r="2" spans="1:2" x14ac:dyDescent="0.25">
      <c r="A2"/>
    </row>
    <row r="3" spans="1:2" x14ac:dyDescent="0.25">
      <c r="A3" s="45" t="s">
        <v>52</v>
      </c>
      <c r="B3" s="47">
        <v>91857</v>
      </c>
    </row>
    <row r="4" spans="1:2" x14ac:dyDescent="0.25">
      <c r="A4" s="45" t="s">
        <v>53</v>
      </c>
      <c r="B4" s="45" t="s">
        <v>54</v>
      </c>
    </row>
    <row r="5" spans="1:2" x14ac:dyDescent="0.25">
      <c r="A5" s="45" t="s">
        <v>55</v>
      </c>
      <c r="B5" s="45" t="s">
        <v>56</v>
      </c>
    </row>
    <row r="6" spans="1:2" x14ac:dyDescent="0.25">
      <c r="A6" s="45" t="s">
        <v>57</v>
      </c>
      <c r="B6" s="48" t="s">
        <v>58</v>
      </c>
    </row>
    <row r="7" spans="1:2" x14ac:dyDescent="0.25">
      <c r="A7"/>
    </row>
    <row r="8" spans="1:2" x14ac:dyDescent="0.25">
      <c r="A8" s="45" t="s">
        <v>59</v>
      </c>
    </row>
    <row r="9" spans="1:2" x14ac:dyDescent="0.25">
      <c r="A9" s="45" t="s">
        <v>60</v>
      </c>
    </row>
    <row r="10" spans="1:2" x14ac:dyDescent="0.25">
      <c r="A10" s="45" t="s">
        <v>61</v>
      </c>
    </row>
  </sheetData>
  <hyperlinks>
    <hyperlink ref="B6" r:id="rId1" display="2016 and 2017 substance list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1"/>
  <sheetViews>
    <sheetView tabSelected="1" workbookViewId="0"/>
  </sheetViews>
  <sheetFormatPr defaultColWidth="8.7265625" defaultRowHeight="12.5" x14ac:dyDescent="0.25"/>
  <cols>
    <col min="1" max="1" width="15" customWidth="1"/>
    <col min="2" max="2" width="26.453125" customWidth="1"/>
    <col min="3" max="3" width="18.26953125" bestFit="1" customWidth="1"/>
    <col min="4" max="4" width="17.81640625" bestFit="1" customWidth="1"/>
    <col min="5" max="5" width="18.453125" customWidth="1"/>
    <col min="6" max="6" width="10.26953125" customWidth="1"/>
  </cols>
  <sheetData>
    <row r="1" spans="1:16" ht="18" x14ac:dyDescent="0.4">
      <c r="A1" s="29" t="s">
        <v>20</v>
      </c>
      <c r="B1" s="29"/>
      <c r="C1" s="29"/>
      <c r="D1" s="29"/>
    </row>
    <row r="2" spans="1:16" ht="12.75" customHeight="1" x14ac:dyDescent="0.4">
      <c r="A2" s="29"/>
      <c r="B2" s="29"/>
      <c r="C2" s="29"/>
      <c r="D2" s="29"/>
      <c r="G2" s="42"/>
      <c r="H2" s="42"/>
      <c r="I2" s="43"/>
      <c r="J2" s="43"/>
      <c r="K2" s="43"/>
      <c r="L2" s="43"/>
      <c r="M2" s="43"/>
      <c r="N2" s="43"/>
      <c r="O2" s="43"/>
      <c r="P2" s="43"/>
    </row>
    <row r="3" spans="1:16" s="4" customFormat="1" ht="12.75" customHeight="1" x14ac:dyDescent="0.3">
      <c r="A3" s="1" t="s">
        <v>37</v>
      </c>
      <c r="B3" s="1"/>
      <c r="C3" s="1"/>
      <c r="D3" s="1"/>
      <c r="G3" s="42"/>
      <c r="H3" s="42"/>
      <c r="I3" s="44"/>
      <c r="J3" s="44"/>
      <c r="K3" s="44"/>
      <c r="L3" s="44"/>
      <c r="M3" s="44"/>
      <c r="N3" s="44"/>
      <c r="O3" s="44"/>
      <c r="P3" s="44"/>
    </row>
    <row r="4" spans="1:16" s="4" customFormat="1" ht="12.75" customHeight="1" x14ac:dyDescent="0.3">
      <c r="A4" s="1" t="s">
        <v>38</v>
      </c>
      <c r="B4" s="1"/>
      <c r="C4" s="1"/>
      <c r="D4" s="1"/>
      <c r="G4" s="42"/>
      <c r="H4" s="42"/>
      <c r="I4" s="44"/>
      <c r="J4" s="44"/>
      <c r="K4" s="44"/>
      <c r="L4" s="44"/>
      <c r="M4" s="44"/>
      <c r="N4" s="44"/>
      <c r="O4" s="44"/>
      <c r="P4" s="44"/>
    </row>
    <row r="5" spans="1:16" s="4" customFormat="1" ht="12.75" customHeight="1" x14ac:dyDescent="0.3">
      <c r="A5" s="1"/>
      <c r="B5" s="1"/>
      <c r="C5" s="1"/>
      <c r="D5" s="1"/>
      <c r="G5" s="42"/>
      <c r="H5" s="42"/>
      <c r="I5" s="44"/>
      <c r="J5" s="44"/>
      <c r="K5" s="44"/>
      <c r="L5" s="44"/>
      <c r="M5" s="44"/>
      <c r="N5" s="44"/>
      <c r="O5" s="44"/>
      <c r="P5" s="44"/>
    </row>
    <row r="6" spans="1:16" s="4" customFormat="1" ht="12.75" customHeight="1" x14ac:dyDescent="0.3">
      <c r="A6" s="1" t="s">
        <v>35</v>
      </c>
      <c r="B6" s="1"/>
      <c r="C6" s="1"/>
      <c r="D6" s="1"/>
      <c r="G6" s="43"/>
      <c r="H6" s="42"/>
      <c r="I6" s="44"/>
      <c r="J6" s="44"/>
      <c r="K6" s="44"/>
      <c r="L6" s="44"/>
      <c r="M6" s="44"/>
      <c r="N6" s="44"/>
      <c r="O6" s="44"/>
      <c r="P6" s="44"/>
    </row>
    <row r="7" spans="1:16" s="4" customFormat="1" ht="12.75" customHeight="1" x14ac:dyDescent="0.3">
      <c r="A7" s="1" t="s">
        <v>39</v>
      </c>
      <c r="B7" s="1"/>
      <c r="C7" s="1"/>
      <c r="D7" s="1"/>
      <c r="G7" s="43"/>
      <c r="H7" s="42"/>
      <c r="I7" s="44"/>
      <c r="J7" s="44"/>
      <c r="K7" s="44"/>
      <c r="L7" s="44"/>
      <c r="M7" s="44"/>
      <c r="N7" s="44"/>
      <c r="O7" s="44"/>
      <c r="P7" s="44"/>
    </row>
    <row r="8" spans="1:16" s="4" customFormat="1" ht="12.75" customHeight="1" x14ac:dyDescent="0.3">
      <c r="A8" s="1"/>
      <c r="B8" s="1"/>
      <c r="C8" s="1"/>
      <c r="D8" s="1"/>
    </row>
    <row r="9" spans="1:16" s="4" customFormat="1" ht="12.75" customHeight="1" x14ac:dyDescent="0.3">
      <c r="A9" s="1" t="s">
        <v>40</v>
      </c>
      <c r="B9" s="1"/>
      <c r="C9" s="1"/>
      <c r="D9" s="1"/>
    </row>
    <row r="10" spans="1:16" s="4" customFormat="1" ht="12.75" customHeight="1" x14ac:dyDescent="0.3">
      <c r="A10" s="1" t="s">
        <v>41</v>
      </c>
      <c r="B10" s="1"/>
      <c r="C10" s="1"/>
      <c r="D10" s="1"/>
    </row>
    <row r="11" spans="1:16" s="4" customFormat="1" ht="12.75" customHeight="1" x14ac:dyDescent="0.4">
      <c r="A11" s="1" t="s">
        <v>42</v>
      </c>
      <c r="B11" s="1"/>
      <c r="C11" s="1"/>
      <c r="D11" s="38"/>
    </row>
    <row r="12" spans="1:16" ht="12.75" customHeight="1" x14ac:dyDescent="0.4">
      <c r="A12" s="29"/>
      <c r="B12" s="29"/>
      <c r="C12" s="29"/>
      <c r="D12" s="29"/>
    </row>
    <row r="13" spans="1:16" s="4" customFormat="1" ht="12.75" customHeight="1" x14ac:dyDescent="0.3">
      <c r="A13" s="35"/>
      <c r="B13" s="35"/>
      <c r="C13" s="35"/>
      <c r="D13" s="35"/>
      <c r="E13" s="1"/>
      <c r="F13" s="1"/>
      <c r="G13" s="1"/>
      <c r="H13" s="1"/>
      <c r="I13" s="1"/>
      <c r="J13"/>
    </row>
    <row r="14" spans="1:16" s="4" customFormat="1" ht="12.75" customHeight="1" x14ac:dyDescent="0.3">
      <c r="A14" s="35"/>
      <c r="B14" s="1" t="s">
        <v>25</v>
      </c>
      <c r="C14" s="1" t="s">
        <v>27</v>
      </c>
      <c r="D14" s="1" t="s">
        <v>31</v>
      </c>
      <c r="E14" s="1" t="s">
        <v>33</v>
      </c>
      <c r="F14" s="1"/>
      <c r="I14" s="1"/>
      <c r="J14"/>
    </row>
    <row r="15" spans="1:16" ht="12.75" customHeight="1" x14ac:dyDescent="0.3">
      <c r="A15" s="35" t="s">
        <v>24</v>
      </c>
      <c r="B15" s="35" t="s">
        <v>26</v>
      </c>
      <c r="C15" s="35" t="s">
        <v>28</v>
      </c>
      <c r="D15" s="35" t="s">
        <v>29</v>
      </c>
      <c r="E15" s="35" t="s">
        <v>34</v>
      </c>
      <c r="F15" s="35" t="s">
        <v>30</v>
      </c>
      <c r="I15" s="1"/>
    </row>
    <row r="16" spans="1:16" ht="12.75" customHeight="1" x14ac:dyDescent="0.3">
      <c r="A16" s="1" t="s">
        <v>23</v>
      </c>
      <c r="B16" s="36"/>
      <c r="C16" s="37">
        <f>C23*(C19/1)*B16</f>
        <v>0</v>
      </c>
      <c r="D16" s="36"/>
      <c r="E16" s="37">
        <f>(C16*D16)/1000000</f>
        <v>0</v>
      </c>
      <c r="F16" s="1" t="s">
        <v>32</v>
      </c>
      <c r="I16" s="1"/>
    </row>
    <row r="17" spans="1:12" ht="12.75" customHeight="1" x14ac:dyDescent="0.3">
      <c r="A17" s="35"/>
      <c r="B17" s="35"/>
      <c r="C17" s="35"/>
      <c r="D17" s="35"/>
      <c r="E17" s="1"/>
      <c r="F17" s="1"/>
      <c r="G17" s="1"/>
      <c r="H17" s="1"/>
      <c r="I17" s="1"/>
    </row>
    <row r="18" spans="1:12" ht="13" x14ac:dyDescent="0.3">
      <c r="A18" s="10"/>
      <c r="B18" s="10"/>
      <c r="C18" s="10"/>
      <c r="D18" s="10"/>
      <c r="E18" s="9"/>
      <c r="F18" s="9"/>
    </row>
    <row r="19" spans="1:12" ht="13" x14ac:dyDescent="0.3">
      <c r="A19" s="1" t="s">
        <v>48</v>
      </c>
      <c r="B19" s="1"/>
      <c r="C19" s="49"/>
      <c r="D19" s="39" t="s">
        <v>62</v>
      </c>
      <c r="L19" s="41"/>
    </row>
    <row r="20" spans="1:12" ht="13" x14ac:dyDescent="0.3">
      <c r="A20" s="1"/>
      <c r="B20" s="1"/>
      <c r="C20" s="40"/>
      <c r="D20" s="5">
        <v>2.0000000000000001E-4</v>
      </c>
      <c r="E20" t="s">
        <v>7</v>
      </c>
    </row>
    <row r="21" spans="1:12" ht="13" x14ac:dyDescent="0.3">
      <c r="A21" s="1"/>
      <c r="B21" s="1"/>
      <c r="C21" s="32"/>
      <c r="D21" s="6">
        <v>5.0000000000000002E-5</v>
      </c>
      <c r="E21" t="s">
        <v>49</v>
      </c>
    </row>
    <row r="22" spans="1:12" ht="13" x14ac:dyDescent="0.3">
      <c r="A22" s="1"/>
      <c r="B22" s="1"/>
      <c r="C22" s="23"/>
      <c r="D22" s="7">
        <v>2.5000000000000001E-5</v>
      </c>
      <c r="E22" s="43" t="s">
        <v>50</v>
      </c>
    </row>
    <row r="23" spans="1:12" ht="13" x14ac:dyDescent="0.3">
      <c r="A23" s="1" t="s">
        <v>36</v>
      </c>
      <c r="B23" s="1"/>
      <c r="C23" s="24"/>
      <c r="D23" s="26">
        <v>33000</v>
      </c>
      <c r="E23" t="s">
        <v>14</v>
      </c>
    </row>
    <row r="24" spans="1:12" ht="13" x14ac:dyDescent="0.3">
      <c r="A24" s="1"/>
      <c r="B24" s="1"/>
      <c r="C24" s="23"/>
      <c r="D24" s="8">
        <v>12000</v>
      </c>
      <c r="E24" s="4" t="s">
        <v>8</v>
      </c>
      <c r="F24" s="4"/>
    </row>
    <row r="25" spans="1:12" ht="13" x14ac:dyDescent="0.3">
      <c r="A25" s="1"/>
      <c r="B25" s="1"/>
      <c r="C25" s="23"/>
      <c r="D25" s="8">
        <v>3000</v>
      </c>
      <c r="E25" s="4" t="s">
        <v>15</v>
      </c>
      <c r="F25" s="4"/>
    </row>
    <row r="26" spans="1:12" ht="13" x14ac:dyDescent="0.3">
      <c r="A26" s="1" t="s">
        <v>1</v>
      </c>
      <c r="C26" s="23">
        <v>2.2000000000000002</v>
      </c>
      <c r="E26" s="4" t="s">
        <v>9</v>
      </c>
    </row>
    <row r="27" spans="1:12" ht="18" x14ac:dyDescent="0.4">
      <c r="A27" s="29"/>
      <c r="B27" s="29"/>
      <c r="C27" s="29"/>
      <c r="D27" s="29"/>
    </row>
    <row r="28" spans="1:12" ht="13.5" thickBot="1" x14ac:dyDescent="0.35">
      <c r="A28" s="1" t="s">
        <v>45</v>
      </c>
    </row>
    <row r="29" spans="1:12" ht="13" x14ac:dyDescent="0.3">
      <c r="A29" s="54" t="s">
        <v>17</v>
      </c>
      <c r="B29" s="55"/>
      <c r="C29" s="55"/>
      <c r="D29" s="11"/>
      <c r="E29" s="27" t="s">
        <v>12</v>
      </c>
      <c r="F29" s="28"/>
    </row>
    <row r="30" spans="1:12" ht="15" customHeight="1" x14ac:dyDescent="0.3">
      <c r="A30" s="12" t="s">
        <v>4</v>
      </c>
      <c r="B30" s="13" t="s">
        <v>21</v>
      </c>
      <c r="C30" s="33" t="s">
        <v>22</v>
      </c>
      <c r="D30" s="13" t="s">
        <v>23</v>
      </c>
      <c r="E30" s="13" t="s">
        <v>5</v>
      </c>
      <c r="F30" s="14" t="s">
        <v>2</v>
      </c>
    </row>
    <row r="31" spans="1:12" ht="16" x14ac:dyDescent="0.4">
      <c r="A31" s="12" t="s">
        <v>3</v>
      </c>
      <c r="B31" s="13" t="s">
        <v>0</v>
      </c>
      <c r="C31" s="13" t="s">
        <v>3</v>
      </c>
      <c r="D31" s="13" t="s">
        <v>13</v>
      </c>
      <c r="E31" s="13" t="s">
        <v>13</v>
      </c>
      <c r="F31" s="14" t="s">
        <v>13</v>
      </c>
    </row>
    <row r="32" spans="1:12" x14ac:dyDescent="0.25">
      <c r="A32" s="25">
        <v>15</v>
      </c>
      <c r="B32" s="15">
        <v>0.15</v>
      </c>
      <c r="C32" s="15">
        <f t="shared" ref="C32:C55" si="0">A32*(C$23/1000000*1/C$26)^0.333333</f>
        <v>0</v>
      </c>
      <c r="D32" s="15">
        <f>$C$19*1*$C$23*1000*$B32/100</f>
        <v>0</v>
      </c>
      <c r="E32" s="15" t="str">
        <f t="shared" ref="E32:E51" si="1">IF($C33&gt;10,IF($C32&lt;=10,D32+(10-$C32)/($C33-$C32)*($D33-$D32),""),"")</f>
        <v/>
      </c>
      <c r="F32" s="16" t="str">
        <f t="shared" ref="F32:F51" si="2">IF($C33&gt;2.5,IF($C32&lt;=2.5,D32+(2.5-$C32)/($C33-$C32)*($D33-$D32),""),"")</f>
        <v/>
      </c>
    </row>
    <row r="33" spans="1:6" x14ac:dyDescent="0.25">
      <c r="A33" s="25">
        <v>25</v>
      </c>
      <c r="B33" s="15">
        <v>0.28999999999999998</v>
      </c>
      <c r="C33" s="15">
        <f t="shared" si="0"/>
        <v>0</v>
      </c>
      <c r="D33" s="15">
        <f>$C$19*1*$C$23*1000*$B33/100</f>
        <v>0</v>
      </c>
      <c r="E33" s="15" t="str">
        <f t="shared" si="1"/>
        <v/>
      </c>
      <c r="F33" s="16" t="str">
        <f t="shared" si="2"/>
        <v/>
      </c>
    </row>
    <row r="34" spans="1:6" x14ac:dyDescent="0.25">
      <c r="A34" s="25">
        <v>35</v>
      </c>
      <c r="B34" s="15">
        <v>0.99</v>
      </c>
      <c r="C34" s="15">
        <f t="shared" si="0"/>
        <v>0</v>
      </c>
      <c r="D34" s="15">
        <f>$C$19*1*$C$23*1000*$B34/100</f>
        <v>0</v>
      </c>
      <c r="E34" s="15" t="str">
        <f t="shared" si="1"/>
        <v/>
      </c>
      <c r="F34" s="16" t="str">
        <f t="shared" si="2"/>
        <v/>
      </c>
    </row>
    <row r="35" spans="1:6" x14ac:dyDescent="0.25">
      <c r="A35" s="25">
        <v>45</v>
      </c>
      <c r="B35" s="15">
        <v>2.2200000000000002</v>
      </c>
      <c r="C35" s="15">
        <f t="shared" si="0"/>
        <v>0</v>
      </c>
      <c r="D35" s="15">
        <f t="shared" ref="D35:D55" si="3">$C$19*1*$C$23*1000*$B35/100</f>
        <v>0</v>
      </c>
      <c r="E35" s="15" t="str">
        <f t="shared" si="1"/>
        <v/>
      </c>
      <c r="F35" s="16" t="str">
        <f t="shared" si="2"/>
        <v/>
      </c>
    </row>
    <row r="36" spans="1:6" x14ac:dyDescent="0.25">
      <c r="A36" s="25">
        <v>55</v>
      </c>
      <c r="B36" s="15">
        <v>3.79</v>
      </c>
      <c r="C36" s="15">
        <f t="shared" si="0"/>
        <v>0</v>
      </c>
      <c r="D36" s="15">
        <f t="shared" si="3"/>
        <v>0</v>
      </c>
      <c r="E36" s="15" t="str">
        <f t="shared" si="1"/>
        <v/>
      </c>
      <c r="F36" s="16" t="str">
        <f t="shared" si="2"/>
        <v/>
      </c>
    </row>
    <row r="37" spans="1:6" x14ac:dyDescent="0.25">
      <c r="A37" s="25">
        <v>65</v>
      </c>
      <c r="B37" s="15">
        <v>5.54</v>
      </c>
      <c r="C37" s="15">
        <f t="shared" si="0"/>
        <v>0</v>
      </c>
      <c r="D37" s="15">
        <f t="shared" si="3"/>
        <v>0</v>
      </c>
      <c r="E37" s="15" t="str">
        <f t="shared" si="1"/>
        <v/>
      </c>
      <c r="F37" s="16" t="str">
        <f t="shared" si="2"/>
        <v/>
      </c>
    </row>
    <row r="38" spans="1:6" x14ac:dyDescent="0.25">
      <c r="A38" s="25">
        <v>80</v>
      </c>
      <c r="B38" s="15">
        <v>9.25</v>
      </c>
      <c r="C38" s="15">
        <f t="shared" si="0"/>
        <v>0</v>
      </c>
      <c r="D38" s="15">
        <f t="shared" si="3"/>
        <v>0</v>
      </c>
      <c r="E38" s="15" t="str">
        <f t="shared" si="1"/>
        <v/>
      </c>
      <c r="F38" s="16" t="str">
        <f t="shared" si="2"/>
        <v/>
      </c>
    </row>
    <row r="39" spans="1:6" x14ac:dyDescent="0.25">
      <c r="A39" s="25">
        <v>100</v>
      </c>
      <c r="B39" s="15">
        <v>13.52</v>
      </c>
      <c r="C39" s="15">
        <f t="shared" si="0"/>
        <v>0</v>
      </c>
      <c r="D39" s="15">
        <f t="shared" si="3"/>
        <v>0</v>
      </c>
      <c r="E39" s="15" t="str">
        <f t="shared" si="1"/>
        <v/>
      </c>
      <c r="F39" s="16" t="str">
        <f t="shared" si="2"/>
        <v/>
      </c>
    </row>
    <row r="40" spans="1:6" x14ac:dyDescent="0.25">
      <c r="A40" s="25">
        <v>120</v>
      </c>
      <c r="B40" s="15">
        <v>18.149999999999999</v>
      </c>
      <c r="C40" s="15">
        <f t="shared" si="0"/>
        <v>0</v>
      </c>
      <c r="D40" s="15">
        <f t="shared" si="3"/>
        <v>0</v>
      </c>
      <c r="E40" s="15" t="str">
        <f t="shared" si="1"/>
        <v/>
      </c>
      <c r="F40" s="16" t="str">
        <f t="shared" si="2"/>
        <v/>
      </c>
    </row>
    <row r="41" spans="1:6" x14ac:dyDescent="0.25">
      <c r="A41" s="25">
        <v>140</v>
      </c>
      <c r="B41" s="15">
        <v>22.97</v>
      </c>
      <c r="C41" s="15">
        <f t="shared" si="0"/>
        <v>0</v>
      </c>
      <c r="D41" s="15">
        <f t="shared" si="3"/>
        <v>0</v>
      </c>
      <c r="E41" s="15" t="str">
        <f t="shared" si="1"/>
        <v/>
      </c>
      <c r="F41" s="16" t="str">
        <f t="shared" si="2"/>
        <v/>
      </c>
    </row>
    <row r="42" spans="1:6" x14ac:dyDescent="0.25">
      <c r="A42" s="25">
        <v>165</v>
      </c>
      <c r="B42" s="15">
        <v>32.07</v>
      </c>
      <c r="C42" s="15">
        <f t="shared" si="0"/>
        <v>0</v>
      </c>
      <c r="D42" s="15">
        <f t="shared" si="3"/>
        <v>0</v>
      </c>
      <c r="E42" s="15" t="str">
        <f t="shared" si="1"/>
        <v/>
      </c>
      <c r="F42" s="16" t="str">
        <f t="shared" si="2"/>
        <v/>
      </c>
    </row>
    <row r="43" spans="1:6" x14ac:dyDescent="0.25">
      <c r="A43" s="25">
        <v>195</v>
      </c>
      <c r="B43" s="15">
        <v>42.56</v>
      </c>
      <c r="C43" s="15">
        <f t="shared" si="0"/>
        <v>0</v>
      </c>
      <c r="D43" s="15">
        <f t="shared" si="3"/>
        <v>0</v>
      </c>
      <c r="E43" s="15" t="str">
        <f t="shared" si="1"/>
        <v/>
      </c>
      <c r="F43" s="16" t="str">
        <f t="shared" si="2"/>
        <v/>
      </c>
    </row>
    <row r="44" spans="1:6" x14ac:dyDescent="0.25">
      <c r="A44" s="25">
        <v>225</v>
      </c>
      <c r="B44" s="15">
        <v>53.43</v>
      </c>
      <c r="C44" s="15">
        <f t="shared" si="0"/>
        <v>0</v>
      </c>
      <c r="D44" s="15">
        <f t="shared" si="3"/>
        <v>0</v>
      </c>
      <c r="E44" s="15" t="str">
        <f t="shared" si="1"/>
        <v/>
      </c>
      <c r="F44" s="16" t="str">
        <f t="shared" si="2"/>
        <v/>
      </c>
    </row>
    <row r="45" spans="1:6" x14ac:dyDescent="0.25">
      <c r="A45" s="25">
        <v>255</v>
      </c>
      <c r="B45" s="15">
        <v>63.24</v>
      </c>
      <c r="C45" s="15">
        <f t="shared" si="0"/>
        <v>0</v>
      </c>
      <c r="D45" s="15">
        <f t="shared" si="3"/>
        <v>0</v>
      </c>
      <c r="E45" s="15" t="str">
        <f t="shared" si="1"/>
        <v/>
      </c>
      <c r="F45" s="16" t="str">
        <f t="shared" si="2"/>
        <v/>
      </c>
    </row>
    <row r="46" spans="1:6" x14ac:dyDescent="0.25">
      <c r="A46" s="25">
        <v>285</v>
      </c>
      <c r="B46" s="15">
        <v>71.38</v>
      </c>
      <c r="C46" s="15">
        <f t="shared" si="0"/>
        <v>0</v>
      </c>
      <c r="D46" s="15">
        <f t="shared" si="3"/>
        <v>0</v>
      </c>
      <c r="E46" s="15" t="str">
        <f t="shared" si="1"/>
        <v/>
      </c>
      <c r="F46" s="16" t="str">
        <f t="shared" si="2"/>
        <v/>
      </c>
    </row>
    <row r="47" spans="1:6" x14ac:dyDescent="0.25">
      <c r="A47" s="25">
        <v>325</v>
      </c>
      <c r="B47" s="15">
        <v>80.88</v>
      </c>
      <c r="C47" s="15">
        <f t="shared" si="0"/>
        <v>0</v>
      </c>
      <c r="D47" s="15">
        <f t="shared" si="3"/>
        <v>0</v>
      </c>
      <c r="E47" s="15" t="str">
        <f t="shared" si="1"/>
        <v/>
      </c>
      <c r="F47" s="16" t="str">
        <f t="shared" si="2"/>
        <v/>
      </c>
    </row>
    <row r="48" spans="1:6" x14ac:dyDescent="0.25">
      <c r="A48" s="25">
        <v>375</v>
      </c>
      <c r="B48" s="15">
        <v>87.36</v>
      </c>
      <c r="C48" s="15">
        <f t="shared" si="0"/>
        <v>0</v>
      </c>
      <c r="D48" s="15">
        <f t="shared" si="3"/>
        <v>0</v>
      </c>
      <c r="E48" s="15" t="str">
        <f t="shared" si="1"/>
        <v/>
      </c>
      <c r="F48" s="16" t="str">
        <f t="shared" si="2"/>
        <v/>
      </c>
    </row>
    <row r="49" spans="1:6" x14ac:dyDescent="0.25">
      <c r="A49" s="25">
        <v>425</v>
      </c>
      <c r="B49" s="15">
        <v>90.89</v>
      </c>
      <c r="C49" s="15">
        <f t="shared" si="0"/>
        <v>0</v>
      </c>
      <c r="D49" s="15">
        <f t="shared" si="3"/>
        <v>0</v>
      </c>
      <c r="E49" s="15" t="str">
        <f t="shared" si="1"/>
        <v/>
      </c>
      <c r="F49" s="16" t="str">
        <f t="shared" si="2"/>
        <v/>
      </c>
    </row>
    <row r="50" spans="1:6" x14ac:dyDescent="0.25">
      <c r="A50" s="25">
        <v>475</v>
      </c>
      <c r="B50" s="15">
        <v>94.04</v>
      </c>
      <c r="C50" s="15">
        <f t="shared" si="0"/>
        <v>0</v>
      </c>
      <c r="D50" s="15">
        <f t="shared" si="3"/>
        <v>0</v>
      </c>
      <c r="E50" s="15" t="str">
        <f t="shared" si="1"/>
        <v/>
      </c>
      <c r="F50" s="16" t="str">
        <f t="shared" si="2"/>
        <v/>
      </c>
    </row>
    <row r="51" spans="1:6" x14ac:dyDescent="0.25">
      <c r="A51" s="25">
        <v>550</v>
      </c>
      <c r="B51" s="15">
        <v>97.54</v>
      </c>
      <c r="C51" s="15">
        <f t="shared" si="0"/>
        <v>0</v>
      </c>
      <c r="D51" s="15">
        <f t="shared" si="3"/>
        <v>0</v>
      </c>
      <c r="E51" s="15" t="str">
        <f t="shared" si="1"/>
        <v/>
      </c>
      <c r="F51" s="16" t="str">
        <f t="shared" si="2"/>
        <v/>
      </c>
    </row>
    <row r="52" spans="1:6" x14ac:dyDescent="0.25">
      <c r="A52" s="25">
        <v>650</v>
      </c>
      <c r="B52" s="15">
        <v>99.52</v>
      </c>
      <c r="C52" s="15">
        <f t="shared" si="0"/>
        <v>0</v>
      </c>
      <c r="D52" s="15">
        <f t="shared" si="3"/>
        <v>0</v>
      </c>
      <c r="E52" s="15" t="str">
        <f>IF($C56&gt;10,IF($C52&lt;=10,D52+(10-$C52)/($C56-$C52)*($D56-$D52),""),"")</f>
        <v/>
      </c>
      <c r="F52" s="16" t="str">
        <f>IF($C56&gt;2.5,IF($C52&lt;=2.5,D52+(2.5-$C52)/($C56-$C52)*($D56-$D52),""),"")</f>
        <v/>
      </c>
    </row>
    <row r="53" spans="1:6" x14ac:dyDescent="0.25">
      <c r="A53" s="25">
        <v>750</v>
      </c>
      <c r="B53" s="15">
        <v>99.52</v>
      </c>
      <c r="C53" s="15">
        <f t="shared" si="0"/>
        <v>0</v>
      </c>
      <c r="D53" s="15">
        <f t="shared" si="3"/>
        <v>0</v>
      </c>
      <c r="E53" s="15"/>
      <c r="F53" s="16"/>
    </row>
    <row r="54" spans="1:6" x14ac:dyDescent="0.25">
      <c r="A54" s="25">
        <v>850</v>
      </c>
      <c r="B54" s="15">
        <v>99.52</v>
      </c>
      <c r="C54" s="15">
        <f t="shared" si="0"/>
        <v>0</v>
      </c>
      <c r="D54" s="15">
        <f t="shared" si="3"/>
        <v>0</v>
      </c>
      <c r="E54" s="15"/>
      <c r="F54" s="16"/>
    </row>
    <row r="55" spans="1:6" x14ac:dyDescent="0.25">
      <c r="A55" s="25">
        <v>950</v>
      </c>
      <c r="B55" s="15">
        <v>100</v>
      </c>
      <c r="C55" s="15">
        <f t="shared" si="0"/>
        <v>0</v>
      </c>
      <c r="D55" s="15">
        <f t="shared" si="3"/>
        <v>0</v>
      </c>
      <c r="E55" s="15"/>
      <c r="F55" s="16"/>
    </row>
    <row r="56" spans="1:6" ht="16" x14ac:dyDescent="0.4">
      <c r="A56" s="17" t="s">
        <v>6</v>
      </c>
      <c r="B56" s="15"/>
      <c r="C56" s="15"/>
      <c r="D56" s="18">
        <f>MAX(D32:D55)</f>
        <v>0</v>
      </c>
      <c r="E56" s="18">
        <f>MAX(E32:E52)</f>
        <v>0</v>
      </c>
      <c r="F56" s="19">
        <f>MAX(F32:F52)</f>
        <v>0</v>
      </c>
    </row>
    <row r="57" spans="1:6" ht="13.5" thickBot="1" x14ac:dyDescent="0.35">
      <c r="A57" s="56" t="s">
        <v>63</v>
      </c>
      <c r="B57" s="20"/>
      <c r="C57" s="20"/>
      <c r="D57" s="21" t="e">
        <f>D56/$D56</f>
        <v>#DIV/0!</v>
      </c>
      <c r="E57" s="21" t="e">
        <f>E56/$D56</f>
        <v>#DIV/0!</v>
      </c>
      <c r="F57" s="22" t="e">
        <f>F56/$D56</f>
        <v>#DIV/0!</v>
      </c>
    </row>
    <row r="58" spans="1:6" ht="13" x14ac:dyDescent="0.3">
      <c r="A58" s="9" t="s">
        <v>18</v>
      </c>
      <c r="B58" s="9"/>
      <c r="C58" s="9"/>
      <c r="D58" s="9"/>
      <c r="E58" s="9"/>
      <c r="F58" s="9"/>
    </row>
    <row r="59" spans="1:6" ht="13" x14ac:dyDescent="0.3">
      <c r="A59" s="9" t="s">
        <v>19</v>
      </c>
      <c r="B59" s="9"/>
      <c r="C59" s="9"/>
      <c r="D59" s="9"/>
      <c r="E59" s="9"/>
      <c r="F59" s="9"/>
    </row>
    <row r="60" spans="1:6" ht="13" x14ac:dyDescent="0.3">
      <c r="A60" s="9"/>
      <c r="B60" s="9"/>
      <c r="C60" s="9"/>
      <c r="D60" s="9"/>
      <c r="E60" s="9"/>
      <c r="F60" s="9"/>
    </row>
    <row r="61" spans="1:6" ht="13" x14ac:dyDescent="0.3">
      <c r="A61" s="1" t="s">
        <v>46</v>
      </c>
      <c r="B61" s="9"/>
      <c r="C61" s="9"/>
      <c r="D61" s="9"/>
      <c r="E61" s="9"/>
      <c r="F61" s="9"/>
    </row>
    <row r="62" spans="1:6" ht="13.5" thickBot="1" x14ac:dyDescent="0.35">
      <c r="A62" s="1" t="s">
        <v>43</v>
      </c>
      <c r="B62" s="9"/>
      <c r="C62" s="9"/>
      <c r="D62" s="9"/>
      <c r="E62" s="9"/>
      <c r="F62" s="9"/>
    </row>
    <row r="63" spans="1:6" ht="13" x14ac:dyDescent="0.3">
      <c r="A63" s="54" t="s">
        <v>44</v>
      </c>
      <c r="B63" s="55"/>
      <c r="C63" s="55"/>
      <c r="D63" s="11"/>
      <c r="E63" s="27" t="s">
        <v>12</v>
      </c>
      <c r="F63" s="28"/>
    </row>
    <row r="64" spans="1:6" ht="13" x14ac:dyDescent="0.3">
      <c r="A64" s="12" t="s">
        <v>4</v>
      </c>
      <c r="B64" s="13" t="s">
        <v>21</v>
      </c>
      <c r="C64" s="33" t="s">
        <v>22</v>
      </c>
      <c r="D64" s="13" t="s">
        <v>23</v>
      </c>
      <c r="E64" s="13" t="s">
        <v>5</v>
      </c>
      <c r="F64" s="14" t="s">
        <v>2</v>
      </c>
    </row>
    <row r="65" spans="1:6" ht="16" x14ac:dyDescent="0.4">
      <c r="A65" s="12" t="s">
        <v>3</v>
      </c>
      <c r="B65" s="13" t="s">
        <v>0</v>
      </c>
      <c r="C65" s="13" t="s">
        <v>3</v>
      </c>
      <c r="D65" s="13" t="s">
        <v>13</v>
      </c>
      <c r="E65" s="13" t="s">
        <v>13</v>
      </c>
      <c r="F65" s="14" t="s">
        <v>13</v>
      </c>
    </row>
    <row r="66" spans="1:6" x14ac:dyDescent="0.25">
      <c r="A66" s="30">
        <f t="shared" ref="A66:B86" si="4">AVERAGE(A32,A95)</f>
        <v>12.5</v>
      </c>
      <c r="B66" s="31">
        <f t="shared" si="4"/>
        <v>7.4999999999999997E-2</v>
      </c>
      <c r="C66" s="15">
        <f t="shared" ref="C66:C86" si="5">A66*(C$23/1000000*1/C$26)^0.333333</f>
        <v>0</v>
      </c>
      <c r="D66" s="15">
        <f>$C$19*1*$C$23*1000*$B66/100</f>
        <v>0</v>
      </c>
      <c r="E66" s="15" t="str">
        <f t="shared" ref="E66:E85" si="6">IF($C67&gt;10,IF($C66&lt;=10,D66+(10-$C66)/($C67-$C66)*($D67-$D66),""),"")</f>
        <v/>
      </c>
      <c r="F66" s="16" t="str">
        <f t="shared" ref="F66:F85" si="7">IF($C67&gt;2.5,IF($C66&lt;=2.5,D66+(2.5-$C66)/($C67-$C66)*($D67-$D66),""),"")</f>
        <v/>
      </c>
    </row>
    <row r="67" spans="1:6" x14ac:dyDescent="0.25">
      <c r="A67" s="30">
        <f t="shared" si="4"/>
        <v>22.5</v>
      </c>
      <c r="B67" s="31">
        <f t="shared" si="4"/>
        <v>0.24299999999999999</v>
      </c>
      <c r="C67" s="15">
        <f t="shared" si="5"/>
        <v>0</v>
      </c>
      <c r="D67" s="15">
        <f t="shared" ref="D67:D86" si="8">$C$19*1*$C$23*1000*$B67/100</f>
        <v>0</v>
      </c>
      <c r="E67" s="15" t="str">
        <f t="shared" si="6"/>
        <v/>
      </c>
      <c r="F67" s="16" t="str">
        <f t="shared" si="7"/>
        <v/>
      </c>
    </row>
    <row r="68" spans="1:6" x14ac:dyDescent="0.25">
      <c r="A68" s="30">
        <f t="shared" si="4"/>
        <v>32.5</v>
      </c>
      <c r="B68" s="31">
        <f t="shared" si="4"/>
        <v>0.60799999999999998</v>
      </c>
      <c r="C68" s="15">
        <f t="shared" si="5"/>
        <v>0</v>
      </c>
      <c r="D68" s="15">
        <f t="shared" si="8"/>
        <v>0</v>
      </c>
      <c r="E68" s="15" t="str">
        <f t="shared" si="6"/>
        <v/>
      </c>
      <c r="F68" s="16" t="str">
        <f t="shared" si="7"/>
        <v/>
      </c>
    </row>
    <row r="69" spans="1:6" x14ac:dyDescent="0.25">
      <c r="A69" s="30">
        <f t="shared" si="4"/>
        <v>42.5</v>
      </c>
      <c r="B69" s="31">
        <f t="shared" si="4"/>
        <v>1.367</v>
      </c>
      <c r="C69" s="15">
        <f t="shared" si="5"/>
        <v>0</v>
      </c>
      <c r="D69" s="15">
        <f t="shared" si="8"/>
        <v>0</v>
      </c>
      <c r="E69" s="15" t="str">
        <f t="shared" si="6"/>
        <v/>
      </c>
      <c r="F69" s="16" t="str">
        <f t="shared" si="7"/>
        <v/>
      </c>
    </row>
    <row r="70" spans="1:6" x14ac:dyDescent="0.25">
      <c r="A70" s="30">
        <f t="shared" si="4"/>
        <v>52.5</v>
      </c>
      <c r="B70" s="31">
        <f t="shared" si="4"/>
        <v>2.8029999999999999</v>
      </c>
      <c r="C70" s="15">
        <f t="shared" si="5"/>
        <v>0</v>
      </c>
      <c r="D70" s="15">
        <f t="shared" si="8"/>
        <v>0</v>
      </c>
      <c r="E70" s="15" t="str">
        <f t="shared" si="6"/>
        <v/>
      </c>
      <c r="F70" s="16" t="str">
        <f t="shared" si="7"/>
        <v/>
      </c>
    </row>
    <row r="71" spans="1:6" x14ac:dyDescent="0.25">
      <c r="A71" s="30">
        <f t="shared" si="4"/>
        <v>62.5</v>
      </c>
      <c r="B71" s="31">
        <f t="shared" si="4"/>
        <v>5.6210000000000004</v>
      </c>
      <c r="C71" s="15">
        <f t="shared" si="5"/>
        <v>0</v>
      </c>
      <c r="D71" s="15">
        <f t="shared" si="8"/>
        <v>0</v>
      </c>
      <c r="E71" s="15" t="str">
        <f t="shared" si="6"/>
        <v/>
      </c>
      <c r="F71" s="16" t="str">
        <f t="shared" si="7"/>
        <v/>
      </c>
    </row>
    <row r="72" spans="1:6" x14ac:dyDescent="0.25">
      <c r="A72" s="30">
        <f t="shared" si="4"/>
        <v>75</v>
      </c>
      <c r="B72" s="31">
        <f t="shared" si="4"/>
        <v>15.298999999999999</v>
      </c>
      <c r="C72" s="15">
        <f t="shared" si="5"/>
        <v>0</v>
      </c>
      <c r="D72" s="15">
        <f t="shared" si="8"/>
        <v>0</v>
      </c>
      <c r="E72" s="15" t="str">
        <f t="shared" si="6"/>
        <v/>
      </c>
      <c r="F72" s="16" t="str">
        <f t="shared" si="7"/>
        <v/>
      </c>
    </row>
    <row r="73" spans="1:6" x14ac:dyDescent="0.25">
      <c r="A73" s="30">
        <f t="shared" si="4"/>
        <v>95</v>
      </c>
      <c r="B73" s="31">
        <f t="shared" si="4"/>
        <v>31.665999999999997</v>
      </c>
      <c r="C73" s="15">
        <f t="shared" si="5"/>
        <v>0</v>
      </c>
      <c r="D73" s="15">
        <f t="shared" si="8"/>
        <v>0</v>
      </c>
      <c r="E73" s="15" t="str">
        <f t="shared" si="6"/>
        <v/>
      </c>
      <c r="F73" s="16" t="str">
        <f t="shared" si="7"/>
        <v/>
      </c>
    </row>
    <row r="74" spans="1:6" x14ac:dyDescent="0.25">
      <c r="A74" s="30">
        <f t="shared" si="4"/>
        <v>115</v>
      </c>
      <c r="B74" s="31">
        <f t="shared" si="4"/>
        <v>44.329499999999996</v>
      </c>
      <c r="C74" s="15">
        <f t="shared" si="5"/>
        <v>0</v>
      </c>
      <c r="D74" s="15">
        <f t="shared" si="8"/>
        <v>0</v>
      </c>
      <c r="E74" s="15" t="str">
        <f t="shared" si="6"/>
        <v/>
      </c>
      <c r="F74" s="16" t="str">
        <f t="shared" si="7"/>
        <v/>
      </c>
    </row>
    <row r="75" spans="1:6" x14ac:dyDescent="0.25">
      <c r="A75" s="30">
        <f t="shared" si="4"/>
        <v>135</v>
      </c>
      <c r="B75" s="31">
        <f t="shared" si="4"/>
        <v>52.496499999999997</v>
      </c>
      <c r="C75" s="15">
        <f t="shared" si="5"/>
        <v>0</v>
      </c>
      <c r="D75" s="15">
        <f t="shared" si="8"/>
        <v>0</v>
      </c>
      <c r="E75" s="15" t="str">
        <f t="shared" si="6"/>
        <v/>
      </c>
      <c r="F75" s="16" t="str">
        <f t="shared" si="7"/>
        <v/>
      </c>
    </row>
    <row r="76" spans="1:6" x14ac:dyDescent="0.25">
      <c r="A76" s="30">
        <f t="shared" si="4"/>
        <v>157.5</v>
      </c>
      <c r="B76" s="31">
        <f t="shared" si="4"/>
        <v>60.040999999999997</v>
      </c>
      <c r="C76" s="15">
        <f t="shared" si="5"/>
        <v>0</v>
      </c>
      <c r="D76" s="15">
        <f t="shared" si="8"/>
        <v>0</v>
      </c>
      <c r="E76" s="15" t="str">
        <f t="shared" si="6"/>
        <v/>
      </c>
      <c r="F76" s="16" t="str">
        <f t="shared" si="7"/>
        <v/>
      </c>
    </row>
    <row r="77" spans="1:6" x14ac:dyDescent="0.25">
      <c r="A77" s="30">
        <f t="shared" si="4"/>
        <v>187.5</v>
      </c>
      <c r="B77" s="31">
        <f t="shared" si="4"/>
        <v>66.795999999999992</v>
      </c>
      <c r="C77" s="15">
        <f t="shared" si="5"/>
        <v>0</v>
      </c>
      <c r="D77" s="15">
        <f t="shared" si="8"/>
        <v>0</v>
      </c>
      <c r="E77" s="15" t="str">
        <f t="shared" si="6"/>
        <v/>
      </c>
      <c r="F77" s="16" t="str">
        <f t="shared" si="7"/>
        <v/>
      </c>
    </row>
    <row r="78" spans="1:6" x14ac:dyDescent="0.25">
      <c r="A78" s="30">
        <f t="shared" si="4"/>
        <v>217.5</v>
      </c>
      <c r="B78" s="31">
        <f t="shared" si="4"/>
        <v>72.948999999999998</v>
      </c>
      <c r="C78" s="15">
        <f t="shared" si="5"/>
        <v>0</v>
      </c>
      <c r="D78" s="15">
        <f t="shared" si="8"/>
        <v>0</v>
      </c>
      <c r="E78" s="15" t="str">
        <f t="shared" si="6"/>
        <v/>
      </c>
      <c r="F78" s="16" t="str">
        <f t="shared" si="7"/>
        <v/>
      </c>
    </row>
    <row r="79" spans="1:6" x14ac:dyDescent="0.25">
      <c r="A79" s="30">
        <f t="shared" si="4"/>
        <v>247.5</v>
      </c>
      <c r="B79" s="31">
        <f t="shared" si="4"/>
        <v>78.665499999999994</v>
      </c>
      <c r="C79" s="15">
        <f t="shared" si="5"/>
        <v>0</v>
      </c>
      <c r="D79" s="15">
        <f t="shared" si="8"/>
        <v>0</v>
      </c>
      <c r="E79" s="15" t="str">
        <f t="shared" si="6"/>
        <v/>
      </c>
      <c r="F79" s="16" t="str">
        <f t="shared" si="7"/>
        <v/>
      </c>
    </row>
    <row r="80" spans="1:6" x14ac:dyDescent="0.25">
      <c r="A80" s="30">
        <f t="shared" si="4"/>
        <v>277.5</v>
      </c>
      <c r="B80" s="31">
        <f t="shared" si="4"/>
        <v>83.034499999999994</v>
      </c>
      <c r="C80" s="15">
        <f t="shared" si="5"/>
        <v>0</v>
      </c>
      <c r="D80" s="15">
        <f t="shared" si="8"/>
        <v>0</v>
      </c>
      <c r="E80" s="15" t="str">
        <f t="shared" si="6"/>
        <v/>
      </c>
      <c r="F80" s="16" t="str">
        <f t="shared" si="7"/>
        <v/>
      </c>
    </row>
    <row r="81" spans="1:6" x14ac:dyDescent="0.25">
      <c r="A81" s="30">
        <f t="shared" si="4"/>
        <v>312.5</v>
      </c>
      <c r="B81" s="31">
        <f t="shared" si="4"/>
        <v>88.584000000000003</v>
      </c>
      <c r="C81" s="15">
        <f t="shared" si="5"/>
        <v>0</v>
      </c>
      <c r="D81" s="15">
        <f t="shared" si="8"/>
        <v>0</v>
      </c>
      <c r="E81" s="15" t="str">
        <f t="shared" si="6"/>
        <v/>
      </c>
      <c r="F81" s="16" t="str">
        <f t="shared" si="7"/>
        <v/>
      </c>
    </row>
    <row r="82" spans="1:6" x14ac:dyDescent="0.25">
      <c r="A82" s="30">
        <f t="shared" si="4"/>
        <v>362.5</v>
      </c>
      <c r="B82" s="31">
        <f t="shared" si="4"/>
        <v>92.18549999999999</v>
      </c>
      <c r="C82" s="15">
        <f t="shared" si="5"/>
        <v>0</v>
      </c>
      <c r="D82" s="15">
        <f t="shared" si="8"/>
        <v>0</v>
      </c>
      <c r="E82" s="15" t="str">
        <f t="shared" si="6"/>
        <v/>
      </c>
      <c r="F82" s="16" t="str">
        <f t="shared" si="7"/>
        <v/>
      </c>
    </row>
    <row r="83" spans="1:6" x14ac:dyDescent="0.25">
      <c r="A83" s="30">
        <f t="shared" si="4"/>
        <v>412.5</v>
      </c>
      <c r="B83" s="31">
        <f t="shared" si="4"/>
        <v>94.615000000000009</v>
      </c>
      <c r="C83" s="15">
        <f t="shared" si="5"/>
        <v>0</v>
      </c>
      <c r="D83" s="15">
        <f t="shared" si="8"/>
        <v>0</v>
      </c>
      <c r="E83" s="15" t="str">
        <f t="shared" si="6"/>
        <v/>
      </c>
      <c r="F83" s="16" t="str">
        <f t="shared" si="7"/>
        <v/>
      </c>
    </row>
    <row r="84" spans="1:6" x14ac:dyDescent="0.25">
      <c r="A84" s="30">
        <f t="shared" si="4"/>
        <v>462.5</v>
      </c>
      <c r="B84" s="31">
        <f t="shared" si="4"/>
        <v>96.555499999999995</v>
      </c>
      <c r="C84" s="15">
        <f t="shared" si="5"/>
        <v>0</v>
      </c>
      <c r="D84" s="15">
        <f t="shared" si="8"/>
        <v>0</v>
      </c>
      <c r="E84" s="15" t="str">
        <f t="shared" si="6"/>
        <v/>
      </c>
      <c r="F84" s="16" t="str">
        <f t="shared" si="7"/>
        <v/>
      </c>
    </row>
    <row r="85" spans="1:6" x14ac:dyDescent="0.25">
      <c r="A85" s="30">
        <f t="shared" si="4"/>
        <v>525</v>
      </c>
      <c r="B85" s="31">
        <f t="shared" si="4"/>
        <v>98.305499999999995</v>
      </c>
      <c r="C85" s="15">
        <f t="shared" si="5"/>
        <v>0</v>
      </c>
      <c r="D85" s="15">
        <f t="shared" si="8"/>
        <v>0</v>
      </c>
      <c r="E85" s="15" t="str">
        <f t="shared" si="6"/>
        <v/>
      </c>
      <c r="F85" s="16" t="str">
        <f t="shared" si="7"/>
        <v/>
      </c>
    </row>
    <row r="86" spans="1:6" x14ac:dyDescent="0.25">
      <c r="A86" s="30">
        <f t="shared" si="4"/>
        <v>625</v>
      </c>
      <c r="B86" s="31">
        <f t="shared" si="4"/>
        <v>99.759999999999991</v>
      </c>
      <c r="C86" s="15">
        <f t="shared" si="5"/>
        <v>0</v>
      </c>
      <c r="D86" s="15">
        <f t="shared" si="8"/>
        <v>0</v>
      </c>
      <c r="E86" s="15" t="str">
        <f>IF($C90&gt;10,IF($C86&lt;=10,D86+(10-$C86)/($C90-$C86)*($D90-$D86),""),"")</f>
        <v/>
      </c>
      <c r="F86" s="16" t="str">
        <f>IF($C90&gt;2.5,IF($C86&lt;=2.5,D86+(2.5-$C86)/($C90-$C86)*($D90-$D86),""),"")</f>
        <v/>
      </c>
    </row>
    <row r="87" spans="1:6" ht="16" x14ac:dyDescent="0.4">
      <c r="A87" s="17" t="s">
        <v>6</v>
      </c>
      <c r="B87" s="15"/>
      <c r="C87" s="15"/>
      <c r="D87" s="18">
        <f>MAX(D66:D86)</f>
        <v>0</v>
      </c>
      <c r="E87" s="18">
        <f>MAX(E66:E86)</f>
        <v>0</v>
      </c>
      <c r="F87" s="19">
        <f>MAX(F66:F86)</f>
        <v>0</v>
      </c>
    </row>
    <row r="88" spans="1:6" ht="13.5" thickBot="1" x14ac:dyDescent="0.35">
      <c r="A88" s="56" t="s">
        <v>63</v>
      </c>
      <c r="B88" s="20"/>
      <c r="C88" s="20"/>
      <c r="D88" s="21" t="e">
        <f>D87/$D87</f>
        <v>#DIV/0!</v>
      </c>
      <c r="E88" s="21" t="e">
        <f>E87/$D87</f>
        <v>#DIV/0!</v>
      </c>
      <c r="F88" s="22" t="e">
        <f>F87/$D87</f>
        <v>#DIV/0!</v>
      </c>
    </row>
    <row r="89" spans="1:6" x14ac:dyDescent="0.25">
      <c r="A89" s="30"/>
      <c r="B89" s="31"/>
      <c r="C89" s="15"/>
      <c r="D89" s="15"/>
      <c r="E89" s="15"/>
      <c r="F89" s="15"/>
    </row>
    <row r="90" spans="1:6" x14ac:dyDescent="0.25">
      <c r="A90" s="30"/>
      <c r="B90" s="31"/>
      <c r="C90" s="4"/>
      <c r="D90" s="4"/>
      <c r="E90" s="4"/>
      <c r="F90" s="4"/>
    </row>
    <row r="91" spans="1:6" ht="13.5" thickBot="1" x14ac:dyDescent="0.35">
      <c r="A91" s="34" t="s">
        <v>47</v>
      </c>
      <c r="B91" s="31"/>
      <c r="C91" s="4"/>
      <c r="D91" s="4"/>
      <c r="E91" s="4"/>
      <c r="F91" s="4"/>
    </row>
    <row r="92" spans="1:6" ht="13" x14ac:dyDescent="0.3">
      <c r="A92" s="52" t="s">
        <v>16</v>
      </c>
      <c r="B92" s="53"/>
      <c r="C92" s="11"/>
      <c r="D92" s="50" t="s">
        <v>12</v>
      </c>
      <c r="E92" s="50"/>
      <c r="F92" s="51"/>
    </row>
    <row r="93" spans="1:6" ht="13" x14ac:dyDescent="0.3">
      <c r="A93" s="12" t="s">
        <v>4</v>
      </c>
      <c r="B93" s="13" t="s">
        <v>21</v>
      </c>
      <c r="C93" s="33" t="s">
        <v>22</v>
      </c>
      <c r="D93" s="13" t="s">
        <v>23</v>
      </c>
      <c r="E93" s="13" t="s">
        <v>5</v>
      </c>
      <c r="F93" s="14" t="s">
        <v>2</v>
      </c>
    </row>
    <row r="94" spans="1:6" ht="16" x14ac:dyDescent="0.4">
      <c r="A94" s="12" t="s">
        <v>3</v>
      </c>
      <c r="B94" s="13" t="s">
        <v>0</v>
      </c>
      <c r="C94" s="13" t="s">
        <v>3</v>
      </c>
      <c r="D94" s="13" t="s">
        <v>13</v>
      </c>
      <c r="E94" s="13" t="s">
        <v>13</v>
      </c>
      <c r="F94" s="14" t="s">
        <v>13</v>
      </c>
    </row>
    <row r="95" spans="1:6" x14ac:dyDescent="0.25">
      <c r="A95" s="25">
        <v>10</v>
      </c>
      <c r="B95" s="15">
        <v>0</v>
      </c>
      <c r="C95" s="15">
        <f t="shared" ref="C95:C115" si="9">A95*(C$23/1000000*1/C$26)^0.333333</f>
        <v>0</v>
      </c>
      <c r="D95" s="15">
        <f t="shared" ref="D95:D115" si="10">$C$19*1*$C$23*1000*$B95/100</f>
        <v>0</v>
      </c>
      <c r="E95" s="15" t="str">
        <f t="shared" ref="E95:E115" si="11">IF($C96&gt;10,IF($C95&lt;=10,D95+(10-$C95)/($C96-$C95)*($D96-$D95),""),"")</f>
        <v/>
      </c>
      <c r="F95" s="16" t="str">
        <f t="shared" ref="F95:F115" si="12">IF($C96&gt;2.5,IF($C95&lt;=2.5,D95+(2.5-$C95)/($C96-$C95)*($D96-$D95),""),"")</f>
        <v/>
      </c>
    </row>
    <row r="96" spans="1:6" x14ac:dyDescent="0.25">
      <c r="A96" s="25">
        <v>20</v>
      </c>
      <c r="B96" s="15">
        <v>0.19600000000000001</v>
      </c>
      <c r="C96" s="15">
        <f t="shared" si="9"/>
        <v>0</v>
      </c>
      <c r="D96" s="15">
        <f t="shared" si="10"/>
        <v>0</v>
      </c>
      <c r="E96" s="15" t="str">
        <f t="shared" si="11"/>
        <v/>
      </c>
      <c r="F96" s="16" t="str">
        <f t="shared" si="12"/>
        <v/>
      </c>
    </row>
    <row r="97" spans="1:6" x14ac:dyDescent="0.25">
      <c r="A97" s="25">
        <v>30</v>
      </c>
      <c r="B97" s="15">
        <v>0.22600000000000001</v>
      </c>
      <c r="C97" s="15">
        <f t="shared" si="9"/>
        <v>0</v>
      </c>
      <c r="D97" s="15">
        <f t="shared" si="10"/>
        <v>0</v>
      </c>
      <c r="E97" s="15" t="str">
        <f t="shared" si="11"/>
        <v/>
      </c>
      <c r="F97" s="16" t="str">
        <f t="shared" si="12"/>
        <v/>
      </c>
    </row>
    <row r="98" spans="1:6" x14ac:dyDescent="0.25">
      <c r="A98" s="25">
        <v>40</v>
      </c>
      <c r="B98" s="15">
        <v>0.51400000000000001</v>
      </c>
      <c r="C98" s="15">
        <f t="shared" si="9"/>
        <v>0</v>
      </c>
      <c r="D98" s="15">
        <f t="shared" si="10"/>
        <v>0</v>
      </c>
      <c r="E98" s="15" t="str">
        <f t="shared" si="11"/>
        <v/>
      </c>
      <c r="F98" s="16" t="str">
        <f t="shared" si="12"/>
        <v/>
      </c>
    </row>
    <row r="99" spans="1:6" x14ac:dyDescent="0.25">
      <c r="A99" s="25">
        <v>50</v>
      </c>
      <c r="B99" s="15">
        <v>1.8160000000000001</v>
      </c>
      <c r="C99" s="15">
        <f t="shared" si="9"/>
        <v>0</v>
      </c>
      <c r="D99" s="15">
        <f t="shared" si="10"/>
        <v>0</v>
      </c>
      <c r="E99" s="15" t="str">
        <f t="shared" si="11"/>
        <v/>
      </c>
      <c r="F99" s="16" t="str">
        <f t="shared" si="12"/>
        <v/>
      </c>
    </row>
    <row r="100" spans="1:6" x14ac:dyDescent="0.25">
      <c r="A100" s="25">
        <v>60</v>
      </c>
      <c r="B100" s="15">
        <v>5.702</v>
      </c>
      <c r="C100" s="15">
        <f t="shared" si="9"/>
        <v>0</v>
      </c>
      <c r="D100" s="15">
        <f t="shared" si="10"/>
        <v>0</v>
      </c>
      <c r="E100" s="15" t="str">
        <f t="shared" si="11"/>
        <v/>
      </c>
      <c r="F100" s="16" t="str">
        <f t="shared" si="12"/>
        <v/>
      </c>
    </row>
    <row r="101" spans="1:6" x14ac:dyDescent="0.25">
      <c r="A101" s="25">
        <v>70</v>
      </c>
      <c r="B101" s="15">
        <v>21.347999999999999</v>
      </c>
      <c r="C101" s="15">
        <f t="shared" si="9"/>
        <v>0</v>
      </c>
      <c r="D101" s="15">
        <f t="shared" si="10"/>
        <v>0</v>
      </c>
      <c r="E101" s="15" t="str">
        <f t="shared" si="11"/>
        <v/>
      </c>
      <c r="F101" s="16" t="str">
        <f t="shared" si="12"/>
        <v/>
      </c>
    </row>
    <row r="102" spans="1:6" x14ac:dyDescent="0.25">
      <c r="A102" s="25">
        <v>90</v>
      </c>
      <c r="B102" s="15">
        <v>49.811999999999998</v>
      </c>
      <c r="C102" s="15">
        <f t="shared" si="9"/>
        <v>0</v>
      </c>
      <c r="D102" s="15">
        <f t="shared" si="10"/>
        <v>0</v>
      </c>
      <c r="E102" s="15" t="str">
        <f t="shared" si="11"/>
        <v/>
      </c>
      <c r="F102" s="16" t="str">
        <f t="shared" si="12"/>
        <v/>
      </c>
    </row>
    <row r="103" spans="1:6" x14ac:dyDescent="0.25">
      <c r="A103" s="25">
        <v>110</v>
      </c>
      <c r="B103" s="15">
        <v>70.509</v>
      </c>
      <c r="C103" s="15">
        <f t="shared" si="9"/>
        <v>0</v>
      </c>
      <c r="D103" s="15">
        <f t="shared" si="10"/>
        <v>0</v>
      </c>
      <c r="E103" s="15" t="str">
        <f t="shared" si="11"/>
        <v/>
      </c>
      <c r="F103" s="16" t="str">
        <f t="shared" si="12"/>
        <v/>
      </c>
    </row>
    <row r="104" spans="1:6" x14ac:dyDescent="0.25">
      <c r="A104" s="25">
        <v>130</v>
      </c>
      <c r="B104" s="15">
        <v>82.022999999999996</v>
      </c>
      <c r="C104" s="15">
        <f t="shared" si="9"/>
        <v>0</v>
      </c>
      <c r="D104" s="15">
        <f t="shared" si="10"/>
        <v>0</v>
      </c>
      <c r="E104" s="15" t="str">
        <f t="shared" si="11"/>
        <v/>
      </c>
      <c r="F104" s="16" t="str">
        <f t="shared" si="12"/>
        <v/>
      </c>
    </row>
    <row r="105" spans="1:6" x14ac:dyDescent="0.25">
      <c r="A105" s="25">
        <v>150</v>
      </c>
      <c r="B105" s="15">
        <v>88.012</v>
      </c>
      <c r="C105" s="15">
        <f t="shared" si="9"/>
        <v>0</v>
      </c>
      <c r="D105" s="15">
        <f t="shared" si="10"/>
        <v>0</v>
      </c>
      <c r="E105" s="15" t="str">
        <f t="shared" si="11"/>
        <v/>
      </c>
      <c r="F105" s="16" t="str">
        <f t="shared" si="12"/>
        <v/>
      </c>
    </row>
    <row r="106" spans="1:6" x14ac:dyDescent="0.25">
      <c r="A106" s="25">
        <v>180</v>
      </c>
      <c r="B106" s="15">
        <v>91.031999999999996</v>
      </c>
      <c r="C106" s="15">
        <f t="shared" si="9"/>
        <v>0</v>
      </c>
      <c r="D106" s="15">
        <f t="shared" si="10"/>
        <v>0</v>
      </c>
      <c r="E106" s="15" t="str">
        <f t="shared" si="11"/>
        <v/>
      </c>
      <c r="F106" s="16" t="str">
        <f t="shared" si="12"/>
        <v/>
      </c>
    </row>
    <row r="107" spans="1:6" x14ac:dyDescent="0.25">
      <c r="A107" s="25">
        <v>210</v>
      </c>
      <c r="B107" s="15">
        <v>92.468000000000004</v>
      </c>
      <c r="C107" s="15">
        <f t="shared" si="9"/>
        <v>0</v>
      </c>
      <c r="D107" s="15">
        <f t="shared" si="10"/>
        <v>0</v>
      </c>
      <c r="E107" s="15" t="str">
        <f t="shared" si="11"/>
        <v/>
      </c>
      <c r="F107" s="16" t="str">
        <f t="shared" si="12"/>
        <v/>
      </c>
    </row>
    <row r="108" spans="1:6" x14ac:dyDescent="0.25">
      <c r="A108" s="25">
        <v>240</v>
      </c>
      <c r="B108" s="15">
        <v>94.090999999999994</v>
      </c>
      <c r="C108" s="15">
        <f t="shared" si="9"/>
        <v>0</v>
      </c>
      <c r="D108" s="15">
        <f t="shared" si="10"/>
        <v>0</v>
      </c>
      <c r="E108" s="15" t="str">
        <f t="shared" si="11"/>
        <v/>
      </c>
      <c r="F108" s="16" t="str">
        <f t="shared" si="12"/>
        <v/>
      </c>
    </row>
    <row r="109" spans="1:6" x14ac:dyDescent="0.25">
      <c r="A109" s="25">
        <v>270</v>
      </c>
      <c r="B109" s="15">
        <v>94.688999999999993</v>
      </c>
      <c r="C109" s="15">
        <f t="shared" si="9"/>
        <v>0</v>
      </c>
      <c r="D109" s="15">
        <f t="shared" si="10"/>
        <v>0</v>
      </c>
      <c r="E109" s="15" t="str">
        <f t="shared" si="11"/>
        <v/>
      </c>
      <c r="F109" s="16" t="str">
        <f t="shared" si="12"/>
        <v/>
      </c>
    </row>
    <row r="110" spans="1:6" x14ac:dyDescent="0.25">
      <c r="A110" s="25">
        <v>300</v>
      </c>
      <c r="B110" s="15">
        <v>96.287999999999997</v>
      </c>
      <c r="C110" s="15">
        <f t="shared" si="9"/>
        <v>0</v>
      </c>
      <c r="D110" s="15">
        <f t="shared" si="10"/>
        <v>0</v>
      </c>
      <c r="E110" s="15" t="str">
        <f t="shared" si="11"/>
        <v/>
      </c>
      <c r="F110" s="16" t="str">
        <f t="shared" si="12"/>
        <v/>
      </c>
    </row>
    <row r="111" spans="1:6" x14ac:dyDescent="0.25">
      <c r="A111" s="25">
        <v>350</v>
      </c>
      <c r="B111" s="15">
        <v>97.010999999999996</v>
      </c>
      <c r="C111" s="15">
        <f t="shared" si="9"/>
        <v>0</v>
      </c>
      <c r="D111" s="15">
        <f t="shared" si="10"/>
        <v>0</v>
      </c>
      <c r="E111" s="15" t="str">
        <f t="shared" si="11"/>
        <v/>
      </c>
      <c r="F111" s="16" t="str">
        <f t="shared" si="12"/>
        <v/>
      </c>
    </row>
    <row r="112" spans="1:6" x14ac:dyDescent="0.25">
      <c r="A112" s="25">
        <v>400</v>
      </c>
      <c r="B112" s="15">
        <v>98.34</v>
      </c>
      <c r="C112" s="15">
        <f t="shared" si="9"/>
        <v>0</v>
      </c>
      <c r="D112" s="15">
        <f t="shared" si="10"/>
        <v>0</v>
      </c>
      <c r="E112" s="15" t="str">
        <f t="shared" si="11"/>
        <v/>
      </c>
      <c r="F112" s="16" t="str">
        <f t="shared" si="12"/>
        <v/>
      </c>
    </row>
    <row r="113" spans="1:6" x14ac:dyDescent="0.25">
      <c r="A113" s="25">
        <v>450</v>
      </c>
      <c r="B113" s="15">
        <v>99.070999999999998</v>
      </c>
      <c r="C113" s="15">
        <f t="shared" si="9"/>
        <v>0</v>
      </c>
      <c r="D113" s="15">
        <f t="shared" si="10"/>
        <v>0</v>
      </c>
      <c r="E113" s="15" t="str">
        <f t="shared" si="11"/>
        <v/>
      </c>
      <c r="F113" s="16" t="str">
        <f t="shared" si="12"/>
        <v/>
      </c>
    </row>
    <row r="114" spans="1:6" x14ac:dyDescent="0.25">
      <c r="A114" s="25">
        <v>500</v>
      </c>
      <c r="B114" s="15">
        <v>99.070999999999998</v>
      </c>
      <c r="C114" s="15">
        <f t="shared" si="9"/>
        <v>0</v>
      </c>
      <c r="D114" s="15">
        <f t="shared" si="10"/>
        <v>0</v>
      </c>
      <c r="E114" s="15" t="str">
        <f t="shared" si="11"/>
        <v/>
      </c>
      <c r="F114" s="16" t="str">
        <f t="shared" si="12"/>
        <v/>
      </c>
    </row>
    <row r="115" spans="1:6" x14ac:dyDescent="0.25">
      <c r="A115" s="25">
        <v>600</v>
      </c>
      <c r="B115" s="15">
        <v>100</v>
      </c>
      <c r="C115" s="15">
        <f t="shared" si="9"/>
        <v>0</v>
      </c>
      <c r="D115" s="15">
        <f t="shared" si="10"/>
        <v>0</v>
      </c>
      <c r="E115" s="15" t="str">
        <f t="shared" si="11"/>
        <v/>
      </c>
      <c r="F115" s="16" t="str">
        <f t="shared" si="12"/>
        <v/>
      </c>
    </row>
    <row r="116" spans="1:6" ht="16" x14ac:dyDescent="0.4">
      <c r="A116" s="17" t="s">
        <v>6</v>
      </c>
      <c r="B116" s="15"/>
      <c r="C116" s="15"/>
      <c r="D116" s="18">
        <f>MAX(D95:D115)</f>
        <v>0</v>
      </c>
      <c r="E116" s="18">
        <f>MAX(E95:E115)</f>
        <v>0</v>
      </c>
      <c r="F116" s="19">
        <f>MAX(F95:F115)</f>
        <v>0</v>
      </c>
    </row>
    <row r="117" spans="1:6" ht="13.5" thickBot="1" x14ac:dyDescent="0.35">
      <c r="A117" s="56" t="s">
        <v>63</v>
      </c>
      <c r="B117" s="20"/>
      <c r="C117" s="20"/>
      <c r="D117" s="21" t="e">
        <f>D116/$D116</f>
        <v>#DIV/0!</v>
      </c>
      <c r="E117" s="21" t="e">
        <f>E116/$D116</f>
        <v>#DIV/0!</v>
      </c>
      <c r="F117" s="22" t="e">
        <f>F116/$D116</f>
        <v>#DIV/0!</v>
      </c>
    </row>
    <row r="118" spans="1:6" ht="13" x14ac:dyDescent="0.3">
      <c r="A118" s="9" t="s">
        <v>10</v>
      </c>
      <c r="B118" s="9"/>
      <c r="C118" s="9"/>
      <c r="D118" s="9"/>
      <c r="E118" s="9"/>
      <c r="F118" s="9"/>
    </row>
    <row r="119" spans="1:6" ht="13" x14ac:dyDescent="0.3">
      <c r="A119" s="9" t="s">
        <v>11</v>
      </c>
      <c r="B119" s="9"/>
      <c r="C119" s="9"/>
      <c r="D119" s="9"/>
      <c r="E119" s="9"/>
      <c r="F119" s="9"/>
    </row>
    <row r="120" spans="1:6" ht="13" x14ac:dyDescent="0.3">
      <c r="A120" s="9"/>
      <c r="B120" s="9"/>
      <c r="C120" s="9"/>
      <c r="D120" s="9"/>
      <c r="E120" s="9"/>
      <c r="F120" s="9"/>
    </row>
    <row r="121" spans="1:6" x14ac:dyDescent="0.25">
      <c r="C121" s="2"/>
      <c r="D121" s="3"/>
    </row>
  </sheetData>
  <sheetProtection password="CA53" sheet="1" objects="1" scenarios="1"/>
  <protectedRanges>
    <protectedRange sqref="C23" name="Range4"/>
    <protectedRange sqref="C19:C20" name="Range3"/>
    <protectedRange sqref="B16" name="Range1"/>
    <protectedRange sqref="D16" name="Range2"/>
  </protectedRanges>
  <customSheetViews>
    <customSheetView guid="{EF1D35E5-4A81-4139-A2C1-41CDC793E125}" fitToPage="1">
      <pageMargins left="0.75" right="0.75" top="1" bottom="1" header="0.5" footer="0.5"/>
      <pageSetup scale="42" orientation="portrait" r:id="rId1"/>
      <headerFooter alignWithMargins="0"/>
    </customSheetView>
  </customSheetViews>
  <mergeCells count="4">
    <mergeCell ref="D92:F92"/>
    <mergeCell ref="A92:B92"/>
    <mergeCell ref="A63:C63"/>
    <mergeCell ref="A29:C29"/>
  </mergeCells>
  <phoneticPr fontId="3" type="noConversion"/>
  <pageMargins left="0.75" right="0.75" top="1" bottom="1" header="0.5" footer="0.5"/>
  <pageSetup scale="4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Changelog</vt:lpstr>
      <vt:lpstr>Sheet1</vt:lpstr>
    </vt:vector>
  </TitlesOfParts>
  <Company>Environment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Marson</dc:creator>
  <cp:lastModifiedBy>Fouzi, Kerdouss</cp:lastModifiedBy>
  <cp:lastPrinted>2012-03-08T23:30:59Z</cp:lastPrinted>
  <dcterms:created xsi:type="dcterms:W3CDTF">2011-09-22T18:23:21Z</dcterms:created>
  <dcterms:modified xsi:type="dcterms:W3CDTF">2022-10-24T19:04:00Z</dcterms:modified>
</cp:coreProperties>
</file>