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U:\NPRI Implementation\Toolbox_v2\_Tools_Guides\Unpaved_Industrial_Road_Dust_(Task_2_only)\"/>
    </mc:Choice>
  </mc:AlternateContent>
  <xr:revisionPtr revIDLastSave="0" documentId="13_ncr:1_{AA5A1F68-08C0-43E6-931D-E03FEEAB91E0}" xr6:coauthVersionLast="47" xr6:coauthVersionMax="47" xr10:uidLastSave="{00000000-0000-0000-0000-000000000000}"/>
  <workbookProtection workbookPassword="CA53" lockStructure="1"/>
  <bookViews>
    <workbookView xWindow="28680" yWindow="-120" windowWidth="29040" windowHeight="15840" tabRatio="798" firstSheet="1" activeTab="5" xr2:uid="{00000000-000D-0000-FFFF-FFFF00000000}"/>
  </bookViews>
  <sheets>
    <sheet name="Changelog" sheetId="29" state="hidden" r:id="rId1"/>
    <sheet name="Introduction" sheetId="25" r:id="rId2"/>
    <sheet name="Instructions" sheetId="26" r:id="rId3"/>
    <sheet name="Facility Information" sheetId="1" r:id="rId4"/>
    <sheet name="Typical Silt Content AP-42" sheetId="7" r:id="rId5"/>
    <sheet name="Uncontrolled Emissions" sheetId="4" r:id="rId6"/>
    <sheet name="Dust Control Methods" sheetId="24" r:id="rId7"/>
    <sheet name="Annual Emissions" sheetId="2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4" l="1"/>
  <c r="H9" i="28"/>
  <c r="H8" i="28"/>
  <c r="H7" i="28"/>
  <c r="G22" i="1"/>
  <c r="H22" i="1"/>
  <c r="H23" i="1"/>
  <c r="H24" i="1"/>
  <c r="H25" i="1"/>
  <c r="H26" i="1"/>
  <c r="H27" i="1"/>
  <c r="H28" i="1"/>
  <c r="H29" i="1"/>
  <c r="H30" i="1"/>
  <c r="H31" i="1"/>
  <c r="H32" i="1"/>
  <c r="H33" i="1"/>
  <c r="H34" i="1"/>
  <c r="H35" i="1"/>
  <c r="H36" i="1"/>
  <c r="H37" i="1"/>
  <c r="H38" i="1"/>
  <c r="H39" i="1"/>
  <c r="H40" i="1"/>
  <c r="H41" i="1"/>
  <c r="I42" i="1"/>
  <c r="G23" i="1"/>
  <c r="G24" i="1"/>
  <c r="G25" i="1"/>
  <c r="G26" i="1"/>
  <c r="G27" i="1"/>
  <c r="G28" i="1"/>
  <c r="G29" i="1"/>
  <c r="G30" i="1"/>
  <c r="G31" i="1"/>
  <c r="G32" i="1"/>
  <c r="G33" i="1"/>
  <c r="G34" i="1"/>
  <c r="G35" i="1"/>
  <c r="G36" i="1"/>
  <c r="G37" i="1"/>
  <c r="G38" i="1"/>
  <c r="G39" i="1"/>
  <c r="G40" i="1"/>
  <c r="G41" i="1"/>
  <c r="D6" i="24"/>
  <c r="D8" i="24"/>
  <c r="D9" i="24"/>
  <c r="C15" i="24" s="1"/>
  <c r="D7" i="24"/>
  <c r="H42" i="1" l="1"/>
  <c r="G44" i="1" s="1"/>
  <c r="J40" i="1" s="1"/>
  <c r="K40" i="1" s="1"/>
  <c r="J9" i="28"/>
  <c r="J7" i="28"/>
  <c r="J8" i="28"/>
  <c r="J29" i="1" l="1"/>
  <c r="K29" i="1" s="1"/>
  <c r="J39" i="1"/>
  <c r="K39" i="1" s="1"/>
  <c r="J35" i="1"/>
  <c r="K35" i="1" s="1"/>
  <c r="J31" i="1"/>
  <c r="K31" i="1" s="1"/>
  <c r="J25" i="1"/>
  <c r="K25" i="1" s="1"/>
  <c r="J26" i="1"/>
  <c r="K26" i="1" s="1"/>
  <c r="J36" i="1"/>
  <c r="K36" i="1" s="1"/>
  <c r="J27" i="1"/>
  <c r="K27" i="1" s="1"/>
  <c r="J38" i="1"/>
  <c r="K38" i="1" s="1"/>
  <c r="F20" i="4"/>
  <c r="F19" i="4"/>
  <c r="J22" i="1"/>
  <c r="K22" i="1" s="1"/>
  <c r="K42" i="1" s="1"/>
  <c r="G45" i="1" s="1"/>
  <c r="D20" i="4" s="1"/>
  <c r="H20" i="4" s="1"/>
  <c r="G9" i="28" s="1"/>
  <c r="I9" i="28" s="1"/>
  <c r="K9" i="28" s="1"/>
  <c r="F18" i="4"/>
  <c r="J23" i="1"/>
  <c r="K23" i="1" s="1"/>
  <c r="J33" i="1"/>
  <c r="K33" i="1" s="1"/>
  <c r="J32" i="1"/>
  <c r="K32" i="1" s="1"/>
  <c r="J28" i="1"/>
  <c r="K28" i="1" s="1"/>
  <c r="J41" i="1"/>
  <c r="K41" i="1" s="1"/>
  <c r="J34" i="1"/>
  <c r="K34" i="1" s="1"/>
  <c r="J24" i="1"/>
  <c r="K24" i="1" s="1"/>
  <c r="J37" i="1"/>
  <c r="K37" i="1" s="1"/>
  <c r="J30" i="1"/>
  <c r="K30" i="1" s="1"/>
  <c r="D19" i="4"/>
  <c r="H19" i="4" s="1"/>
  <c r="G8" i="28" s="1"/>
  <c r="I8" i="28" s="1"/>
  <c r="K8" i="28" s="1"/>
  <c r="D18" i="4"/>
  <c r="H18" i="4" s="1"/>
  <c r="G7" i="28" s="1"/>
  <c r="I7" i="28" s="1"/>
  <c r="K7" i="28" s="1"/>
</calcChain>
</file>

<file path=xl/sharedStrings.xml><?xml version="1.0" encoding="utf-8"?>
<sst xmlns="http://schemas.openxmlformats.org/spreadsheetml/2006/main" count="227" uniqueCount="191">
  <si>
    <t>This calculation is done for a given  unpaved segment road in the facility. If the facility has other segment roads, save the calculation for this given segment road and do the other calculations segment by segment.    The meteorological data will remain unchanged.</t>
  </si>
  <si>
    <t>References</t>
  </si>
  <si>
    <r>
      <t xml:space="preserve">EPA (2006) </t>
    </r>
    <r>
      <rPr>
        <i/>
        <sz val="10"/>
        <rFont val="Times New Roman"/>
        <family val="1"/>
      </rPr>
      <t>Unpaved Roads-Chapter 13.2.2, AP-42, Compilation of Air Pollutant Emission Factors</t>
    </r>
    <r>
      <rPr>
        <sz val="10"/>
        <rFont val="Times New Roman"/>
        <family val="1"/>
      </rPr>
      <t>, Volume 1, Stationary Point and Area Sources, USEPA, USA.</t>
    </r>
  </si>
  <si>
    <r>
      <t xml:space="preserve">WRAP (2004) </t>
    </r>
    <r>
      <rPr>
        <i/>
        <sz val="10"/>
        <rFont val="Times New Roman"/>
        <family val="1"/>
      </rPr>
      <t>Fugitive Dust Control Measures Applicable for the Western Regional Air Partnership’s (WRAP)</t>
    </r>
    <r>
      <rPr>
        <sz val="10"/>
        <rFont val="Times New Roman"/>
        <family val="1"/>
      </rPr>
      <t>. Fugitive Dust Handbook. Western Governor’s Association, Denver, Colorado, USA.</t>
    </r>
  </si>
  <si>
    <r>
      <t xml:space="preserve">MRI (2001) </t>
    </r>
    <r>
      <rPr>
        <i/>
        <sz val="10"/>
        <rFont val="Times New Roman"/>
        <family val="1"/>
      </rPr>
      <t>Particulate Emission Measurements from controlled construction Activities</t>
    </r>
    <r>
      <rPr>
        <sz val="10"/>
        <rFont val="Times New Roman"/>
        <family val="1"/>
      </rPr>
      <t>, EPA/600/R-01/031. Midwest Research Institute , Kansas City, Kansas, USA.</t>
    </r>
  </si>
  <si>
    <t>Reference</t>
  </si>
  <si>
    <t>Considerations on preparing unpaved road dust estimates</t>
  </si>
  <si>
    <r>
      <t xml:space="preserve">This spreadsheet was designed to assist with estimating the releases of NPRI substances from unpaved road dust.  The substances of concern in this activity are TPM (Total Particulate Matter), PM10 (Particulate matter with aerodynamic diameter less than 10 </t>
    </r>
    <r>
      <rPr>
        <sz val="10"/>
        <rFont val="Arial"/>
        <family val="2"/>
      </rPr>
      <t>µ</t>
    </r>
    <r>
      <rPr>
        <sz val="10"/>
        <rFont val="Arial"/>
        <family val="2"/>
      </rPr>
      <t xml:space="preserve">m) and PM2.5 (Particulate matter with aerodynamic diameter less than 2.5 </t>
    </r>
    <r>
      <rPr>
        <sz val="10"/>
        <rFont val="Arial"/>
        <family val="2"/>
      </rPr>
      <t>µ</t>
    </r>
    <r>
      <rPr>
        <sz val="10"/>
        <rFont val="Arial"/>
        <family val="2"/>
      </rPr>
      <t>m).</t>
    </r>
  </si>
  <si>
    <t>Read the instructions under the tab ''Instructions'' for more information about the technical terms and simplifications about the reduction of dust emissions due to precipitation and other weather conditions.</t>
  </si>
  <si>
    <t xml:space="preserve">Average daily traffic </t>
  </si>
  <si>
    <t>Wfleet: Fleet average weight for vehicle classes on the segment road (metric tonnes)</t>
  </si>
  <si>
    <t>This is the calculated, weighted Fleet Average Weight considering the average vehicle weights and the VKT. This value will be used in the emissions calculation.</t>
  </si>
  <si>
    <t>The following instructions (and guidance) describe the data that is required on the "Facility Information" sheet</t>
  </si>
  <si>
    <t>Definition - Unpaved road</t>
  </si>
  <si>
    <r>
      <t>The equations are based on the fleet average weight for all traffic.  Estimate the typical unloaded weight for each class of vehicle</t>
    </r>
    <r>
      <rPr>
        <strike/>
        <sz val="10"/>
        <rFont val="Arial"/>
        <family val="2"/>
      </rPr>
      <t>s</t>
    </r>
    <r>
      <rPr>
        <sz val="10"/>
        <rFont val="Arial"/>
        <family val="2"/>
      </rPr>
      <t xml:space="preserve"> which would include the fuel, equipment, operator, etc.</t>
    </r>
  </si>
  <si>
    <r>
      <t>The equations are based on the fleet average weight for all traffic.  Estimate the typical loaded weight for each class of vehicle</t>
    </r>
    <r>
      <rPr>
        <strike/>
        <sz val="10"/>
        <rFont val="Arial"/>
        <family val="2"/>
      </rPr>
      <t>s</t>
    </r>
    <r>
      <rPr>
        <sz val="10"/>
        <rFont val="Arial"/>
        <family val="2"/>
      </rPr>
      <t xml:space="preserve"> which would include the fuel, equipment, operator, etc. as well as the payload.</t>
    </r>
  </si>
  <si>
    <t>This is the calculated average weight of each vehicle class, considering the empty and full weights. This value will be used in the calculation of the fleet average weight.</t>
  </si>
  <si>
    <t>Based on the road length, number of vehicles,  the days of operation, the kilometres travelled by each class of vehicle.  This calculation is used when the actual VKT is unknown.</t>
  </si>
  <si>
    <t>This is the calculated percentage of traffic on the road based on the entered VKT information. This value will be used in the calculated of the weighted Fleet Average Weight.</t>
  </si>
  <si>
    <t>This is the sum of the Calculated and Actual VKT. If all of the formulas are properly in place there will be no duplication of information, please verify after entering information that everything is in place properly. This value will be used in the emissions calculation.</t>
  </si>
  <si>
    <t>[#/day]</t>
  </si>
  <si>
    <t xml:space="preserve">Unpaved Segment Road Length </t>
  </si>
  <si>
    <t xml:space="preserve"> tonnes</t>
  </si>
  <si>
    <t>Annual uncontrolled emissions (tonnes)</t>
  </si>
  <si>
    <t>Km</t>
  </si>
  <si>
    <t>Days/Year</t>
  </si>
  <si>
    <t>%</t>
  </si>
  <si>
    <t>VKT</t>
  </si>
  <si>
    <t>Number of operating days per year</t>
  </si>
  <si>
    <t>Vehicle type</t>
  </si>
  <si>
    <t>Copper smelting</t>
  </si>
  <si>
    <t>Iron and steel production</t>
  </si>
  <si>
    <t>Sand and gravel processing</t>
  </si>
  <si>
    <t>Stone quarrying and processing</t>
  </si>
  <si>
    <t>Taconite mining and processing</t>
  </si>
  <si>
    <t>Western surface coal mining</t>
  </si>
  <si>
    <t>Construction sites</t>
  </si>
  <si>
    <t>Lumber sawmills</t>
  </si>
  <si>
    <t>Municipal solid waste landfills</t>
  </si>
  <si>
    <t>Industry</t>
  </si>
  <si>
    <t>Plant road</t>
  </si>
  <si>
    <t>Material storage area</t>
  </si>
  <si>
    <t>Haul road to/from pit</t>
  </si>
  <si>
    <t>Service road</t>
  </si>
  <si>
    <t>Scraper route</t>
  </si>
  <si>
    <t>Haul road (freshly graded)</t>
  </si>
  <si>
    <t>Scraper routes</t>
  </si>
  <si>
    <t>Log yards</t>
  </si>
  <si>
    <t>Disposal routes</t>
  </si>
  <si>
    <t xml:space="preserve">Road Use Or Surface Material  </t>
  </si>
  <si>
    <t>Silt Content (%)</t>
  </si>
  <si>
    <t xml:space="preserve"> </t>
  </si>
  <si>
    <t>Constant</t>
  </si>
  <si>
    <t>PM2.5</t>
  </si>
  <si>
    <t>PM10</t>
  </si>
  <si>
    <t xml:space="preserve">   </t>
  </si>
  <si>
    <t>a</t>
  </si>
  <si>
    <t>b</t>
  </si>
  <si>
    <t>EF = size-specific emission factor (kg/VKT)</t>
  </si>
  <si>
    <t>s = surface material silt content (%)</t>
  </si>
  <si>
    <t xml:space="preserve">E = EF*VKT </t>
  </si>
  <si>
    <t>E = Uncontrolled size specific emissions (kg)</t>
  </si>
  <si>
    <t>Substance Name</t>
  </si>
  <si>
    <t>CAS Number</t>
  </si>
  <si>
    <t>Total Release</t>
  </si>
  <si>
    <t>Units</t>
  </si>
  <si>
    <t>tonnes</t>
  </si>
  <si>
    <t>*</t>
  </si>
  <si>
    <t>TPM</t>
  </si>
  <si>
    <t>kg/VKT</t>
  </si>
  <si>
    <t>EF (Units)</t>
  </si>
  <si>
    <t>k (kg/VKT)</t>
  </si>
  <si>
    <t>No Control</t>
  </si>
  <si>
    <t>Dust Control Techniques</t>
  </si>
  <si>
    <t>Watering twice a day</t>
  </si>
  <si>
    <t>Control Efficiency</t>
  </si>
  <si>
    <t>Emissions</t>
  </si>
  <si>
    <t xml:space="preserve">Source: </t>
  </si>
  <si>
    <t xml:space="preserve">VKT : Vehicle Kilometres Traveled  </t>
  </si>
  <si>
    <t>Silt Content</t>
  </si>
  <si>
    <t>Purpose</t>
  </si>
  <si>
    <t>How to Use the Estimation Tool</t>
  </si>
  <si>
    <t>Sources of Information</t>
  </si>
  <si>
    <t>Additional Information</t>
  </si>
  <si>
    <t xml:space="preserve">Since the NPRI reporting thresholds are for the facility as a whole, the air releases calculated from the unpaved road surfaces must be added to the NPRI releases from other sources (air releases) and activities at the facility.  </t>
  </si>
  <si>
    <t xml:space="preserve">Cells highlighted in yellow are required values. Once you have entered all the required values you can view the generated adjusted emission factors and release estimates, which will appear in red bold font.  </t>
  </si>
  <si>
    <t>Facility Input (*)</t>
  </si>
  <si>
    <t>Dust Control Techniques (**)</t>
  </si>
  <si>
    <t>Watering more than twice a day</t>
  </si>
  <si>
    <t>Chemical Suppressants</t>
  </si>
  <si>
    <t>This spreadsheet is used for the estimation of road dust emission from a given unpaved surface road within the facility. The calculation should be repeated for the other unpaved surface roads within the facility and the total emission should be obtained by summing the emissions from each unpaved segment road.</t>
  </si>
  <si>
    <t>Control Adjustment</t>
  </si>
  <si>
    <t>The tab "Dust Control Methods" in the calculator includes corrections for a number of dust suppression methods.</t>
  </si>
  <si>
    <t>The reporting threshold for including TPM, PM10 and PM2.5 emissions from road dust is 10 000 Vehicles Kilometres Traveled (VKT) on unpaved surfaces within the facility in a given year. Before estimating emissions, check if you meet first the requirement of 10 000 VKT on unpaved surfaces within a facility per year.</t>
  </si>
  <si>
    <t>Fleet information</t>
  </si>
  <si>
    <t>Vehicle class</t>
  </si>
  <si>
    <t>Calculated VKT</t>
  </si>
  <si>
    <t xml:space="preserve">Annual VKT using other methods </t>
  </si>
  <si>
    <t>Annual Total Vehicle Kilometres Travelled on the segment road (VKT)</t>
  </si>
  <si>
    <t>[metric tonnes]</t>
  </si>
  <si>
    <t>[km]</t>
  </si>
  <si>
    <t>Silt content</t>
  </si>
  <si>
    <t>[%]</t>
  </si>
  <si>
    <t xml:space="preserve">Empty Weight </t>
  </si>
  <si>
    <t>Full Weight</t>
  </si>
  <si>
    <t>gravel road surfaces, thin membrane bituminous, surface treatments and bituminous cold mix surfaces.</t>
  </si>
  <si>
    <t xml:space="preserve"> If a dust suppressant is applied to an unpaved road, this segment of road is still considered unpaved road surface.</t>
  </si>
  <si>
    <t xml:space="preserve">The common types of unpaved road surfaces include: </t>
  </si>
  <si>
    <t>Totals / Overall Means</t>
  </si>
  <si>
    <t>EF = k (s/12)^a (Wfleet/2.72)^b</t>
  </si>
  <si>
    <t>Wfleet = Fleet average weight of vehicle classes on the segment road (Metric tonnes)</t>
  </si>
  <si>
    <t>Facility Information</t>
  </si>
  <si>
    <t>Number of operating Days per Year</t>
  </si>
  <si>
    <t>Vehicle Class</t>
  </si>
  <si>
    <t>Empty weight</t>
  </si>
  <si>
    <t>Mean weight</t>
  </si>
  <si>
    <t xml:space="preserve">Mean Weight </t>
  </si>
  <si>
    <t>W</t>
  </si>
  <si>
    <t>P</t>
  </si>
  <si>
    <t>Percentage of traffic on the segment road</t>
  </si>
  <si>
    <t>W * P</t>
  </si>
  <si>
    <t xml:space="preserve">W * P                 </t>
  </si>
  <si>
    <t>Site specific testing information should be used preferentially over these values if available.</t>
  </si>
  <si>
    <t>EF Uncontrolled</t>
  </si>
  <si>
    <t>DUST CONTROL METHODS AND EFFICIENCIES</t>
  </si>
  <si>
    <t>ROAD SEGMENT TRAFFIC DETAILS</t>
  </si>
  <si>
    <t>VKT Units</t>
  </si>
  <si>
    <t>km</t>
  </si>
  <si>
    <r>
      <t>Note</t>
    </r>
    <r>
      <rPr>
        <sz val="8"/>
        <rFont val="Arial"/>
        <family val="2"/>
      </rPr>
      <t>: the equation has been modified (from (W/3) to (W/2.72)) to allow for the use of metric information</t>
    </r>
  </si>
  <si>
    <t>This is the calculated Mean weight multiplied by the Percentage of Traffic on the road segment for use in the calculation of the Weighted Fleet Average Weight.</t>
  </si>
  <si>
    <t>(*) If the Facility Control Efficiency is available, enter it in the Facility Input Control Efficiency above</t>
  </si>
  <si>
    <t>Average daily traffic</t>
  </si>
  <si>
    <t>Wfleet: Fleet average weight for vehicle classes  on the segment road (metric tonnes)</t>
  </si>
  <si>
    <t xml:space="preserve"> The average daily traffic is the total count of vehicle passes over the segment roads per day. This value is used in the calculation of the fleet average weight and VKT calculation </t>
  </si>
  <si>
    <t>TYPICAL SILT CONTENT VALUES OF SURFACE MATERIAL ON INDUSTRIAL UNPAVED ROADS</t>
  </si>
  <si>
    <r>
      <t xml:space="preserve">This information is provided for entry on the </t>
    </r>
    <r>
      <rPr>
        <b/>
        <sz val="10"/>
        <rFont val="Arial"/>
        <family val="2"/>
      </rPr>
      <t>Facility Information</t>
    </r>
    <r>
      <rPr>
        <sz val="10"/>
        <rFont val="Arial"/>
        <family val="2"/>
      </rPr>
      <t xml:space="preserve"> sheet in the </t>
    </r>
    <r>
      <rPr>
        <b/>
        <sz val="10"/>
        <rFont val="Arial"/>
        <family val="2"/>
      </rPr>
      <t>Silt Content section</t>
    </r>
    <r>
      <rPr>
        <sz val="10"/>
        <rFont val="Arial"/>
        <family val="2"/>
      </rPr>
      <t>.</t>
    </r>
  </si>
  <si>
    <t>This is the silt content of the loose material on top of the packed running surface of the road in the vehicle tracks.,</t>
  </si>
  <si>
    <t>Generally no direct correlation to the silt content of the unpaved road strata.</t>
  </si>
  <si>
    <t>Total Particulate Matter                   TPM</t>
  </si>
  <si>
    <t>(There are additional instructions and guidance for use on other sheets.  Please refer to each sheet for specific instructions)</t>
  </si>
  <si>
    <t>ANNUAL  UNCONTROLLED EMISSIONS FOR AN UNPAVED SEGMENT ROAD WITHOUT  RAIN AND SNOW CORRECTION</t>
  </si>
  <si>
    <t>Utilize general vehicle classes of similar Gross Vehicle Weight (GVW) ranges. The equations were developed for such and using specific weights will increase the reporting burden for little increase in accuracy.</t>
  </si>
  <si>
    <r>
      <t>Particulate matter less than 10 µm   PM</t>
    </r>
    <r>
      <rPr>
        <b/>
        <vertAlign val="subscript"/>
        <sz val="10"/>
        <rFont val="Arial"/>
        <family val="2"/>
      </rPr>
      <t>10</t>
    </r>
  </si>
  <si>
    <r>
      <t>Particulate Matter less than 2.5 µm  PM</t>
    </r>
    <r>
      <rPr>
        <b/>
        <vertAlign val="subscript"/>
        <sz val="10"/>
        <rFont val="Arial"/>
        <family val="2"/>
      </rPr>
      <t>2.5</t>
    </r>
  </si>
  <si>
    <t>Full weight</t>
  </si>
  <si>
    <t>Segment Road Length</t>
  </si>
  <si>
    <t>(**) Click on the cell under ''Dust Control Techniques''  then select from the list the appropriate dust control method, the corresponding efficiency will appear in the ''Control Adjustment'' column.</t>
  </si>
  <si>
    <t>Days (*)</t>
  </si>
  <si>
    <t>Annual adjusted emissions for natural mitigation    (tonnes)</t>
  </si>
  <si>
    <t>Adjustment factor ADJ for natural mitigations</t>
  </si>
  <si>
    <t xml:space="preserve"> Dust control methods adjustement         </t>
  </si>
  <si>
    <t xml:space="preserve"> (CE)</t>
  </si>
  <si>
    <t xml:space="preserve">  (1-CE)</t>
  </si>
  <si>
    <t xml:space="preserve"> UNPAVED INDUSTRIAL ROAD DUST CALCULATOR</t>
  </si>
  <si>
    <t>Total Release (*)</t>
  </si>
  <si>
    <t>(*) The total release take in  account the natural mitigations and any other applied dust control methods.</t>
  </si>
  <si>
    <t xml:space="preserve">ANNUAL EMISSIONS FOR AN UNPAVED SEGMENT ROAD </t>
  </si>
  <si>
    <r>
      <t xml:space="preserve">Estimated working days when roads were frozen or snow covered and wet for Winter                                                                     </t>
    </r>
    <r>
      <rPr>
        <b/>
        <sz val="14"/>
        <rFont val="Arial"/>
        <family val="2"/>
      </rPr>
      <t>+</t>
    </r>
    <r>
      <rPr>
        <b/>
        <sz val="10"/>
        <rFont val="Arial"/>
        <family val="2"/>
      </rPr>
      <t xml:space="preserve">                                                                         Estimated working days with precipitation exceeding 0.2 mm</t>
    </r>
  </si>
  <si>
    <t>Average Control Adjustment</t>
  </si>
  <si>
    <t>Precipitation</t>
  </si>
  <si>
    <t xml:space="preserve">Means the sum of the rainfalls and snow falls. </t>
  </si>
  <si>
    <t>Annual VKT from other methods</t>
  </si>
  <si>
    <t>Due to the high degree of variability in the silt content measurements, applicability of weather observations to the site and many other similar influencing factors, it is generally accepted that these methodologies give orders of magnitude results for indicative purposes. In consideration of these factors it is expected that facilities estimating their releases will use average type information, not highly detailed daily traffic monitoring or other means to try and arrive at a theoretically precise emissions estimate.</t>
  </si>
  <si>
    <t>Note that winter roads, though classed as unpaved roads are made on frozen ground, snow and ice and typically have negligible dust emissions.  Therefore winter roads will not be considered when reporting road dust to the NPRI.</t>
  </si>
  <si>
    <r>
      <t xml:space="preserve">It is the length in </t>
    </r>
    <r>
      <rPr>
        <b/>
        <sz val="10"/>
        <rFont val="Arial"/>
        <family val="2"/>
      </rPr>
      <t>km</t>
    </r>
    <r>
      <rPr>
        <sz val="10"/>
        <rFont val="Arial"/>
        <family val="2"/>
      </rPr>
      <t xml:space="preserve"> of the segment road </t>
    </r>
  </si>
  <si>
    <t>Enter the number of days (in the calendar year) that the traffic volume uses the road segment. If the volume is entirely different on the weekends, consider a second calculation for weekend traffic or add in the number of days which would be the equivalent number of days (eg. weekend traffic is generally 1/3 that of weekday traffic, there are 110 weekend days, equivalent days would be 110/3 or about 36 days)</t>
  </si>
  <si>
    <r>
      <t xml:space="preserve">Use facility test data or representative test data from other sites. If this information is unavailable, please refer to the </t>
    </r>
    <r>
      <rPr>
        <i/>
        <sz val="10"/>
        <rFont val="Arial"/>
        <family val="2"/>
      </rPr>
      <t xml:space="preserve">Typical Silt Content AP-42 </t>
    </r>
    <r>
      <rPr>
        <sz val="10"/>
        <rFont val="Arial"/>
        <family val="2"/>
      </rPr>
      <t>sheet reproduced from the US EPA.  If roads are graded frequently this will generally change silt content on the running surface so a representative value must be chosen which will yield an average for the year. Do not use the silt content of the aggregate used in the construction of the road as due to compaction of the running surface - a significant proportion of this may not be available to generate dust.</t>
    </r>
  </si>
  <si>
    <t>This section is used when the actual VKT value is known for each vehicle class, or estimated using an alternative method. This value can be obtained from odometer readings of the vehicles, actual annual vehicle counts or alternative methods.  This value will be used preferentially over the Calculated VKT (it must be left empty if the Calculated VKT  is used) in the calculation of the Fleet average weight and the Total VKT</t>
  </si>
  <si>
    <t>Review Date</t>
  </si>
  <si>
    <t>ORTECH Reference #</t>
  </si>
  <si>
    <t>Reviewer</t>
  </si>
  <si>
    <t>Ka-Ming Lin</t>
  </si>
  <si>
    <t>Original workbook</t>
  </si>
  <si>
    <t>EF source document</t>
  </si>
  <si>
    <t>Date EF source document checked</t>
  </si>
  <si>
    <t>NPRI Schedule 1 source document</t>
  </si>
  <si>
    <t>2016 and 2017 NPRI Substance List</t>
  </si>
  <si>
    <t>Changes made</t>
  </si>
  <si>
    <t>RoadDustCalculator_e_18_Nov_2008.xls</t>
  </si>
  <si>
    <t>AP-42 13.2.2 dated November 2006</t>
  </si>
  <si>
    <t>no changes to typical silt content</t>
  </si>
  <si>
    <t>no changes to Industrial Road equation parameters</t>
  </si>
  <si>
    <t>https://climate.weather.gc.ca/index_e.html</t>
  </si>
  <si>
    <t>Emission factors are from the US EPA's AP-42 Chapter 13.2.2- Unpaved Roads (Industrial Roads). Last update November 2006. https://www.epa.gov/sites/default/files/2020-10/documents/13.2.2_unpaved_roads.pdf</t>
  </si>
  <si>
    <t>Environment Canada Weather information website: https://climate.weather.gc.ca/index_e.html</t>
  </si>
  <si>
    <t>If more than 20 classes of vehicles are being entered please contact: inrp-npri@ec.gc.ca</t>
  </si>
  <si>
    <t>https://climate.weather.gc.ca/climate_normals/index_e.html</t>
  </si>
  <si>
    <t>https://climate.weather.gc.ca/prods_servs/cdn_climate_summary_e.html</t>
  </si>
  <si>
    <t>https://www.epa.gov/sites/default/files/2020-10/documents/13.2.2_unpaved_roads.pdf</t>
  </si>
  <si>
    <t>Should you have more vehicle types travelling this segment, please contact: inrp-npri@ec.gc.ca</t>
  </si>
  <si>
    <t>(*) Data can be taken from Environment Canada National Climate Data, Ensure that the cell value C7 is less or equal than cell C5. Avoid double counting: don't include days with precipitation when they are already included in the count of days frozen or snow covered and wet for Winter.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</si>
</sst>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1009]mmmm\ d\,\ yyyy;@"/>
  </numFmts>
  <fonts count="31" x14ac:knownFonts="1">
    <font>
      <sz val="10"/>
      <name val="Arial"/>
    </font>
    <font>
      <sz val="10"/>
      <name val="Arial"/>
      <family val="2"/>
    </font>
    <font>
      <sz val="8"/>
      <name val="Arial"/>
      <family val="2"/>
    </font>
    <font>
      <b/>
      <sz val="10"/>
      <name val="Arial"/>
      <family val="2"/>
    </font>
    <font>
      <u/>
      <sz val="8.5"/>
      <color indexed="12"/>
      <name val="Arial"/>
      <family val="2"/>
    </font>
    <font>
      <b/>
      <sz val="10"/>
      <name val="Verdana"/>
      <family val="2"/>
    </font>
    <font>
      <b/>
      <sz val="10"/>
      <name val="Arial"/>
      <family val="2"/>
    </font>
    <font>
      <b/>
      <sz val="12"/>
      <name val="Arial"/>
      <family val="2"/>
    </font>
    <font>
      <sz val="12"/>
      <name val="Arial"/>
      <family val="2"/>
    </font>
    <font>
      <sz val="10"/>
      <name val="Arial"/>
      <family val="2"/>
    </font>
    <font>
      <b/>
      <sz val="14"/>
      <name val="Arial"/>
      <family val="2"/>
    </font>
    <font>
      <b/>
      <u/>
      <sz val="14"/>
      <name val="Arial"/>
      <family val="2"/>
    </font>
    <font>
      <b/>
      <u/>
      <sz val="10"/>
      <name val="Arial"/>
      <family val="2"/>
    </font>
    <font>
      <b/>
      <sz val="10"/>
      <color indexed="10"/>
      <name val="Verdana"/>
      <family val="2"/>
    </font>
    <font>
      <b/>
      <sz val="10"/>
      <color indexed="10"/>
      <name val="Arial"/>
      <family val="2"/>
    </font>
    <font>
      <b/>
      <sz val="10"/>
      <color indexed="10"/>
      <name val="Verdana"/>
      <family val="2"/>
    </font>
    <font>
      <b/>
      <sz val="14"/>
      <color indexed="10"/>
      <name val="Arial"/>
      <family val="2"/>
    </font>
    <font>
      <b/>
      <sz val="10"/>
      <color indexed="10"/>
      <name val="Verdana"/>
      <family val="2"/>
    </font>
    <font>
      <sz val="10"/>
      <name val="Times New Roman"/>
      <family val="1"/>
    </font>
    <font>
      <i/>
      <sz val="10"/>
      <name val="Times New Roman"/>
      <family val="1"/>
    </font>
    <font>
      <sz val="8"/>
      <name val="Arial"/>
      <family val="2"/>
    </font>
    <font>
      <b/>
      <u/>
      <sz val="8"/>
      <name val="Arial"/>
      <family val="2"/>
    </font>
    <font>
      <strike/>
      <sz val="10"/>
      <name val="Arial"/>
      <family val="2"/>
    </font>
    <font>
      <i/>
      <sz val="10"/>
      <name val="Arial"/>
      <family val="2"/>
    </font>
    <font>
      <sz val="10"/>
      <name val="Arial"/>
      <family val="2"/>
    </font>
    <font>
      <b/>
      <strike/>
      <sz val="10"/>
      <name val="Arial"/>
      <family val="2"/>
    </font>
    <font>
      <u/>
      <sz val="10"/>
      <name val="Arial"/>
      <family val="2"/>
    </font>
    <font>
      <u/>
      <sz val="8.5"/>
      <color indexed="12"/>
      <name val="Arial"/>
      <family val="2"/>
    </font>
    <font>
      <b/>
      <vertAlign val="subscript"/>
      <sz val="10"/>
      <name val="Arial"/>
      <family val="2"/>
    </font>
    <font>
      <b/>
      <u/>
      <sz val="12"/>
      <name val="Arial"/>
      <family val="2"/>
    </font>
    <font>
      <u/>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22"/>
      </top>
      <bottom style="thin">
        <color indexed="22"/>
      </bottom>
      <diagonal/>
    </border>
    <border>
      <left style="thin">
        <color indexed="22"/>
      </left>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22"/>
      </bottom>
      <diagonal/>
    </border>
    <border>
      <left/>
      <right/>
      <top style="thin">
        <color indexed="22"/>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s>
  <cellStyleXfs count="40">
    <xf numFmtId="0" fontId="0" fillId="0" borderId="0"/>
    <xf numFmtId="0" fontId="4"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cellStyleXfs>
  <cellXfs count="161">
    <xf numFmtId="0" fontId="0" fillId="0" borderId="0" xfId="0"/>
    <xf numFmtId="0" fontId="3" fillId="0" borderId="0" xfId="0" applyFont="1"/>
    <xf numFmtId="0" fontId="0" fillId="0" borderId="0" xfId="0" applyAlignment="1">
      <alignment horizontal="left"/>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2" borderId="6" xfId="0" applyFont="1" applyFill="1" applyBorder="1"/>
    <xf numFmtId="0" fontId="3" fillId="2" borderId="6" xfId="0" applyFont="1" applyFill="1" applyBorder="1" applyAlignment="1">
      <alignment horizontal="center"/>
    </xf>
    <xf numFmtId="0" fontId="0" fillId="0" borderId="6" xfId="0" applyBorder="1" applyAlignment="1">
      <alignment horizontal="center"/>
    </xf>
    <xf numFmtId="0" fontId="4" fillId="0" borderId="0" xfId="1" applyAlignment="1" applyProtection="1"/>
    <xf numFmtId="0" fontId="7" fillId="0" borderId="0" xfId="0" applyFont="1"/>
    <xf numFmtId="9" fontId="5" fillId="0" borderId="6" xfId="25" applyFont="1" applyBorder="1" applyAlignment="1">
      <alignment horizontal="center"/>
    </xf>
    <xf numFmtId="9" fontId="5" fillId="0" borderId="6" xfId="25" applyFont="1" applyFill="1" applyBorder="1" applyAlignment="1">
      <alignment horizontal="center"/>
    </xf>
    <xf numFmtId="0" fontId="5" fillId="0" borderId="2" xfId="0" applyFont="1" applyBorder="1" applyAlignment="1">
      <alignment horizontal="center"/>
    </xf>
    <xf numFmtId="0" fontId="3" fillId="0" borderId="0" xfId="0" applyFont="1" applyAlignment="1">
      <alignment horizontal="left"/>
    </xf>
    <xf numFmtId="0" fontId="9" fillId="0" borderId="0" xfId="0" applyFont="1"/>
    <xf numFmtId="0" fontId="3" fillId="3" borderId="2" xfId="0" applyFont="1" applyFill="1" applyBorder="1" applyAlignment="1">
      <alignment horizontal="center"/>
    </xf>
    <xf numFmtId="0" fontId="3" fillId="3" borderId="6" xfId="0" applyFont="1" applyFill="1" applyBorder="1" applyAlignment="1">
      <alignment horizontal="center"/>
    </xf>
    <xf numFmtId="164" fontId="5" fillId="3" borderId="6" xfId="0" applyNumberFormat="1" applyFont="1" applyFill="1" applyBorder="1" applyAlignment="1">
      <alignment horizontal="center"/>
    </xf>
    <xf numFmtId="0" fontId="5" fillId="3" borderId="6" xfId="0" applyFont="1" applyFill="1" applyBorder="1" applyAlignment="1">
      <alignment horizontal="center"/>
    </xf>
    <xf numFmtId="0" fontId="0" fillId="0" borderId="0" xfId="0" applyAlignment="1">
      <alignment wrapText="1"/>
    </xf>
    <xf numFmtId="0" fontId="9" fillId="0" borderId="0" xfId="0" applyFont="1" applyAlignment="1">
      <alignment wrapText="1"/>
    </xf>
    <xf numFmtId="0" fontId="10" fillId="0" borderId="0" xfId="0" applyFont="1" applyAlignment="1">
      <alignment horizontal="left"/>
    </xf>
    <xf numFmtId="49" fontId="11" fillId="0" borderId="0" xfId="0" applyNumberFormat="1" applyFont="1" applyAlignment="1">
      <alignment horizontal="center" wrapText="1"/>
    </xf>
    <xf numFmtId="0" fontId="12" fillId="0" borderId="0" xfId="0" applyFont="1" applyAlignment="1">
      <alignment wrapText="1"/>
    </xf>
    <xf numFmtId="0" fontId="13" fillId="3" borderId="6" xfId="0" applyFont="1" applyFill="1" applyBorder="1" applyAlignment="1">
      <alignment horizontal="center"/>
    </xf>
    <xf numFmtId="164" fontId="13" fillId="3" borderId="6" xfId="0" applyNumberFormat="1" applyFont="1" applyFill="1" applyBorder="1" applyAlignment="1">
      <alignment horizontal="center"/>
    </xf>
    <xf numFmtId="0" fontId="3" fillId="0" borderId="0" xfId="0" applyFont="1" applyAlignment="1">
      <alignment horizontal="center"/>
    </xf>
    <xf numFmtId="0" fontId="9" fillId="0" borderId="0" xfId="0" applyFont="1" applyAlignment="1">
      <alignment horizontal="left"/>
    </xf>
    <xf numFmtId="0" fontId="0" fillId="0" borderId="7" xfId="0" applyBorder="1"/>
    <xf numFmtId="0" fontId="0" fillId="0" borderId="1" xfId="0" applyBorder="1"/>
    <xf numFmtId="0" fontId="6" fillId="0" borderId="6" xfId="0" applyFont="1" applyBorder="1" applyAlignment="1">
      <alignment horizontal="left"/>
    </xf>
    <xf numFmtId="9" fontId="13" fillId="0" borderId="6" xfId="25" applyFont="1" applyBorder="1" applyAlignment="1">
      <alignment horizontal="center"/>
    </xf>
    <xf numFmtId="0" fontId="13" fillId="0" borderId="6" xfId="0" applyFont="1" applyBorder="1" applyAlignment="1">
      <alignment horizontal="center"/>
    </xf>
    <xf numFmtId="0" fontId="3" fillId="0" borderId="6" xfId="0" applyFont="1" applyBorder="1"/>
    <xf numFmtId="0" fontId="3" fillId="0" borderId="6" xfId="0" applyFont="1" applyBorder="1" applyAlignment="1">
      <alignment horizontal="center"/>
    </xf>
    <xf numFmtId="0" fontId="3" fillId="0" borderId="8" xfId="0" applyFont="1" applyBorder="1"/>
    <xf numFmtId="0" fontId="9" fillId="0" borderId="0" xfId="0" applyFont="1" applyAlignment="1">
      <alignment horizontal="center"/>
    </xf>
    <xf numFmtId="0" fontId="16" fillId="0" borderId="0" xfId="0" applyFont="1"/>
    <xf numFmtId="0" fontId="16" fillId="0" borderId="9" xfId="0" applyFont="1" applyBorder="1"/>
    <xf numFmtId="2" fontId="13" fillId="3" borderId="8" xfId="0" applyNumberFormat="1" applyFont="1" applyFill="1" applyBorder="1" applyAlignment="1">
      <alignment horizontal="center"/>
    </xf>
    <xf numFmtId="164" fontId="17" fillId="0" borderId="6" xfId="0" applyNumberFormat="1" applyFont="1" applyBorder="1" applyAlignment="1">
      <alignment horizontal="center"/>
    </xf>
    <xf numFmtId="0" fontId="9" fillId="0" borderId="10" xfId="0" applyFont="1" applyBorder="1"/>
    <xf numFmtId="0" fontId="0" fillId="0" borderId="11" xfId="0" applyBorder="1"/>
    <xf numFmtId="0" fontId="18" fillId="0" borderId="0" xfId="0" applyFont="1"/>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wrapText="1"/>
    </xf>
    <xf numFmtId="0" fontId="12" fillId="0" borderId="0" xfId="0" applyFont="1"/>
    <xf numFmtId="0" fontId="3" fillId="0" borderId="0" xfId="0" quotePrefix="1" applyFont="1"/>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13" fillId="3" borderId="15" xfId="0" applyFont="1" applyFill="1" applyBorder="1" applyAlignment="1">
      <alignment horizontal="center"/>
    </xf>
    <xf numFmtId="2" fontId="13" fillId="3" borderId="16" xfId="0" applyNumberFormat="1" applyFont="1" applyFill="1" applyBorder="1" applyAlignment="1">
      <alignment horizontal="center"/>
    </xf>
    <xf numFmtId="164" fontId="17" fillId="0" borderId="15" xfId="0" applyNumberFormat="1" applyFont="1" applyBorder="1" applyAlignment="1">
      <alignment horizontal="center"/>
    </xf>
    <xf numFmtId="0" fontId="0" fillId="0" borderId="17" xfId="0" applyBorder="1"/>
    <xf numFmtId="0" fontId="0" fillId="0" borderId="17" xfId="0" quotePrefix="1" applyBorder="1" applyAlignment="1">
      <alignment horizontal="center" vertical="center" wrapText="1"/>
    </xf>
    <xf numFmtId="0" fontId="0" fillId="0" borderId="17" xfId="0" applyBorder="1" applyAlignment="1">
      <alignment horizontal="center" vertical="center" wrapText="1"/>
    </xf>
    <xf numFmtId="0" fontId="3" fillId="4" borderId="18" xfId="0" applyFont="1" applyFill="1" applyBorder="1" applyAlignment="1">
      <alignment horizontal="center" vertical="top" wrapText="1"/>
    </xf>
    <xf numFmtId="0" fontId="3" fillId="0" borderId="15" xfId="0" applyFont="1" applyBorder="1" applyAlignment="1">
      <alignment horizontal="left"/>
    </xf>
    <xf numFmtId="9" fontId="5" fillId="0" borderId="15" xfId="25" applyFont="1" applyBorder="1" applyAlignment="1">
      <alignment horizontal="center"/>
    </xf>
    <xf numFmtId="9" fontId="13" fillId="0" borderId="15" xfId="25" applyFont="1" applyBorder="1" applyAlignment="1">
      <alignment horizontal="center"/>
    </xf>
    <xf numFmtId="0" fontId="3" fillId="4" borderId="19" xfId="0" applyFont="1" applyFill="1" applyBorder="1" applyAlignment="1">
      <alignment horizontal="center" vertical="top" wrapText="1"/>
    </xf>
    <xf numFmtId="0" fontId="7" fillId="0" borderId="0" xfId="0" applyFont="1" applyAlignment="1">
      <alignment horizontal="left"/>
    </xf>
    <xf numFmtId="0" fontId="17" fillId="0" borderId="15" xfId="0" applyFont="1" applyBorder="1" applyAlignment="1">
      <alignment horizontal="center"/>
    </xf>
    <xf numFmtId="0" fontId="13" fillId="3" borderId="20" xfId="0" applyFont="1" applyFill="1" applyBorder="1" applyAlignment="1">
      <alignment horizontal="center"/>
    </xf>
    <xf numFmtId="2" fontId="13" fillId="3" borderId="21" xfId="0" applyNumberFormat="1" applyFont="1" applyFill="1" applyBorder="1" applyAlignment="1">
      <alignment horizontal="center"/>
    </xf>
    <xf numFmtId="164" fontId="17" fillId="0" borderId="20" xfId="0" applyNumberFormat="1" applyFont="1" applyBorder="1" applyAlignment="1">
      <alignment horizontal="center"/>
    </xf>
    <xf numFmtId="0" fontId="20" fillId="0" borderId="0" xfId="0" applyFont="1" applyAlignment="1">
      <alignment horizontal="left" indent="1"/>
    </xf>
    <xf numFmtId="0" fontId="5" fillId="0" borderId="0" xfId="0" applyFont="1" applyAlignment="1">
      <alignment horizontal="center"/>
    </xf>
    <xf numFmtId="0" fontId="8" fillId="0" borderId="0" xfId="0" applyFont="1"/>
    <xf numFmtId="0" fontId="21" fillId="0" borderId="0" xfId="0" applyFont="1"/>
    <xf numFmtId="0" fontId="1" fillId="0" borderId="0" xfId="0" applyFont="1" applyAlignment="1">
      <alignment vertical="center"/>
    </xf>
    <xf numFmtId="0" fontId="3" fillId="0" borderId="22" xfId="0" applyFont="1" applyBorder="1" applyAlignment="1">
      <alignment horizontal="left"/>
    </xf>
    <xf numFmtId="0" fontId="9" fillId="0" borderId="23" xfId="0" applyFont="1" applyBorder="1"/>
    <xf numFmtId="0" fontId="3" fillId="0" borderId="24" xfId="0" applyFont="1" applyBorder="1" applyAlignment="1">
      <alignment horizontal="right" vertical="center" wrapText="1"/>
    </xf>
    <xf numFmtId="0" fontId="0" fillId="0" borderId="0" xfId="0" applyAlignment="1">
      <alignment horizontal="left" wrapText="1"/>
    </xf>
    <xf numFmtId="0" fontId="3" fillId="0" borderId="0" xfId="0" applyFont="1" applyAlignment="1">
      <alignment vertical="center" wrapText="1"/>
    </xf>
    <xf numFmtId="0" fontId="3" fillId="0" borderId="0" xfId="0" applyFont="1" applyAlignment="1">
      <alignment horizontal="left" wrapText="1"/>
    </xf>
    <xf numFmtId="0" fontId="3" fillId="0" borderId="9" xfId="0" applyFont="1" applyBorder="1" applyAlignment="1">
      <alignment wrapText="1"/>
    </xf>
    <xf numFmtId="0" fontId="3" fillId="4" borderId="6" xfId="0" applyFont="1" applyFill="1" applyBorder="1" applyAlignment="1">
      <alignment horizontal="center" vertical="center"/>
    </xf>
    <xf numFmtId="0" fontId="3" fillId="4" borderId="12" xfId="0" applyFont="1" applyFill="1" applyBorder="1" applyAlignment="1">
      <alignment horizontal="center" vertical="center" wrapText="1"/>
    </xf>
    <xf numFmtId="164" fontId="13" fillId="3" borderId="12" xfId="0" applyNumberFormat="1" applyFont="1" applyFill="1" applyBorder="1" applyAlignment="1">
      <alignment horizontal="center"/>
    </xf>
    <xf numFmtId="9" fontId="13" fillId="3" borderId="12" xfId="25" applyFont="1" applyFill="1" applyBorder="1" applyAlignment="1">
      <alignment horizontal="center"/>
    </xf>
    <xf numFmtId="0" fontId="3" fillId="4" borderId="6" xfId="0" applyFont="1" applyFill="1" applyBorder="1" applyAlignment="1">
      <alignment horizontal="center" vertical="center" wrapText="1"/>
    </xf>
    <xf numFmtId="0" fontId="9" fillId="0" borderId="0" xfId="0" applyFont="1" applyAlignment="1">
      <alignment horizontal="left" wrapText="1" indent="1"/>
    </xf>
    <xf numFmtId="0" fontId="3" fillId="0" borderId="0" xfId="0" applyFont="1" applyAlignment="1">
      <alignment vertical="top" wrapText="1"/>
    </xf>
    <xf numFmtId="0" fontId="16" fillId="0" borderId="0" xfId="0" applyFont="1" applyAlignment="1">
      <alignment wrapText="1"/>
    </xf>
    <xf numFmtId="0" fontId="24" fillId="0" borderId="0" xfId="0" applyFont="1"/>
    <xf numFmtId="0" fontId="24" fillId="0" borderId="0" xfId="0" applyFont="1" applyAlignment="1">
      <alignment wrapText="1"/>
    </xf>
    <xf numFmtId="0" fontId="1" fillId="0" borderId="0" xfId="0" applyFont="1" applyAlignment="1">
      <alignment horizontal="left" wrapText="1"/>
    </xf>
    <xf numFmtId="0" fontId="1" fillId="0" borderId="0" xfId="0" applyFont="1" applyAlignment="1">
      <alignment wrapText="1"/>
    </xf>
    <xf numFmtId="0" fontId="25" fillId="0" borderId="0" xfId="0" applyFont="1" applyAlignment="1">
      <alignment horizontal="left"/>
    </xf>
    <xf numFmtId="0" fontId="1" fillId="0" borderId="0" xfId="0" applyFont="1"/>
    <xf numFmtId="0" fontId="3" fillId="0" borderId="6" xfId="0" applyFont="1" applyBorder="1" applyAlignment="1">
      <alignment horizontal="center" vertical="center"/>
    </xf>
    <xf numFmtId="0" fontId="26" fillId="0" borderId="0" xfId="0" applyFont="1"/>
    <xf numFmtId="0" fontId="9" fillId="0" borderId="0" xfId="0" applyFont="1" applyAlignment="1">
      <alignment horizontal="left" wrapText="1"/>
    </xf>
    <xf numFmtId="0" fontId="9" fillId="0" borderId="0" xfId="17"/>
    <xf numFmtId="0" fontId="3" fillId="0" borderId="0" xfId="17" applyFont="1" applyAlignment="1">
      <alignment horizontal="left"/>
    </xf>
    <xf numFmtId="0" fontId="9" fillId="0" borderId="0" xfId="17" applyAlignment="1">
      <alignment horizontal="center"/>
    </xf>
    <xf numFmtId="0" fontId="7" fillId="0" borderId="0" xfId="17" applyFont="1" applyAlignment="1">
      <alignment horizontal="left"/>
    </xf>
    <xf numFmtId="0" fontId="29" fillId="0" borderId="0" xfId="0" applyFont="1"/>
    <xf numFmtId="0" fontId="7" fillId="0" borderId="0" xfId="0" applyFont="1" applyAlignment="1">
      <alignment wrapText="1"/>
    </xf>
    <xf numFmtId="0" fontId="5" fillId="5" borderId="6" xfId="0" applyFont="1" applyFill="1" applyBorder="1" applyAlignment="1" applyProtection="1">
      <alignment horizontal="center" vertical="center"/>
      <protection locked="0"/>
    </xf>
    <xf numFmtId="0" fontId="5" fillId="5" borderId="6" xfId="0" applyFont="1" applyFill="1" applyBorder="1" applyAlignment="1" applyProtection="1">
      <alignment horizontal="center"/>
      <protection locked="0"/>
    </xf>
    <xf numFmtId="0" fontId="5" fillId="5" borderId="8" xfId="0" applyFont="1" applyFill="1" applyBorder="1" applyAlignment="1" applyProtection="1">
      <alignment horizontal="center"/>
      <protection locked="0"/>
    </xf>
    <xf numFmtId="0" fontId="5" fillId="5" borderId="21" xfId="0" applyFont="1" applyFill="1" applyBorder="1" applyAlignment="1" applyProtection="1">
      <alignment horizontal="center"/>
      <protection locked="0"/>
    </xf>
    <xf numFmtId="0" fontId="5" fillId="5" borderId="15" xfId="0" applyFont="1" applyFill="1" applyBorder="1" applyProtection="1">
      <protection locked="0"/>
    </xf>
    <xf numFmtId="0" fontId="5" fillId="5" borderId="6" xfId="0" applyFont="1" applyFill="1" applyBorder="1" applyProtection="1">
      <protection locked="0"/>
    </xf>
    <xf numFmtId="0" fontId="5" fillId="5" borderId="8" xfId="0" applyFont="1" applyFill="1" applyBorder="1" applyProtection="1">
      <protection locked="0"/>
    </xf>
    <xf numFmtId="0" fontId="5" fillId="5" borderId="21" xfId="0" applyFont="1" applyFill="1" applyBorder="1" applyProtection="1">
      <protection locked="0"/>
    </xf>
    <xf numFmtId="9" fontId="5" fillId="5" borderId="6" xfId="25" applyFont="1" applyFill="1" applyBorder="1" applyAlignment="1" applyProtection="1">
      <alignment horizontal="center"/>
      <protection locked="0"/>
    </xf>
    <xf numFmtId="0" fontId="0" fillId="5" borderId="15" xfId="0" applyFill="1" applyBorder="1" applyProtection="1">
      <protection locked="0"/>
    </xf>
    <xf numFmtId="0" fontId="0" fillId="5" borderId="6" xfId="0" applyFill="1" applyBorder="1" applyProtection="1">
      <protection locked="0"/>
    </xf>
    <xf numFmtId="164" fontId="15" fillId="0" borderId="6" xfId="0" applyNumberFormat="1" applyFont="1" applyBorder="1" applyAlignment="1">
      <alignment horizontal="center"/>
    </xf>
    <xf numFmtId="164" fontId="13" fillId="3" borderId="12" xfId="25" applyNumberFormat="1" applyFont="1" applyFill="1" applyBorder="1" applyAlignment="1">
      <alignment horizontal="center"/>
    </xf>
    <xf numFmtId="9" fontId="13" fillId="3" borderId="6" xfId="0" applyNumberFormat="1" applyFont="1" applyFill="1" applyBorder="1" applyAlignment="1">
      <alignment horizontal="center"/>
    </xf>
    <xf numFmtId="0" fontId="3" fillId="4" borderId="25" xfId="0" applyFont="1" applyFill="1" applyBorder="1" applyAlignment="1">
      <alignment horizont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xf>
    <xf numFmtId="0" fontId="3" fillId="4" borderId="15" xfId="0" applyFont="1" applyFill="1" applyBorder="1" applyAlignment="1">
      <alignment horizontal="center" vertical="center"/>
    </xf>
    <xf numFmtId="0" fontId="0" fillId="5" borderId="15" xfId="0" applyFill="1" applyBorder="1" applyAlignment="1" applyProtection="1">
      <alignment horizontal="center" vertical="center"/>
      <protection locked="0"/>
    </xf>
    <xf numFmtId="0" fontId="4" fillId="0" borderId="0" xfId="1" applyFill="1" applyBorder="1" applyAlignment="1" applyProtection="1"/>
    <xf numFmtId="0" fontId="3" fillId="4" borderId="26" xfId="0" applyFont="1" applyFill="1" applyBorder="1" applyAlignment="1">
      <alignment horizontal="center" vertical="top" wrapText="1"/>
    </xf>
    <xf numFmtId="0" fontId="20" fillId="4" borderId="27" xfId="0" quotePrefix="1" applyFont="1" applyFill="1" applyBorder="1" applyAlignment="1">
      <alignment horizontal="center" vertical="top" wrapText="1"/>
    </xf>
    <xf numFmtId="9" fontId="14" fillId="3" borderId="28" xfId="25" applyFont="1" applyFill="1" applyBorder="1" applyAlignment="1">
      <alignment horizontal="center"/>
    </xf>
    <xf numFmtId="0" fontId="5" fillId="5" borderId="15" xfId="0" applyFont="1" applyFill="1" applyBorder="1" applyAlignment="1" applyProtection="1">
      <alignment horizontal="center"/>
      <protection locked="0"/>
    </xf>
    <xf numFmtId="165" fontId="9" fillId="0" borderId="0" xfId="17" applyNumberFormat="1" applyAlignment="1">
      <alignment horizontal="left"/>
    </xf>
    <xf numFmtId="0" fontId="9" fillId="0" borderId="0" xfId="17" applyAlignment="1">
      <alignment horizontal="left"/>
    </xf>
    <xf numFmtId="0" fontId="30" fillId="0" borderId="0" xfId="39" applyAlignment="1" applyProtection="1"/>
    <xf numFmtId="0" fontId="4" fillId="0" borderId="0" xfId="1" applyFill="1" applyBorder="1" applyAlignment="1" applyProtection="1">
      <protection locked="0"/>
    </xf>
    <xf numFmtId="0" fontId="4" fillId="0" borderId="0" xfId="1" applyAlignment="1" applyProtection="1">
      <alignment wrapText="1"/>
    </xf>
    <xf numFmtId="0" fontId="3" fillId="0" borderId="6" xfId="0" applyFont="1" applyBorder="1"/>
    <xf numFmtId="0" fontId="9" fillId="0" borderId="6" xfId="0" applyFont="1" applyBorder="1"/>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0" fontId="3" fillId="0" borderId="6" xfId="0" applyFont="1" applyBorder="1" applyAlignment="1">
      <alignment vertical="center" wrapText="1"/>
    </xf>
    <xf numFmtId="0" fontId="0" fillId="0" borderId="6" xfId="0" applyBorder="1" applyAlignment="1">
      <alignment vertical="center"/>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wrapText="1"/>
    </xf>
    <xf numFmtId="0" fontId="0" fillId="0" borderId="22" xfId="0" applyBorder="1"/>
    <xf numFmtId="0" fontId="0" fillId="0" borderId="0" xfId="0" applyAlignment="1">
      <alignment horizontal="left" wrapText="1"/>
    </xf>
    <xf numFmtId="0" fontId="1" fillId="0" borderId="0" xfId="0" applyFont="1" applyAlignment="1">
      <alignment wrapText="1"/>
    </xf>
    <xf numFmtId="0" fontId="0" fillId="0" borderId="0" xfId="0" applyAlignment="1">
      <alignment wrapText="1"/>
    </xf>
    <xf numFmtId="0" fontId="0" fillId="0" borderId="6" xfId="0" applyBorder="1"/>
    <xf numFmtId="0" fontId="3" fillId="4" borderId="25" xfId="0" applyFont="1" applyFill="1" applyBorder="1" applyAlignment="1">
      <alignment horizontal="center" vertical="center" wrapText="1"/>
    </xf>
    <xf numFmtId="0" fontId="0" fillId="0" borderId="15" xfId="0" applyBorder="1" applyAlignment="1">
      <alignment horizontal="center" vertical="center" wrapText="1"/>
    </xf>
    <xf numFmtId="0" fontId="9" fillId="0" borderId="30" xfId="0" applyFont="1" applyBorder="1" applyAlignment="1">
      <alignment horizontal="left" wrapText="1"/>
    </xf>
    <xf numFmtId="0" fontId="0" fillId="0" borderId="30" xfId="0" applyBorder="1" applyAlignment="1">
      <alignment wrapText="1"/>
    </xf>
    <xf numFmtId="0" fontId="3" fillId="3" borderId="8" xfId="0" applyFont="1" applyFill="1" applyBorder="1" applyAlignment="1">
      <alignment horizontal="left"/>
    </xf>
    <xf numFmtId="0" fontId="3" fillId="3" borderId="31" xfId="0" applyFont="1" applyFill="1" applyBorder="1" applyAlignment="1">
      <alignment horizontal="left"/>
    </xf>
    <xf numFmtId="0" fontId="3" fillId="3" borderId="12" xfId="0" applyFont="1" applyFill="1" applyBorder="1" applyAlignment="1">
      <alignment horizontal="left"/>
    </xf>
    <xf numFmtId="0" fontId="3" fillId="4" borderId="8"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12" xfId="0" applyFont="1" applyFill="1" applyBorder="1" applyAlignment="1">
      <alignment horizontal="center" vertical="center"/>
    </xf>
  </cellXfs>
  <cellStyles count="40">
    <cellStyle name="Hyperlink" xfId="1" builtinId="8"/>
    <cellStyle name="Hyperlink 2" xfId="38" xr:uid="{00000000-0005-0000-0000-000001000000}"/>
    <cellStyle name="Hyperlink 2 2" xfId="39" xr:uid="{00000000-0005-0000-0000-000002000000}"/>
    <cellStyle name="Lien hypertexte 10" xfId="2" xr:uid="{00000000-0005-0000-0000-000003000000}"/>
    <cellStyle name="Lien hypertexte 11" xfId="3" xr:uid="{00000000-0005-0000-0000-000004000000}"/>
    <cellStyle name="Lien hypertexte 12" xfId="4" xr:uid="{00000000-0005-0000-0000-000005000000}"/>
    <cellStyle name="Lien hypertexte 13" xfId="5" xr:uid="{00000000-0005-0000-0000-000006000000}"/>
    <cellStyle name="Lien hypertexte 3" xfId="6" xr:uid="{00000000-0005-0000-0000-000007000000}"/>
    <cellStyle name="Lien hypertexte 4" xfId="7" xr:uid="{00000000-0005-0000-0000-000008000000}"/>
    <cellStyle name="Lien hypertexte 5" xfId="8" xr:uid="{00000000-0005-0000-0000-000009000000}"/>
    <cellStyle name="Lien hypertexte 6" xfId="9" xr:uid="{00000000-0005-0000-0000-00000A000000}"/>
    <cellStyle name="Lien hypertexte 7" xfId="10" xr:uid="{00000000-0005-0000-0000-00000B000000}"/>
    <cellStyle name="Lien hypertexte 8" xfId="11" xr:uid="{00000000-0005-0000-0000-00000C000000}"/>
    <cellStyle name="Lien hypertexte 9" xfId="12" xr:uid="{00000000-0005-0000-0000-00000D000000}"/>
    <cellStyle name="Normal" xfId="0" builtinId="0"/>
    <cellStyle name="Normal 10" xfId="13" xr:uid="{00000000-0005-0000-0000-00000F000000}"/>
    <cellStyle name="Normal 11" xfId="14" xr:uid="{00000000-0005-0000-0000-000010000000}"/>
    <cellStyle name="Normal 12" xfId="15" xr:uid="{00000000-0005-0000-0000-000011000000}"/>
    <cellStyle name="Normal 13" xfId="16" xr:uid="{00000000-0005-0000-0000-000012000000}"/>
    <cellStyle name="Normal 2" xfId="17" xr:uid="{00000000-0005-0000-0000-000013000000}"/>
    <cellStyle name="Normal 3" xfId="18" xr:uid="{00000000-0005-0000-0000-000014000000}"/>
    <cellStyle name="Normal 4" xfId="19" xr:uid="{00000000-0005-0000-0000-000015000000}"/>
    <cellStyle name="Normal 5" xfId="20" xr:uid="{00000000-0005-0000-0000-000016000000}"/>
    <cellStyle name="Normal 6" xfId="21" xr:uid="{00000000-0005-0000-0000-000017000000}"/>
    <cellStyle name="Normal 7" xfId="22" xr:uid="{00000000-0005-0000-0000-000018000000}"/>
    <cellStyle name="Normal 8" xfId="23" xr:uid="{00000000-0005-0000-0000-000019000000}"/>
    <cellStyle name="Normal 9" xfId="24" xr:uid="{00000000-0005-0000-0000-00001A000000}"/>
    <cellStyle name="Percent" xfId="25" builtinId="5"/>
    <cellStyle name="Pourcentage 10" xfId="26" xr:uid="{00000000-0005-0000-0000-00001C000000}"/>
    <cellStyle name="Pourcentage 11" xfId="27" xr:uid="{00000000-0005-0000-0000-00001D000000}"/>
    <cellStyle name="Pourcentage 12" xfId="28" xr:uid="{00000000-0005-0000-0000-00001E000000}"/>
    <cellStyle name="Pourcentage 13" xfId="29" xr:uid="{00000000-0005-0000-0000-00001F000000}"/>
    <cellStyle name="Pourcentage 14" xfId="30" xr:uid="{00000000-0005-0000-0000-000020000000}"/>
    <cellStyle name="Pourcentage 15" xfId="31" xr:uid="{00000000-0005-0000-0000-000021000000}"/>
    <cellStyle name="Pourcentage 4" xfId="32" xr:uid="{00000000-0005-0000-0000-000022000000}"/>
    <cellStyle name="Pourcentage 5" xfId="33" xr:uid="{00000000-0005-0000-0000-000023000000}"/>
    <cellStyle name="Pourcentage 6" xfId="34" xr:uid="{00000000-0005-0000-0000-000024000000}"/>
    <cellStyle name="Pourcentage 7" xfId="35" xr:uid="{00000000-0005-0000-0000-000025000000}"/>
    <cellStyle name="Pourcentage 8" xfId="36" xr:uid="{00000000-0005-0000-0000-000026000000}"/>
    <cellStyle name="Pourcentage 9" xfId="37" xr:uid="{00000000-0005-0000-0000-00002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2428875</xdr:colOff>
      <xdr:row>1</xdr:row>
      <xdr:rowOff>190500</xdr:rowOff>
    </xdr:to>
    <xdr:pic>
      <xdr:nvPicPr>
        <xdr:cNvPr id="7384" name="Picture 1">
          <a:extLst>
            <a:ext uri="{FF2B5EF4-FFF2-40B4-BE49-F238E27FC236}">
              <a16:creationId xmlns:a16="http://schemas.microsoft.com/office/drawing/2014/main" id="{00000000-0008-0000-0100-0000D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288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5562600</xdr:colOff>
      <xdr:row>0</xdr:row>
      <xdr:rowOff>19050</xdr:rowOff>
    </xdr:from>
    <xdr:to>
      <xdr:col>1</xdr:col>
      <xdr:colOff>171450</xdr:colOff>
      <xdr:row>2</xdr:row>
      <xdr:rowOff>28575</xdr:rowOff>
    </xdr:to>
    <xdr:pic>
      <xdr:nvPicPr>
        <xdr:cNvPr id="7385" name="Picture 2">
          <a:extLst>
            <a:ext uri="{FF2B5EF4-FFF2-40B4-BE49-F238E27FC236}">
              <a16:creationId xmlns:a16="http://schemas.microsoft.com/office/drawing/2014/main" id="{00000000-0008-0000-0100-0000D9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62600" y="19050"/>
          <a:ext cx="1114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nada.ca/content/dam/eccc/migration/main/inrp-npri/e2bfc2db-f6ef-4b59-8a68-4675f372a41a/2016-20and-202017-20npri-20substance-20list_liste-20des-20substances-20inrp-202016-20et-202017.xlsx" TargetMode="External"/><Relationship Id="rId1" Type="http://schemas.openxmlformats.org/officeDocument/2006/relationships/hyperlink" Target="https://www3.epa.gov/ttnchie1/ap42/ch09/final/c9s0909-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limate.weather.gc.ca/index_e.html" TargetMode="External"/><Relationship Id="rId2" Type="http://schemas.openxmlformats.org/officeDocument/2006/relationships/hyperlink" Target="https://climate.weather.gc.ca/prods_servs/cdn_climate_summary_e.html" TargetMode="External"/><Relationship Id="rId1" Type="http://schemas.openxmlformats.org/officeDocument/2006/relationships/hyperlink" Target="https://climate.weather.gc.ca/climate_normals/index_e.html"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pa.gov/sites/default/files/2020-10/documents/13.2.2_unpaved_roads.pdf" TargetMode="External"/><Relationship Id="rId1" Type="http://schemas.openxmlformats.org/officeDocument/2006/relationships/hyperlink" Target="http://www.epa.gov/ttn/chief24/ch13/bgdocs/b13s02-2.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workbookViewId="0">
      <selection activeCell="A8" sqref="A8"/>
    </sheetView>
  </sheetViews>
  <sheetFormatPr defaultRowHeight="12.75" x14ac:dyDescent="0.2"/>
  <cols>
    <col min="1" max="1" width="30.7109375" style="99" bestFit="1" customWidth="1"/>
    <col min="2" max="2" width="36" style="99" customWidth="1"/>
    <col min="3" max="256" width="9.140625" style="99"/>
    <col min="257" max="257" width="30.7109375" style="99" bestFit="1" customWidth="1"/>
    <col min="258" max="258" width="36" style="99" customWidth="1"/>
    <col min="259" max="512" width="9.140625" style="99"/>
    <col min="513" max="513" width="30.7109375" style="99" bestFit="1" customWidth="1"/>
    <col min="514" max="514" width="36" style="99" customWidth="1"/>
    <col min="515" max="768" width="9.140625" style="99"/>
    <col min="769" max="769" width="30.7109375" style="99" bestFit="1" customWidth="1"/>
    <col min="770" max="770" width="36" style="99" customWidth="1"/>
    <col min="771" max="1024" width="9.140625" style="99"/>
    <col min="1025" max="1025" width="30.7109375" style="99" bestFit="1" customWidth="1"/>
    <col min="1026" max="1026" width="36" style="99" customWidth="1"/>
    <col min="1027" max="1280" width="9.140625" style="99"/>
    <col min="1281" max="1281" width="30.7109375" style="99" bestFit="1" customWidth="1"/>
    <col min="1282" max="1282" width="36" style="99" customWidth="1"/>
    <col min="1283" max="1536" width="9.140625" style="99"/>
    <col min="1537" max="1537" width="30.7109375" style="99" bestFit="1" customWidth="1"/>
    <col min="1538" max="1538" width="36" style="99" customWidth="1"/>
    <col min="1539" max="1792" width="9.140625" style="99"/>
    <col min="1793" max="1793" width="30.7109375" style="99" bestFit="1" customWidth="1"/>
    <col min="1794" max="1794" width="36" style="99" customWidth="1"/>
    <col min="1795" max="2048" width="9.140625" style="99"/>
    <col min="2049" max="2049" width="30.7109375" style="99" bestFit="1" customWidth="1"/>
    <col min="2050" max="2050" width="36" style="99" customWidth="1"/>
    <col min="2051" max="2304" width="9.140625" style="99"/>
    <col min="2305" max="2305" width="30.7109375" style="99" bestFit="1" customWidth="1"/>
    <col min="2306" max="2306" width="36" style="99" customWidth="1"/>
    <col min="2307" max="2560" width="9.140625" style="99"/>
    <col min="2561" max="2561" width="30.7109375" style="99" bestFit="1" customWidth="1"/>
    <col min="2562" max="2562" width="36" style="99" customWidth="1"/>
    <col min="2563" max="2816" width="9.140625" style="99"/>
    <col min="2817" max="2817" width="30.7109375" style="99" bestFit="1" customWidth="1"/>
    <col min="2818" max="2818" width="36" style="99" customWidth="1"/>
    <col min="2819" max="3072" width="9.140625" style="99"/>
    <col min="3073" max="3073" width="30.7109375" style="99" bestFit="1" customWidth="1"/>
    <col min="3074" max="3074" width="36" style="99" customWidth="1"/>
    <col min="3075" max="3328" width="9.140625" style="99"/>
    <col min="3329" max="3329" width="30.7109375" style="99" bestFit="1" customWidth="1"/>
    <col min="3330" max="3330" width="36" style="99" customWidth="1"/>
    <col min="3331" max="3584" width="9.140625" style="99"/>
    <col min="3585" max="3585" width="30.7109375" style="99" bestFit="1" customWidth="1"/>
    <col min="3586" max="3586" width="36" style="99" customWidth="1"/>
    <col min="3587" max="3840" width="9.140625" style="99"/>
    <col min="3841" max="3841" width="30.7109375" style="99" bestFit="1" customWidth="1"/>
    <col min="3842" max="3842" width="36" style="99" customWidth="1"/>
    <col min="3843" max="4096" width="9.140625" style="99"/>
    <col min="4097" max="4097" width="30.7109375" style="99" bestFit="1" customWidth="1"/>
    <col min="4098" max="4098" width="36" style="99" customWidth="1"/>
    <col min="4099" max="4352" width="9.140625" style="99"/>
    <col min="4353" max="4353" width="30.7109375" style="99" bestFit="1" customWidth="1"/>
    <col min="4354" max="4354" width="36" style="99" customWidth="1"/>
    <col min="4355" max="4608" width="9.140625" style="99"/>
    <col min="4609" max="4609" width="30.7109375" style="99" bestFit="1" customWidth="1"/>
    <col min="4610" max="4610" width="36" style="99" customWidth="1"/>
    <col min="4611" max="4864" width="9.140625" style="99"/>
    <col min="4865" max="4865" width="30.7109375" style="99" bestFit="1" customWidth="1"/>
    <col min="4866" max="4866" width="36" style="99" customWidth="1"/>
    <col min="4867" max="5120" width="9.140625" style="99"/>
    <col min="5121" max="5121" width="30.7109375" style="99" bestFit="1" customWidth="1"/>
    <col min="5122" max="5122" width="36" style="99" customWidth="1"/>
    <col min="5123" max="5376" width="9.140625" style="99"/>
    <col min="5377" max="5377" width="30.7109375" style="99" bestFit="1" customWidth="1"/>
    <col min="5378" max="5378" width="36" style="99" customWidth="1"/>
    <col min="5379" max="5632" width="9.140625" style="99"/>
    <col min="5633" max="5633" width="30.7109375" style="99" bestFit="1" customWidth="1"/>
    <col min="5634" max="5634" width="36" style="99" customWidth="1"/>
    <col min="5635" max="5888" width="9.140625" style="99"/>
    <col min="5889" max="5889" width="30.7109375" style="99" bestFit="1" customWidth="1"/>
    <col min="5890" max="5890" width="36" style="99" customWidth="1"/>
    <col min="5891" max="6144" width="9.140625" style="99"/>
    <col min="6145" max="6145" width="30.7109375" style="99" bestFit="1" customWidth="1"/>
    <col min="6146" max="6146" width="36" style="99" customWidth="1"/>
    <col min="6147" max="6400" width="9.140625" style="99"/>
    <col min="6401" max="6401" width="30.7109375" style="99" bestFit="1" customWidth="1"/>
    <col min="6402" max="6402" width="36" style="99" customWidth="1"/>
    <col min="6403" max="6656" width="9.140625" style="99"/>
    <col min="6657" max="6657" width="30.7109375" style="99" bestFit="1" customWidth="1"/>
    <col min="6658" max="6658" width="36" style="99" customWidth="1"/>
    <col min="6659" max="6912" width="9.140625" style="99"/>
    <col min="6913" max="6913" width="30.7109375" style="99" bestFit="1" customWidth="1"/>
    <col min="6914" max="6914" width="36" style="99" customWidth="1"/>
    <col min="6915" max="7168" width="9.140625" style="99"/>
    <col min="7169" max="7169" width="30.7109375" style="99" bestFit="1" customWidth="1"/>
    <col min="7170" max="7170" width="36" style="99" customWidth="1"/>
    <col min="7171" max="7424" width="9.140625" style="99"/>
    <col min="7425" max="7425" width="30.7109375" style="99" bestFit="1" customWidth="1"/>
    <col min="7426" max="7426" width="36" style="99" customWidth="1"/>
    <col min="7427" max="7680" width="9.140625" style="99"/>
    <col min="7681" max="7681" width="30.7109375" style="99" bestFit="1" customWidth="1"/>
    <col min="7682" max="7682" width="36" style="99" customWidth="1"/>
    <col min="7683" max="7936" width="9.140625" style="99"/>
    <col min="7937" max="7937" width="30.7109375" style="99" bestFit="1" customWidth="1"/>
    <col min="7938" max="7938" width="36" style="99" customWidth="1"/>
    <col min="7939" max="8192" width="9.140625" style="99"/>
    <col min="8193" max="8193" width="30.7109375" style="99" bestFit="1" customWidth="1"/>
    <col min="8194" max="8194" width="36" style="99" customWidth="1"/>
    <col min="8195" max="8448" width="9.140625" style="99"/>
    <col min="8449" max="8449" width="30.7109375" style="99" bestFit="1" customWidth="1"/>
    <col min="8450" max="8450" width="36" style="99" customWidth="1"/>
    <col min="8451" max="8704" width="9.140625" style="99"/>
    <col min="8705" max="8705" width="30.7109375" style="99" bestFit="1" customWidth="1"/>
    <col min="8706" max="8706" width="36" style="99" customWidth="1"/>
    <col min="8707" max="8960" width="9.140625" style="99"/>
    <col min="8961" max="8961" width="30.7109375" style="99" bestFit="1" customWidth="1"/>
    <col min="8962" max="8962" width="36" style="99" customWidth="1"/>
    <col min="8963" max="9216" width="9.140625" style="99"/>
    <col min="9217" max="9217" width="30.7109375" style="99" bestFit="1" customWidth="1"/>
    <col min="9218" max="9218" width="36" style="99" customWidth="1"/>
    <col min="9219" max="9472" width="9.140625" style="99"/>
    <col min="9473" max="9473" width="30.7109375" style="99" bestFit="1" customWidth="1"/>
    <col min="9474" max="9474" width="36" style="99" customWidth="1"/>
    <col min="9475" max="9728" width="9.140625" style="99"/>
    <col min="9729" max="9729" width="30.7109375" style="99" bestFit="1" customWidth="1"/>
    <col min="9730" max="9730" width="36" style="99" customWidth="1"/>
    <col min="9731" max="9984" width="9.140625" style="99"/>
    <col min="9985" max="9985" width="30.7109375" style="99" bestFit="1" customWidth="1"/>
    <col min="9986" max="9986" width="36" style="99" customWidth="1"/>
    <col min="9987" max="10240" width="9.140625" style="99"/>
    <col min="10241" max="10241" width="30.7109375" style="99" bestFit="1" customWidth="1"/>
    <col min="10242" max="10242" width="36" style="99" customWidth="1"/>
    <col min="10243" max="10496" width="9.140625" style="99"/>
    <col min="10497" max="10497" width="30.7109375" style="99" bestFit="1" customWidth="1"/>
    <col min="10498" max="10498" width="36" style="99" customWidth="1"/>
    <col min="10499" max="10752" width="9.140625" style="99"/>
    <col min="10753" max="10753" width="30.7109375" style="99" bestFit="1" customWidth="1"/>
    <col min="10754" max="10754" width="36" style="99" customWidth="1"/>
    <col min="10755" max="11008" width="9.140625" style="99"/>
    <col min="11009" max="11009" width="30.7109375" style="99" bestFit="1" customWidth="1"/>
    <col min="11010" max="11010" width="36" style="99" customWidth="1"/>
    <col min="11011" max="11264" width="9.140625" style="99"/>
    <col min="11265" max="11265" width="30.7109375" style="99" bestFit="1" customWidth="1"/>
    <col min="11266" max="11266" width="36" style="99" customWidth="1"/>
    <col min="11267" max="11520" width="9.140625" style="99"/>
    <col min="11521" max="11521" width="30.7109375" style="99" bestFit="1" customWidth="1"/>
    <col min="11522" max="11522" width="36" style="99" customWidth="1"/>
    <col min="11523" max="11776" width="9.140625" style="99"/>
    <col min="11777" max="11777" width="30.7109375" style="99" bestFit="1" customWidth="1"/>
    <col min="11778" max="11778" width="36" style="99" customWidth="1"/>
    <col min="11779" max="12032" width="9.140625" style="99"/>
    <col min="12033" max="12033" width="30.7109375" style="99" bestFit="1" customWidth="1"/>
    <col min="12034" max="12034" width="36" style="99" customWidth="1"/>
    <col min="12035" max="12288" width="9.140625" style="99"/>
    <col min="12289" max="12289" width="30.7109375" style="99" bestFit="1" customWidth="1"/>
    <col min="12290" max="12290" width="36" style="99" customWidth="1"/>
    <col min="12291" max="12544" width="9.140625" style="99"/>
    <col min="12545" max="12545" width="30.7109375" style="99" bestFit="1" customWidth="1"/>
    <col min="12546" max="12546" width="36" style="99" customWidth="1"/>
    <col min="12547" max="12800" width="9.140625" style="99"/>
    <col min="12801" max="12801" width="30.7109375" style="99" bestFit="1" customWidth="1"/>
    <col min="12802" max="12802" width="36" style="99" customWidth="1"/>
    <col min="12803" max="13056" width="9.140625" style="99"/>
    <col min="13057" max="13057" width="30.7109375" style="99" bestFit="1" customWidth="1"/>
    <col min="13058" max="13058" width="36" style="99" customWidth="1"/>
    <col min="13059" max="13312" width="9.140625" style="99"/>
    <col min="13313" max="13313" width="30.7109375" style="99" bestFit="1" customWidth="1"/>
    <col min="13314" max="13314" width="36" style="99" customWidth="1"/>
    <col min="13315" max="13568" width="9.140625" style="99"/>
    <col min="13569" max="13569" width="30.7109375" style="99" bestFit="1" customWidth="1"/>
    <col min="13570" max="13570" width="36" style="99" customWidth="1"/>
    <col min="13571" max="13824" width="9.140625" style="99"/>
    <col min="13825" max="13825" width="30.7109375" style="99" bestFit="1" customWidth="1"/>
    <col min="13826" max="13826" width="36" style="99" customWidth="1"/>
    <col min="13827" max="14080" width="9.140625" style="99"/>
    <col min="14081" max="14081" width="30.7109375" style="99" bestFit="1" customWidth="1"/>
    <col min="14082" max="14082" width="36" style="99" customWidth="1"/>
    <col min="14083" max="14336" width="9.140625" style="99"/>
    <col min="14337" max="14337" width="30.7109375" style="99" bestFit="1" customWidth="1"/>
    <col min="14338" max="14338" width="36" style="99" customWidth="1"/>
    <col min="14339" max="14592" width="9.140625" style="99"/>
    <col min="14593" max="14593" width="30.7109375" style="99" bestFit="1" customWidth="1"/>
    <col min="14594" max="14594" width="36" style="99" customWidth="1"/>
    <col min="14595" max="14848" width="9.140625" style="99"/>
    <col min="14849" max="14849" width="30.7109375" style="99" bestFit="1" customWidth="1"/>
    <col min="14850" max="14850" width="36" style="99" customWidth="1"/>
    <col min="14851" max="15104" width="9.140625" style="99"/>
    <col min="15105" max="15105" width="30.7109375" style="99" bestFit="1" customWidth="1"/>
    <col min="15106" max="15106" width="36" style="99" customWidth="1"/>
    <col min="15107" max="15360" width="9.140625" style="99"/>
    <col min="15361" max="15361" width="30.7109375" style="99" bestFit="1" customWidth="1"/>
    <col min="15362" max="15362" width="36" style="99" customWidth="1"/>
    <col min="15363" max="15616" width="9.140625" style="99"/>
    <col min="15617" max="15617" width="30.7109375" style="99" bestFit="1" customWidth="1"/>
    <col min="15618" max="15618" width="36" style="99" customWidth="1"/>
    <col min="15619" max="15872" width="9.140625" style="99"/>
    <col min="15873" max="15873" width="30.7109375" style="99" bestFit="1" customWidth="1"/>
    <col min="15874" max="15874" width="36" style="99" customWidth="1"/>
    <col min="15875" max="16128" width="9.140625" style="99"/>
    <col min="16129" max="16129" width="30.7109375" style="99" bestFit="1" customWidth="1"/>
    <col min="16130" max="16130" width="36" style="99" customWidth="1"/>
    <col min="16131" max="16384" width="9.140625" style="99"/>
  </cols>
  <sheetData>
    <row r="1" spans="1:2" x14ac:dyDescent="0.2">
      <c r="A1" s="99" t="s">
        <v>168</v>
      </c>
      <c r="B1" s="129">
        <v>43173</v>
      </c>
    </row>
    <row r="3" spans="1:2" x14ac:dyDescent="0.2">
      <c r="A3" s="99" t="s">
        <v>169</v>
      </c>
      <c r="B3" s="130">
        <v>91857</v>
      </c>
    </row>
    <row r="4" spans="1:2" x14ac:dyDescent="0.2">
      <c r="A4" s="99" t="s">
        <v>170</v>
      </c>
      <c r="B4" s="99" t="s">
        <v>171</v>
      </c>
    </row>
    <row r="5" spans="1:2" x14ac:dyDescent="0.2">
      <c r="A5" s="99" t="s">
        <v>172</v>
      </c>
      <c r="B5" s="99" t="s">
        <v>178</v>
      </c>
    </row>
    <row r="6" spans="1:2" x14ac:dyDescent="0.2">
      <c r="A6" s="99" t="s">
        <v>173</v>
      </c>
      <c r="B6" s="131" t="s">
        <v>179</v>
      </c>
    </row>
    <row r="7" spans="1:2" x14ac:dyDescent="0.2">
      <c r="A7" s="99" t="s">
        <v>174</v>
      </c>
      <c r="B7" s="129">
        <v>43173</v>
      </c>
    </row>
    <row r="8" spans="1:2" x14ac:dyDescent="0.2">
      <c r="A8" s="99" t="s">
        <v>175</v>
      </c>
      <c r="B8" s="131" t="s">
        <v>176</v>
      </c>
    </row>
    <row r="10" spans="1:2" x14ac:dyDescent="0.2">
      <c r="A10" s="99" t="s">
        <v>177</v>
      </c>
    </row>
    <row r="11" spans="1:2" x14ac:dyDescent="0.2">
      <c r="A11" s="99" t="s">
        <v>180</v>
      </c>
    </row>
    <row r="12" spans="1:2" x14ac:dyDescent="0.2">
      <c r="A12" s="99" t="s">
        <v>181</v>
      </c>
    </row>
  </sheetData>
  <hyperlinks>
    <hyperlink ref="B6" r:id="rId1" xr:uid="{00000000-0004-0000-0000-000000000000}"/>
    <hyperlink ref="B8" r:id="rId2" display="2016 and 2017 substance list"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workbookViewId="0">
      <selection activeCell="A3" sqref="A3"/>
    </sheetView>
  </sheetViews>
  <sheetFormatPr defaultRowHeight="12.75" x14ac:dyDescent="0.2"/>
  <cols>
    <col min="1" max="1" width="97.5703125" customWidth="1"/>
    <col min="2" max="2" width="41.140625" customWidth="1"/>
  </cols>
  <sheetData>
    <row r="1" spans="1:5" x14ac:dyDescent="0.2">
      <c r="A1" s="2"/>
    </row>
    <row r="2" spans="1:5" ht="18" x14ac:dyDescent="0.25">
      <c r="A2" s="23"/>
    </row>
    <row r="3" spans="1:5" ht="18" x14ac:dyDescent="0.25">
      <c r="A3" s="24" t="s">
        <v>153</v>
      </c>
    </row>
    <row r="4" spans="1:5" x14ac:dyDescent="0.2">
      <c r="A4" t="s">
        <v>51</v>
      </c>
    </row>
    <row r="5" spans="1:5" x14ac:dyDescent="0.2">
      <c r="A5" s="25" t="s">
        <v>80</v>
      </c>
    </row>
    <row r="6" spans="1:5" ht="41.25" customHeight="1" x14ac:dyDescent="0.2">
      <c r="A6" s="21" t="s">
        <v>7</v>
      </c>
    </row>
    <row r="7" spans="1:5" x14ac:dyDescent="0.2">
      <c r="A7" s="21"/>
    </row>
    <row r="8" spans="1:5" x14ac:dyDescent="0.2">
      <c r="A8" s="25" t="s">
        <v>6</v>
      </c>
    </row>
    <row r="9" spans="1:5" ht="10.5" customHeight="1" x14ac:dyDescent="0.2">
      <c r="A9" s="25"/>
    </row>
    <row r="10" spans="1:5" ht="63.75" x14ac:dyDescent="0.2">
      <c r="A10" s="98" t="s">
        <v>162</v>
      </c>
      <c r="B10" s="79"/>
      <c r="C10" s="74"/>
      <c r="D10" s="74"/>
      <c r="E10" s="74"/>
    </row>
    <row r="11" spans="1:5" x14ac:dyDescent="0.2">
      <c r="A11" s="21"/>
    </row>
    <row r="12" spans="1:5" x14ac:dyDescent="0.2">
      <c r="A12" s="25" t="s">
        <v>81</v>
      </c>
    </row>
    <row r="13" spans="1:5" ht="12.75" customHeight="1" x14ac:dyDescent="0.2">
      <c r="A13" s="25"/>
    </row>
    <row r="14" spans="1:5" ht="39.200000000000003" customHeight="1" x14ac:dyDescent="0.2">
      <c r="A14" s="22" t="s">
        <v>93</v>
      </c>
    </row>
    <row r="15" spans="1:5" ht="40.700000000000003" customHeight="1" x14ac:dyDescent="0.2">
      <c r="A15" s="22" t="s">
        <v>90</v>
      </c>
    </row>
    <row r="16" spans="1:5" ht="29.25" customHeight="1" x14ac:dyDescent="0.2">
      <c r="A16" s="21" t="s">
        <v>85</v>
      </c>
    </row>
    <row r="17" spans="1:1" ht="27" customHeight="1" x14ac:dyDescent="0.2">
      <c r="A17" s="21" t="s">
        <v>84</v>
      </c>
    </row>
    <row r="18" spans="1:1" x14ac:dyDescent="0.2">
      <c r="A18" s="21"/>
    </row>
    <row r="19" spans="1:1" x14ac:dyDescent="0.2">
      <c r="A19" s="25" t="s">
        <v>82</v>
      </c>
    </row>
    <row r="20" spans="1:1" x14ac:dyDescent="0.2">
      <c r="A20" s="21"/>
    </row>
    <row r="21" spans="1:1" ht="25.5" x14ac:dyDescent="0.2">
      <c r="A21" s="93" t="s">
        <v>183</v>
      </c>
    </row>
    <row r="22" spans="1:1" x14ac:dyDescent="0.2">
      <c r="A22" s="21" t="s">
        <v>184</v>
      </c>
    </row>
    <row r="24" spans="1:1" x14ac:dyDescent="0.2">
      <c r="A24" s="25" t="s">
        <v>83</v>
      </c>
    </row>
    <row r="25" spans="1:1" x14ac:dyDescent="0.2">
      <c r="A25" s="25"/>
    </row>
    <row r="26" spans="1:1" ht="27" customHeight="1" x14ac:dyDescent="0.2">
      <c r="A26" s="21" t="s">
        <v>8</v>
      </c>
    </row>
    <row r="27" spans="1:1" ht="15.75" customHeight="1" x14ac:dyDescent="0.2">
      <c r="A27" t="s">
        <v>92</v>
      </c>
    </row>
  </sheetData>
  <sheetProtection password="CA53" sheet="1" objects="1" scenarios="1"/>
  <phoneticPr fontId="2"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1"/>
  <sheetViews>
    <sheetView zoomScale="90" workbookViewId="0">
      <selection activeCell="C1" sqref="C1"/>
    </sheetView>
  </sheetViews>
  <sheetFormatPr defaultRowHeight="12.75" x14ac:dyDescent="0.2"/>
  <cols>
    <col min="1" max="1" width="4.42578125" customWidth="1"/>
    <col min="2" max="2" width="4" customWidth="1"/>
    <col min="3" max="3" width="82.5703125" customWidth="1"/>
    <col min="4" max="4" width="56.42578125" style="48" customWidth="1"/>
    <col min="5" max="5" width="9.140625" customWidth="1"/>
    <col min="6" max="6" width="8.7109375" customWidth="1"/>
  </cols>
  <sheetData>
    <row r="1" spans="1:6" ht="31.5" x14ac:dyDescent="0.25">
      <c r="C1" s="104" t="s">
        <v>12</v>
      </c>
      <c r="D1" s="16"/>
      <c r="E1" s="16"/>
      <c r="F1" s="48"/>
    </row>
    <row r="2" spans="1:6" ht="25.5" x14ac:dyDescent="0.2">
      <c r="A2" s="16"/>
      <c r="B2" s="16"/>
      <c r="C2" s="22" t="s">
        <v>139</v>
      </c>
    </row>
    <row r="3" spans="1:6" x14ac:dyDescent="0.2">
      <c r="A3" s="16"/>
      <c r="B3" s="16"/>
      <c r="C3" s="16"/>
    </row>
    <row r="4" spans="1:6" x14ac:dyDescent="0.2">
      <c r="A4" s="16"/>
      <c r="C4" s="1" t="s">
        <v>13</v>
      </c>
    </row>
    <row r="5" spans="1:6" x14ac:dyDescent="0.2">
      <c r="A5" s="16"/>
      <c r="B5" s="16"/>
      <c r="C5" s="22" t="s">
        <v>107</v>
      </c>
    </row>
    <row r="6" spans="1:6" ht="25.5" x14ac:dyDescent="0.2">
      <c r="A6" s="16"/>
      <c r="B6" s="16"/>
      <c r="C6" s="87" t="s">
        <v>105</v>
      </c>
    </row>
    <row r="7" spans="1:6" ht="25.5" x14ac:dyDescent="0.2">
      <c r="A7" s="16"/>
      <c r="B7" s="16"/>
      <c r="C7" s="87" t="s">
        <v>106</v>
      </c>
    </row>
    <row r="8" spans="1:6" ht="38.25" x14ac:dyDescent="0.2">
      <c r="A8" s="16"/>
      <c r="B8" s="16"/>
      <c r="C8" s="87" t="s">
        <v>163</v>
      </c>
    </row>
    <row r="9" spans="1:6" x14ac:dyDescent="0.2">
      <c r="A9" s="16"/>
      <c r="B9" s="16"/>
      <c r="C9" s="16"/>
    </row>
    <row r="10" spans="1:6" ht="15.75" x14ac:dyDescent="0.25">
      <c r="B10" s="16"/>
      <c r="C10" s="103" t="s">
        <v>111</v>
      </c>
    </row>
    <row r="11" spans="1:6" x14ac:dyDescent="0.2">
      <c r="A11" s="49"/>
      <c r="C11" s="1" t="s">
        <v>145</v>
      </c>
    </row>
    <row r="12" spans="1:6" x14ac:dyDescent="0.2">
      <c r="A12" s="49"/>
      <c r="B12" s="16"/>
      <c r="C12" s="22" t="s">
        <v>164</v>
      </c>
    </row>
    <row r="13" spans="1:6" x14ac:dyDescent="0.2">
      <c r="A13" s="49"/>
      <c r="B13" s="16"/>
      <c r="C13" s="22"/>
    </row>
    <row r="14" spans="1:6" x14ac:dyDescent="0.2">
      <c r="A14" s="49"/>
      <c r="C14" s="1" t="s">
        <v>112</v>
      </c>
    </row>
    <row r="15" spans="1:6" ht="63.75" x14ac:dyDescent="0.2">
      <c r="A15" s="49"/>
      <c r="B15" s="16"/>
      <c r="C15" s="22" t="s">
        <v>165</v>
      </c>
    </row>
    <row r="16" spans="1:6" x14ac:dyDescent="0.2">
      <c r="A16" s="49"/>
      <c r="B16" s="16"/>
      <c r="C16" s="22"/>
    </row>
    <row r="17" spans="1:4" x14ac:dyDescent="0.2">
      <c r="A17" s="16"/>
      <c r="C17" s="1" t="s">
        <v>101</v>
      </c>
    </row>
    <row r="18" spans="1:4" ht="76.5" x14ac:dyDescent="0.2">
      <c r="A18" s="16"/>
      <c r="B18" s="16"/>
      <c r="C18" s="22" t="s">
        <v>166</v>
      </c>
    </row>
    <row r="19" spans="1:4" x14ac:dyDescent="0.2">
      <c r="A19" s="16"/>
      <c r="B19" s="16"/>
      <c r="C19" s="22"/>
    </row>
    <row r="20" spans="1:4" x14ac:dyDescent="0.2">
      <c r="A20" s="16"/>
      <c r="C20" s="1" t="s">
        <v>113</v>
      </c>
    </row>
    <row r="21" spans="1:4" ht="38.25" x14ac:dyDescent="0.2">
      <c r="A21" s="16"/>
      <c r="B21" s="16"/>
      <c r="C21" s="22" t="s">
        <v>141</v>
      </c>
      <c r="D21" s="88"/>
    </row>
    <row r="22" spans="1:4" x14ac:dyDescent="0.2">
      <c r="A22" s="16"/>
      <c r="B22" s="16"/>
      <c r="C22" s="93" t="s">
        <v>185</v>
      </c>
      <c r="D22" s="133"/>
    </row>
    <row r="23" spans="1:4" x14ac:dyDescent="0.2">
      <c r="A23" s="16"/>
      <c r="B23" s="16"/>
      <c r="C23" s="22"/>
    </row>
    <row r="24" spans="1:4" x14ac:dyDescent="0.2">
      <c r="A24" s="16"/>
      <c r="C24" s="1" t="s">
        <v>9</v>
      </c>
    </row>
    <row r="25" spans="1:4" ht="25.5" x14ac:dyDescent="0.2">
      <c r="A25" s="16"/>
      <c r="B25" s="16"/>
      <c r="C25" s="22" t="s">
        <v>133</v>
      </c>
    </row>
    <row r="26" spans="1:4" x14ac:dyDescent="0.2">
      <c r="A26" s="16"/>
      <c r="B26" s="16"/>
      <c r="C26" s="22"/>
    </row>
    <row r="27" spans="1:4" x14ac:dyDescent="0.2">
      <c r="A27" s="16"/>
      <c r="C27" s="1" t="s">
        <v>114</v>
      </c>
    </row>
    <row r="28" spans="1:4" ht="25.5" x14ac:dyDescent="0.2">
      <c r="A28" s="16"/>
      <c r="B28" s="16"/>
      <c r="C28" s="22" t="s">
        <v>14</v>
      </c>
    </row>
    <row r="29" spans="1:4" x14ac:dyDescent="0.2">
      <c r="A29" s="16"/>
      <c r="B29" s="16"/>
      <c r="C29" s="22"/>
    </row>
    <row r="30" spans="1:4" x14ac:dyDescent="0.2">
      <c r="A30" s="16"/>
      <c r="C30" s="1" t="s">
        <v>144</v>
      </c>
    </row>
    <row r="31" spans="1:4" ht="38.25" x14ac:dyDescent="0.2">
      <c r="A31" s="16"/>
      <c r="B31" s="16"/>
      <c r="C31" s="22" t="s">
        <v>15</v>
      </c>
    </row>
    <row r="32" spans="1:4" x14ac:dyDescent="0.2">
      <c r="A32" s="16"/>
      <c r="B32" s="16"/>
      <c r="C32" s="22"/>
    </row>
    <row r="33" spans="1:7" x14ac:dyDescent="0.2">
      <c r="A33" s="16"/>
      <c r="C33" s="1" t="s">
        <v>115</v>
      </c>
    </row>
    <row r="34" spans="1:7" ht="25.5" x14ac:dyDescent="0.2">
      <c r="A34" s="16"/>
      <c r="B34" s="16"/>
      <c r="C34" s="22" t="s">
        <v>16</v>
      </c>
    </row>
    <row r="35" spans="1:7" x14ac:dyDescent="0.2">
      <c r="A35" s="16"/>
      <c r="B35" s="16"/>
      <c r="C35" s="87"/>
    </row>
    <row r="36" spans="1:7" x14ac:dyDescent="0.2">
      <c r="A36" s="16"/>
      <c r="C36" s="1" t="s">
        <v>96</v>
      </c>
    </row>
    <row r="37" spans="1:7" ht="25.5" x14ac:dyDescent="0.2">
      <c r="A37" s="16"/>
      <c r="B37" s="16"/>
      <c r="C37" s="22" t="s">
        <v>17</v>
      </c>
    </row>
    <row r="38" spans="1:7" x14ac:dyDescent="0.2">
      <c r="A38" s="16"/>
      <c r="B38" s="16"/>
      <c r="C38" s="22"/>
    </row>
    <row r="39" spans="1:7" x14ac:dyDescent="0.2">
      <c r="A39" s="16"/>
      <c r="C39" s="1" t="s">
        <v>161</v>
      </c>
      <c r="E39" s="16"/>
      <c r="F39" s="22"/>
      <c r="G39" s="1"/>
    </row>
    <row r="40" spans="1:7" ht="63.75" x14ac:dyDescent="0.2">
      <c r="A40" s="16"/>
      <c r="B40" s="16"/>
      <c r="C40" s="22" t="s">
        <v>167</v>
      </c>
      <c r="E40" s="16"/>
      <c r="F40" s="22"/>
    </row>
    <row r="41" spans="1:7" x14ac:dyDescent="0.2">
      <c r="A41" s="16"/>
      <c r="B41" s="16"/>
      <c r="C41" s="22"/>
      <c r="E41" s="16"/>
      <c r="F41" s="22"/>
    </row>
    <row r="42" spans="1:7" x14ac:dyDescent="0.2">
      <c r="A42" s="16"/>
      <c r="C42" s="1" t="s">
        <v>119</v>
      </c>
    </row>
    <row r="43" spans="1:7" ht="25.5" x14ac:dyDescent="0.2">
      <c r="A43" s="16"/>
      <c r="B43" s="16"/>
      <c r="C43" s="22" t="s">
        <v>18</v>
      </c>
    </row>
    <row r="44" spans="1:7" x14ac:dyDescent="0.2">
      <c r="A44" s="16"/>
      <c r="B44" s="16"/>
      <c r="C44" s="22"/>
    </row>
    <row r="45" spans="1:7" x14ac:dyDescent="0.2">
      <c r="A45" s="16"/>
      <c r="C45" s="50" t="s">
        <v>120</v>
      </c>
    </row>
    <row r="46" spans="1:7" ht="25.5" x14ac:dyDescent="0.2">
      <c r="A46" s="16"/>
      <c r="B46" s="16"/>
      <c r="C46" s="22" t="s">
        <v>129</v>
      </c>
    </row>
    <row r="47" spans="1:7" x14ac:dyDescent="0.2">
      <c r="A47" s="16"/>
      <c r="B47" s="16"/>
      <c r="C47" s="22"/>
    </row>
    <row r="48" spans="1:7" x14ac:dyDescent="0.2">
      <c r="A48" s="16"/>
      <c r="C48" s="1" t="s">
        <v>98</v>
      </c>
    </row>
    <row r="49" spans="1:3" ht="38.25" x14ac:dyDescent="0.2">
      <c r="A49" s="16"/>
      <c r="B49" s="1"/>
      <c r="C49" s="22" t="s">
        <v>19</v>
      </c>
    </row>
    <row r="50" spans="1:3" x14ac:dyDescent="0.2">
      <c r="A50" s="16"/>
      <c r="B50" s="1"/>
      <c r="C50" s="22"/>
    </row>
    <row r="51" spans="1:3" x14ac:dyDescent="0.2">
      <c r="A51" s="16"/>
      <c r="C51" s="1" t="s">
        <v>10</v>
      </c>
    </row>
    <row r="52" spans="1:3" ht="25.5" x14ac:dyDescent="0.2">
      <c r="A52" s="16"/>
      <c r="B52" s="1"/>
      <c r="C52" s="22" t="s">
        <v>11</v>
      </c>
    </row>
    <row r="53" spans="1:3" x14ac:dyDescent="0.2">
      <c r="A53" s="16"/>
      <c r="B53" s="1"/>
      <c r="C53" s="22"/>
    </row>
    <row r="54" spans="1:3" ht="15.75" x14ac:dyDescent="0.25">
      <c r="A54" s="97"/>
      <c r="C54" s="103" t="s">
        <v>159</v>
      </c>
    </row>
    <row r="55" spans="1:3" x14ac:dyDescent="0.2">
      <c r="B55" s="1"/>
      <c r="C55" s="93" t="s">
        <v>160</v>
      </c>
    </row>
    <row r="56" spans="1:3" x14ac:dyDescent="0.2">
      <c r="C56" s="21"/>
    </row>
    <row r="57" spans="1:3" x14ac:dyDescent="0.2">
      <c r="C57" s="21"/>
    </row>
    <row r="58" spans="1:3" x14ac:dyDescent="0.2">
      <c r="C58" s="78"/>
    </row>
    <row r="59" spans="1:3" x14ac:dyDescent="0.2">
      <c r="C59" s="92"/>
    </row>
    <row r="60" spans="1:3" x14ac:dyDescent="0.2">
      <c r="C60" s="21"/>
    </row>
    <row r="61" spans="1:3" x14ac:dyDescent="0.2">
      <c r="C61" s="21"/>
    </row>
    <row r="62" spans="1:3" x14ac:dyDescent="0.2">
      <c r="C62" s="21"/>
    </row>
    <row r="63" spans="1:3" x14ac:dyDescent="0.2">
      <c r="C63" s="21"/>
    </row>
    <row r="64" spans="1:3" x14ac:dyDescent="0.2">
      <c r="C64" s="21"/>
    </row>
    <row r="65" spans="3:3" ht="26.25" customHeight="1" x14ac:dyDescent="0.2">
      <c r="C65" s="22"/>
    </row>
    <row r="66" spans="3:3" x14ac:dyDescent="0.2">
      <c r="C66" s="21"/>
    </row>
    <row r="67" spans="3:3" x14ac:dyDescent="0.2">
      <c r="C67" s="21"/>
    </row>
    <row r="68" spans="3:3" x14ac:dyDescent="0.2">
      <c r="C68" s="21"/>
    </row>
    <row r="69" spans="3:3" x14ac:dyDescent="0.2">
      <c r="C69" s="21"/>
    </row>
    <row r="70" spans="3:3" x14ac:dyDescent="0.2">
      <c r="C70" s="21"/>
    </row>
    <row r="71" spans="3:3" x14ac:dyDescent="0.2">
      <c r="C71" s="21"/>
    </row>
  </sheetData>
  <sheetProtection password="CA53" sheet="1" objects="1" scenarios="1"/>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B1:Q45"/>
  <sheetViews>
    <sheetView workbookViewId="0">
      <selection activeCell="C4" sqref="C4"/>
    </sheetView>
  </sheetViews>
  <sheetFormatPr defaultColWidth="11.42578125" defaultRowHeight="12.75" x14ac:dyDescent="0.2"/>
  <cols>
    <col min="1" max="1" width="5.140625" customWidth="1"/>
    <col min="2" max="2" width="38.140625" customWidth="1"/>
    <col min="3" max="3" width="14.42578125" customWidth="1"/>
    <col min="4" max="4" width="12.85546875" customWidth="1"/>
    <col min="5" max="5" width="33.28515625" customWidth="1"/>
    <col min="6" max="6" width="15.28515625" customWidth="1"/>
    <col min="7" max="7" width="16.85546875" customWidth="1"/>
    <col min="8" max="8" width="14.28515625" customWidth="1"/>
    <col min="9" max="9" width="56.140625" customWidth="1"/>
    <col min="10" max="10" width="12.5703125" customWidth="1"/>
    <col min="11" max="11" width="18.7109375" customWidth="1"/>
    <col min="12" max="12" width="57" customWidth="1"/>
  </cols>
  <sheetData>
    <row r="1" spans="2:17" ht="15.75" x14ac:dyDescent="0.25">
      <c r="B1" s="11" t="s">
        <v>125</v>
      </c>
    </row>
    <row r="2" spans="2:17" ht="42" customHeight="1" x14ac:dyDescent="0.2">
      <c r="B2" s="145" t="s">
        <v>0</v>
      </c>
      <c r="C2" s="146"/>
      <c r="D2" s="146"/>
      <c r="E2" s="146"/>
      <c r="F2" s="75"/>
      <c r="G2" s="44"/>
      <c r="L2" s="15"/>
      <c r="M2" s="1"/>
    </row>
    <row r="3" spans="2:17" x14ac:dyDescent="0.2">
      <c r="B3" s="76"/>
      <c r="C3" s="76"/>
      <c r="D3" s="76"/>
      <c r="E3" s="43"/>
      <c r="F3" s="43"/>
      <c r="G3" s="16"/>
      <c r="H3" s="16"/>
      <c r="I3" s="16"/>
      <c r="J3" s="16"/>
      <c r="K3" s="16"/>
      <c r="L3" s="16"/>
      <c r="M3" s="16"/>
      <c r="N3" s="16"/>
      <c r="O3" s="16"/>
      <c r="P3" s="16"/>
      <c r="Q3" s="16"/>
    </row>
    <row r="4" spans="2:17" ht="20.25" customHeight="1" x14ac:dyDescent="0.2">
      <c r="B4" s="35" t="s">
        <v>21</v>
      </c>
      <c r="C4" s="105"/>
      <c r="D4" s="36" t="s">
        <v>24</v>
      </c>
    </row>
    <row r="5" spans="2:17" ht="20.25" customHeight="1" x14ac:dyDescent="0.2">
      <c r="B5" s="35" t="s">
        <v>28</v>
      </c>
      <c r="C5" s="105"/>
      <c r="D5" s="36" t="s">
        <v>25</v>
      </c>
    </row>
    <row r="6" spans="2:17" ht="18" customHeight="1" x14ac:dyDescent="0.2">
      <c r="B6" s="37" t="s">
        <v>79</v>
      </c>
      <c r="C6" s="105"/>
      <c r="D6" s="36" t="s">
        <v>26</v>
      </c>
    </row>
    <row r="7" spans="2:17" ht="88.5" customHeight="1" x14ac:dyDescent="0.25">
      <c r="B7" s="46" t="s">
        <v>157</v>
      </c>
      <c r="C7" s="105"/>
      <c r="D7" s="96" t="s">
        <v>147</v>
      </c>
      <c r="G7" s="48"/>
      <c r="H7" s="39"/>
      <c r="I7" s="80"/>
    </row>
    <row r="8" spans="2:17" ht="41.25" customHeight="1" x14ac:dyDescent="0.25">
      <c r="B8" s="148" t="s">
        <v>190</v>
      </c>
      <c r="C8" s="149"/>
      <c r="D8" s="149"/>
      <c r="E8" s="149"/>
      <c r="G8" s="39"/>
      <c r="H8" s="39"/>
      <c r="I8" s="39"/>
      <c r="J8" s="39"/>
    </row>
    <row r="9" spans="2:17" ht="12.2" customHeight="1" x14ac:dyDescent="0.25">
      <c r="B9" s="124" t="s">
        <v>186</v>
      </c>
      <c r="G9" s="39"/>
      <c r="H9" s="39"/>
      <c r="I9" s="39"/>
      <c r="J9" s="39"/>
    </row>
    <row r="10" spans="2:17" ht="12.2" customHeight="1" x14ac:dyDescent="0.25">
      <c r="B10" s="132" t="s">
        <v>187</v>
      </c>
      <c r="G10" s="39"/>
      <c r="H10" s="39"/>
      <c r="I10" s="39"/>
      <c r="J10" s="39"/>
    </row>
    <row r="11" spans="2:17" ht="12.2" customHeight="1" x14ac:dyDescent="0.25">
      <c r="B11" s="132" t="s">
        <v>182</v>
      </c>
      <c r="G11" s="39"/>
      <c r="H11" s="39"/>
      <c r="I11" s="39"/>
      <c r="J11" s="39"/>
    </row>
    <row r="12" spans="2:17" ht="12.2" customHeight="1" x14ac:dyDescent="0.25">
      <c r="B12" s="124"/>
      <c r="G12" s="39"/>
      <c r="H12" s="39"/>
      <c r="I12" s="39"/>
      <c r="J12" s="39"/>
    </row>
    <row r="13" spans="2:17" ht="26.25" customHeight="1" x14ac:dyDescent="0.25">
      <c r="B13" s="1" t="s">
        <v>94</v>
      </c>
      <c r="C13" s="147" t="s">
        <v>189</v>
      </c>
      <c r="D13" s="147"/>
      <c r="E13" s="147"/>
      <c r="F13" s="21"/>
      <c r="G13" s="89"/>
      <c r="H13" s="89"/>
      <c r="I13" s="89"/>
      <c r="J13" s="39"/>
    </row>
    <row r="14" spans="2:17" ht="18" x14ac:dyDescent="0.25">
      <c r="G14" s="40"/>
      <c r="H14" s="40"/>
      <c r="I14" s="81"/>
      <c r="J14" s="40"/>
    </row>
    <row r="15" spans="2:17" ht="12.75" customHeight="1" x14ac:dyDescent="0.2">
      <c r="B15" s="138" t="s">
        <v>95</v>
      </c>
      <c r="C15" s="140" t="s">
        <v>29</v>
      </c>
      <c r="D15" s="136" t="s">
        <v>131</v>
      </c>
      <c r="E15" s="136" t="s">
        <v>103</v>
      </c>
      <c r="F15" s="136" t="s">
        <v>104</v>
      </c>
      <c r="G15" s="46" t="s">
        <v>117</v>
      </c>
      <c r="H15" s="136" t="s">
        <v>96</v>
      </c>
      <c r="I15" s="136" t="s">
        <v>97</v>
      </c>
      <c r="J15" s="47" t="s">
        <v>118</v>
      </c>
      <c r="K15" s="136" t="s">
        <v>121</v>
      </c>
    </row>
    <row r="16" spans="2:17" x14ac:dyDescent="0.2">
      <c r="B16" s="138"/>
      <c r="C16" s="141"/>
      <c r="D16" s="137"/>
      <c r="E16" s="137"/>
      <c r="F16" s="137"/>
      <c r="G16" s="142" t="s">
        <v>116</v>
      </c>
      <c r="H16" s="137"/>
      <c r="I16" s="137"/>
      <c r="J16" s="142" t="s">
        <v>119</v>
      </c>
      <c r="K16" s="136"/>
    </row>
    <row r="17" spans="2:12" x14ac:dyDescent="0.2">
      <c r="B17" s="139"/>
      <c r="C17" s="141"/>
      <c r="D17" s="137"/>
      <c r="E17" s="137"/>
      <c r="F17" s="137"/>
      <c r="G17" s="143"/>
      <c r="H17" s="137"/>
      <c r="I17" s="137"/>
      <c r="J17" s="143"/>
      <c r="K17" s="136"/>
    </row>
    <row r="18" spans="2:12" x14ac:dyDescent="0.2">
      <c r="B18" s="139"/>
      <c r="C18" s="141"/>
      <c r="D18" s="137"/>
      <c r="E18" s="137"/>
      <c r="F18" s="137"/>
      <c r="G18" s="143"/>
      <c r="H18" s="137"/>
      <c r="I18" s="137"/>
      <c r="J18" s="143"/>
      <c r="K18" s="136"/>
    </row>
    <row r="19" spans="2:12" x14ac:dyDescent="0.2">
      <c r="B19" s="139"/>
      <c r="C19" s="141"/>
      <c r="D19" s="137"/>
      <c r="E19" s="137"/>
      <c r="F19" s="137"/>
      <c r="G19" s="143"/>
      <c r="H19" s="137"/>
      <c r="I19" s="137"/>
      <c r="J19" s="143"/>
      <c r="K19" s="136"/>
    </row>
    <row r="20" spans="2:12" ht="12.2" customHeight="1" x14ac:dyDescent="0.2">
      <c r="B20" s="139"/>
      <c r="C20" s="141"/>
      <c r="D20" s="137"/>
      <c r="E20" s="137"/>
      <c r="F20" s="137"/>
      <c r="G20" s="144"/>
      <c r="H20" s="137"/>
      <c r="I20" s="137"/>
      <c r="J20" s="144"/>
      <c r="K20" s="136"/>
    </row>
    <row r="21" spans="2:12" ht="13.5" thickBot="1" x14ac:dyDescent="0.25">
      <c r="B21" s="57"/>
      <c r="C21" s="77" t="s">
        <v>65</v>
      </c>
      <c r="D21" s="58" t="s">
        <v>20</v>
      </c>
      <c r="E21" s="59" t="s">
        <v>99</v>
      </c>
      <c r="F21" s="59" t="s">
        <v>99</v>
      </c>
      <c r="G21" s="59" t="s">
        <v>99</v>
      </c>
      <c r="H21" s="58" t="s">
        <v>100</v>
      </c>
      <c r="I21" s="58" t="s">
        <v>100</v>
      </c>
      <c r="J21" s="58" t="s">
        <v>102</v>
      </c>
      <c r="K21" s="59" t="s">
        <v>99</v>
      </c>
    </row>
    <row r="22" spans="2:12" ht="14.25" customHeight="1" x14ac:dyDescent="0.2">
      <c r="B22" s="114"/>
      <c r="C22" s="53">
        <v>1</v>
      </c>
      <c r="D22" s="128"/>
      <c r="E22" s="128"/>
      <c r="F22" s="128"/>
      <c r="G22" s="54">
        <f xml:space="preserve"> IF('Facility Information'!$F22&gt; 0,('Facility Information'!$E22+'Facility Information'!$F22)/2, 'Facility Information'!$E22)</f>
        <v>0</v>
      </c>
      <c r="H22" s="54">
        <f xml:space="preserve"> IF('Facility Information'!$I22 &gt;  0, "OFF", 'Facility Information'!$C$4*'Facility Information'!$C$5*'Facility Information'!$D22)</f>
        <v>0</v>
      </c>
      <c r="I22" s="109"/>
      <c r="J22" s="55" t="e">
        <f xml:space="preserve"> IF('Facility Information'!$I22= 0, ('Facility Information'!$H22/'Facility Information'!$G$44)*100, ('Facility Information'!$I22/'Facility Information'!$G$44)*100)</f>
        <v>#DIV/0!</v>
      </c>
      <c r="K22" s="56" t="e">
        <f xml:space="preserve"> 'Facility Information'!$G22*'Facility Information'!$J22/100</f>
        <v>#DIV/0!</v>
      </c>
      <c r="L22" s="48"/>
    </row>
    <row r="23" spans="2:12" ht="12" customHeight="1" x14ac:dyDescent="0.2">
      <c r="B23" s="115"/>
      <c r="C23" s="51">
        <v>2</v>
      </c>
      <c r="D23" s="106"/>
      <c r="E23" s="106"/>
      <c r="F23" s="106"/>
      <c r="G23" s="26">
        <f xml:space="preserve"> IF('Facility Information'!$F23&gt; 0,('Facility Information'!$E23+'Facility Information'!$F23)/2, 'Facility Information'!$E23)</f>
        <v>0</v>
      </c>
      <c r="H23" s="54">
        <f xml:space="preserve"> IF('Facility Information'!$I23 &gt;  0, "OFF", 'Facility Information'!$C$4*'Facility Information'!$C$5*'Facility Information'!$D23)</f>
        <v>0</v>
      </c>
      <c r="I23" s="110"/>
      <c r="J23" s="41" t="e">
        <f xml:space="preserve"> IF('Facility Information'!$I23= 0, ('Facility Information'!$H23/'Facility Information'!$G$44)*100, ('Facility Information'!$I23/'Facility Information'!$G$44)*100)</f>
        <v>#DIV/0!</v>
      </c>
      <c r="K23" s="42" t="e">
        <f xml:space="preserve"> 'Facility Information'!$G23*'Facility Information'!$J23/100</f>
        <v>#DIV/0!</v>
      </c>
      <c r="L23" s="48"/>
    </row>
    <row r="24" spans="2:12" x14ac:dyDescent="0.2">
      <c r="B24" s="115"/>
      <c r="C24" s="51">
        <v>3</v>
      </c>
      <c r="D24" s="106"/>
      <c r="E24" s="106"/>
      <c r="F24" s="106"/>
      <c r="G24" s="26">
        <f xml:space="preserve"> IF('Facility Information'!$F24&gt; 0,('Facility Information'!$E24+'Facility Information'!$F24)/2, 'Facility Information'!$E24)</f>
        <v>0</v>
      </c>
      <c r="H24" s="54">
        <f xml:space="preserve"> IF('Facility Information'!$I24 &gt;  0, "OFF", 'Facility Information'!$C$4*'Facility Information'!$C$5*'Facility Information'!$D24)</f>
        <v>0</v>
      </c>
      <c r="I24" s="110"/>
      <c r="J24" s="41" t="e">
        <f xml:space="preserve"> IF('Facility Information'!$I24= 0, ('Facility Information'!$H24/'Facility Information'!$G$44)*100, ('Facility Information'!$I24/'Facility Information'!$G$44)*100)</f>
        <v>#DIV/0!</v>
      </c>
      <c r="K24" s="42" t="e">
        <f xml:space="preserve"> 'Facility Information'!$G24*'Facility Information'!$J24/100</f>
        <v>#DIV/0!</v>
      </c>
    </row>
    <row r="25" spans="2:12" x14ac:dyDescent="0.2">
      <c r="B25" s="115"/>
      <c r="C25" s="51">
        <v>4</v>
      </c>
      <c r="D25" s="106"/>
      <c r="E25" s="106"/>
      <c r="F25" s="106"/>
      <c r="G25" s="26">
        <f xml:space="preserve"> IF('Facility Information'!$F25&gt; 0,('Facility Information'!$E25+'Facility Information'!$F25)/2, 'Facility Information'!$E25)</f>
        <v>0</v>
      </c>
      <c r="H25" s="54">
        <f xml:space="preserve"> IF('Facility Information'!$I25 &gt;  0, "OFF", 'Facility Information'!$C$4*'Facility Information'!$C$5*'Facility Information'!$D25)</f>
        <v>0</v>
      </c>
      <c r="I25" s="110"/>
      <c r="J25" s="41" t="e">
        <f xml:space="preserve"> IF('Facility Information'!$I25= 0, ('Facility Information'!$H25/'Facility Information'!$G$44)*100, ('Facility Information'!$I25/'Facility Information'!$G$44)*100)</f>
        <v>#DIV/0!</v>
      </c>
      <c r="K25" s="42" t="e">
        <f xml:space="preserve"> 'Facility Information'!$G25*'Facility Information'!$J25/100</f>
        <v>#DIV/0!</v>
      </c>
    </row>
    <row r="26" spans="2:12" x14ac:dyDescent="0.2">
      <c r="B26" s="115"/>
      <c r="C26" s="51">
        <v>5</v>
      </c>
      <c r="D26" s="107"/>
      <c r="E26" s="107"/>
      <c r="F26" s="107"/>
      <c r="G26" s="26">
        <f xml:space="preserve"> IF('Facility Information'!$F26&gt; 0,('Facility Information'!$E26+'Facility Information'!$F26)/2, 'Facility Information'!$E26)</f>
        <v>0</v>
      </c>
      <c r="H26" s="54">
        <f xml:space="preserve"> IF('Facility Information'!$I26 &gt;  0, "OFF", 'Facility Information'!$C$4*'Facility Information'!$C$5*'Facility Information'!$D26)</f>
        <v>0</v>
      </c>
      <c r="I26" s="111"/>
      <c r="J26" s="41" t="e">
        <f xml:space="preserve"> IF('Facility Information'!$I26= 0, ('Facility Information'!$H26/'Facility Information'!$G$44)*100, ('Facility Information'!$I26/'Facility Information'!$G$44)*100)</f>
        <v>#DIV/0!</v>
      </c>
      <c r="K26" s="42" t="e">
        <f xml:space="preserve"> 'Facility Information'!$G26*'Facility Information'!$J26/100</f>
        <v>#DIV/0!</v>
      </c>
    </row>
    <row r="27" spans="2:12" x14ac:dyDescent="0.2">
      <c r="B27" s="115"/>
      <c r="C27" s="51">
        <v>6</v>
      </c>
      <c r="D27" s="106"/>
      <c r="E27" s="106"/>
      <c r="F27" s="106"/>
      <c r="G27" s="26">
        <f xml:space="preserve"> IF('Facility Information'!$F27&gt; 0,('Facility Information'!$E27+'Facility Information'!$F27)/2, 'Facility Information'!$E27)</f>
        <v>0</v>
      </c>
      <c r="H27" s="54">
        <f xml:space="preserve"> IF('Facility Information'!$I27 &gt;  0, "OFF", 'Facility Information'!$C$4*'Facility Information'!$C$5*'Facility Information'!$D27)</f>
        <v>0</v>
      </c>
      <c r="I27" s="110"/>
      <c r="J27" s="41" t="e">
        <f xml:space="preserve"> IF('Facility Information'!$I27= 0, ('Facility Information'!$H27/'Facility Information'!$G$44)*100, ('Facility Information'!$I27/'Facility Information'!$G$44)*100)</f>
        <v>#DIV/0!</v>
      </c>
      <c r="K27" s="42" t="e">
        <f xml:space="preserve"> 'Facility Information'!$G27*'Facility Information'!$J27/100</f>
        <v>#DIV/0!</v>
      </c>
    </row>
    <row r="28" spans="2:12" x14ac:dyDescent="0.2">
      <c r="B28" s="115"/>
      <c r="C28" s="51">
        <v>7</v>
      </c>
      <c r="D28" s="106"/>
      <c r="E28" s="106"/>
      <c r="F28" s="106"/>
      <c r="G28" s="26">
        <f xml:space="preserve"> IF('Facility Information'!$F28&gt; 0,('Facility Information'!$E28+'Facility Information'!$F28)/2, 'Facility Information'!$E28)</f>
        <v>0</v>
      </c>
      <c r="H28" s="54">
        <f xml:space="preserve"> IF('Facility Information'!$I28 &gt;  0, "OFF", 'Facility Information'!$C$4*'Facility Information'!$C$5*'Facility Information'!$D28)</f>
        <v>0</v>
      </c>
      <c r="I28" s="110"/>
      <c r="J28" s="41" t="e">
        <f xml:space="preserve"> IF('Facility Information'!$I28= 0, ('Facility Information'!$H28/'Facility Information'!$G$44)*100, ('Facility Information'!$I28/'Facility Information'!$G$44)*100)</f>
        <v>#DIV/0!</v>
      </c>
      <c r="K28" s="42" t="e">
        <f xml:space="preserve"> 'Facility Information'!$G28*'Facility Information'!$J28/100</f>
        <v>#DIV/0!</v>
      </c>
    </row>
    <row r="29" spans="2:12" x14ac:dyDescent="0.2">
      <c r="B29" s="115"/>
      <c r="C29" s="51">
        <v>8</v>
      </c>
      <c r="D29" s="107"/>
      <c r="E29" s="107"/>
      <c r="F29" s="107"/>
      <c r="G29" s="26">
        <f xml:space="preserve"> IF('Facility Information'!$F29&gt; 0,('Facility Information'!$E29+'Facility Information'!$F29)/2, 'Facility Information'!$E29)</f>
        <v>0</v>
      </c>
      <c r="H29" s="54">
        <f xml:space="preserve"> IF('Facility Information'!$I29 &gt;  0, "OFF", 'Facility Information'!$C$4*'Facility Information'!$C$5*'Facility Information'!$D29)</f>
        <v>0</v>
      </c>
      <c r="I29" s="111"/>
      <c r="J29" s="41" t="e">
        <f xml:space="preserve"> IF('Facility Information'!$I29= 0, ('Facility Information'!$H29/'Facility Information'!$G$44)*100, ('Facility Information'!$I29/'Facility Information'!$G$44)*100)</f>
        <v>#DIV/0!</v>
      </c>
      <c r="K29" s="42" t="e">
        <f xml:space="preserve"> 'Facility Information'!$G29*'Facility Information'!$J29/100</f>
        <v>#DIV/0!</v>
      </c>
    </row>
    <row r="30" spans="2:12" x14ac:dyDescent="0.2">
      <c r="B30" s="115"/>
      <c r="C30" s="51">
        <v>9</v>
      </c>
      <c r="D30" s="106"/>
      <c r="E30" s="106"/>
      <c r="F30" s="106"/>
      <c r="G30" s="26">
        <f xml:space="preserve"> IF('Facility Information'!$F30&gt; 0,('Facility Information'!$E30+'Facility Information'!$F30)/2, 'Facility Information'!$E30)</f>
        <v>0</v>
      </c>
      <c r="H30" s="54">
        <f xml:space="preserve"> IF('Facility Information'!$I30 &gt;  0, "OFF", 'Facility Information'!$C$4*'Facility Information'!$C$5*'Facility Information'!$D30)</f>
        <v>0</v>
      </c>
      <c r="I30" s="110"/>
      <c r="J30" s="41" t="e">
        <f xml:space="preserve"> IF('Facility Information'!$I30= 0, ('Facility Information'!$H30/'Facility Information'!$G$44)*100, ('Facility Information'!$I30/'Facility Information'!$G$44)*100)</f>
        <v>#DIV/0!</v>
      </c>
      <c r="K30" s="42" t="e">
        <f xml:space="preserve"> 'Facility Information'!$G30*'Facility Information'!$J30/100</f>
        <v>#DIV/0!</v>
      </c>
    </row>
    <row r="31" spans="2:12" x14ac:dyDescent="0.2">
      <c r="B31" s="115"/>
      <c r="C31" s="51">
        <v>10</v>
      </c>
      <c r="D31" s="106"/>
      <c r="E31" s="106"/>
      <c r="F31" s="106"/>
      <c r="G31" s="26">
        <f xml:space="preserve"> IF('Facility Information'!$F31&gt; 0,('Facility Information'!$E31+'Facility Information'!$F31)/2, 'Facility Information'!$E31)</f>
        <v>0</v>
      </c>
      <c r="H31" s="54">
        <f xml:space="preserve"> IF('Facility Information'!$I31 &gt;  0, "OFF", 'Facility Information'!$C$4*'Facility Information'!$C$5*'Facility Information'!$D31)</f>
        <v>0</v>
      </c>
      <c r="I31" s="110"/>
      <c r="J31" s="41" t="e">
        <f xml:space="preserve"> IF('Facility Information'!$I31= 0, ('Facility Information'!$H31/'Facility Information'!$G$44)*100, ('Facility Information'!$I31/'Facility Information'!$G$44)*100)</f>
        <v>#DIV/0!</v>
      </c>
      <c r="K31" s="42" t="e">
        <f xml:space="preserve"> 'Facility Information'!$G31*'Facility Information'!$J31/100</f>
        <v>#DIV/0!</v>
      </c>
    </row>
    <row r="32" spans="2:12" x14ac:dyDescent="0.2">
      <c r="B32" s="115"/>
      <c r="C32" s="51">
        <v>11</v>
      </c>
      <c r="D32" s="107"/>
      <c r="E32" s="107"/>
      <c r="F32" s="107"/>
      <c r="G32" s="26">
        <f xml:space="preserve"> IF('Facility Information'!$F32&gt; 0,('Facility Information'!$E32+'Facility Information'!$F32)/2, 'Facility Information'!$E32)</f>
        <v>0</v>
      </c>
      <c r="H32" s="54">
        <f xml:space="preserve"> IF('Facility Information'!$I32 &gt;  0, "OFF", 'Facility Information'!$C$4*'Facility Information'!$C$5*'Facility Information'!$D32)</f>
        <v>0</v>
      </c>
      <c r="I32" s="111"/>
      <c r="J32" s="41" t="e">
        <f xml:space="preserve"> IF('Facility Information'!$I32= 0, ('Facility Information'!$H32/'Facility Information'!$G$44)*100, ('Facility Information'!$I32/'Facility Information'!$G$44)*100)</f>
        <v>#DIV/0!</v>
      </c>
      <c r="K32" s="42" t="e">
        <f xml:space="preserve"> 'Facility Information'!$G32*'Facility Information'!$J32/100</f>
        <v>#DIV/0!</v>
      </c>
    </row>
    <row r="33" spans="2:11" x14ac:dyDescent="0.2">
      <c r="B33" s="115"/>
      <c r="C33" s="51">
        <v>12</v>
      </c>
      <c r="D33" s="106"/>
      <c r="E33" s="106"/>
      <c r="F33" s="106"/>
      <c r="G33" s="26">
        <f xml:space="preserve"> IF('Facility Information'!$F33&gt; 0,('Facility Information'!$E33+'Facility Information'!$F33)/2, 'Facility Information'!$E33)</f>
        <v>0</v>
      </c>
      <c r="H33" s="54">
        <f xml:space="preserve"> IF('Facility Information'!$I33 &gt;  0, "OFF", 'Facility Information'!$C$4*'Facility Information'!$C$5*'Facility Information'!$D33)</f>
        <v>0</v>
      </c>
      <c r="I33" s="110"/>
      <c r="J33" s="41" t="e">
        <f xml:space="preserve"> IF('Facility Information'!$I33= 0, ('Facility Information'!$H33/'Facility Information'!$G$44)*100, ('Facility Information'!$I33/'Facility Information'!$G$44)*100)</f>
        <v>#DIV/0!</v>
      </c>
      <c r="K33" s="42" t="e">
        <f xml:space="preserve"> 'Facility Information'!$G33*'Facility Information'!$J33/100</f>
        <v>#DIV/0!</v>
      </c>
    </row>
    <row r="34" spans="2:11" x14ac:dyDescent="0.2">
      <c r="B34" s="115"/>
      <c r="C34" s="51">
        <v>13</v>
      </c>
      <c r="D34" s="106"/>
      <c r="E34" s="106"/>
      <c r="F34" s="106"/>
      <c r="G34" s="26">
        <f xml:space="preserve"> IF('Facility Information'!$F34&gt; 0,('Facility Information'!$E34+'Facility Information'!$F34)/2, 'Facility Information'!$E34)</f>
        <v>0</v>
      </c>
      <c r="H34" s="54">
        <f xml:space="preserve"> IF('Facility Information'!$I34 &gt;  0, "OFF", 'Facility Information'!$C$4*'Facility Information'!$C$5*'Facility Information'!$D34)</f>
        <v>0</v>
      </c>
      <c r="I34" s="110"/>
      <c r="J34" s="41" t="e">
        <f xml:space="preserve"> IF('Facility Information'!$I34= 0, ('Facility Information'!$H34/'Facility Information'!$G$44)*100, ('Facility Information'!$I34/'Facility Information'!$G$44)*100)</f>
        <v>#DIV/0!</v>
      </c>
      <c r="K34" s="42" t="e">
        <f xml:space="preserve"> 'Facility Information'!$G34*'Facility Information'!$J34/100</f>
        <v>#DIV/0!</v>
      </c>
    </row>
    <row r="35" spans="2:11" x14ac:dyDescent="0.2">
      <c r="B35" s="115"/>
      <c r="C35" s="51">
        <v>14</v>
      </c>
      <c r="D35" s="107"/>
      <c r="E35" s="107"/>
      <c r="F35" s="107"/>
      <c r="G35" s="26">
        <f xml:space="preserve"> IF('Facility Information'!$F35&gt; 0,('Facility Information'!$E35+'Facility Information'!$F35)/2, 'Facility Information'!$E35)</f>
        <v>0</v>
      </c>
      <c r="H35" s="54">
        <f xml:space="preserve"> IF('Facility Information'!$I35 &gt;  0, "OFF", 'Facility Information'!$C$4*'Facility Information'!$C$5*'Facility Information'!$D35)</f>
        <v>0</v>
      </c>
      <c r="I35" s="111"/>
      <c r="J35" s="41" t="e">
        <f xml:space="preserve"> IF('Facility Information'!$I35= 0, ('Facility Information'!$H35/'Facility Information'!$G$44)*100, ('Facility Information'!$I35/'Facility Information'!$G$44)*100)</f>
        <v>#DIV/0!</v>
      </c>
      <c r="K35" s="42" t="e">
        <f xml:space="preserve"> 'Facility Information'!$G35*'Facility Information'!$J35/100</f>
        <v>#DIV/0!</v>
      </c>
    </row>
    <row r="36" spans="2:11" x14ac:dyDescent="0.2">
      <c r="B36" s="115"/>
      <c r="C36" s="51">
        <v>15</v>
      </c>
      <c r="D36" s="106"/>
      <c r="E36" s="106"/>
      <c r="F36" s="106"/>
      <c r="G36" s="26">
        <f xml:space="preserve"> IF('Facility Information'!$F36&gt; 0,('Facility Information'!$E36+'Facility Information'!$F36)/2, 'Facility Information'!$E36)</f>
        <v>0</v>
      </c>
      <c r="H36" s="54">
        <f xml:space="preserve"> IF('Facility Information'!$I36 &gt;  0, "OFF", 'Facility Information'!$C$4*'Facility Information'!$C$5*'Facility Information'!$D36)</f>
        <v>0</v>
      </c>
      <c r="I36" s="110"/>
      <c r="J36" s="41" t="e">
        <f xml:space="preserve"> IF('Facility Information'!$I36= 0, ('Facility Information'!$H36/'Facility Information'!$G$44)*100, ('Facility Information'!$I36/'Facility Information'!$G$44)*100)</f>
        <v>#DIV/0!</v>
      </c>
      <c r="K36" s="42" t="e">
        <f xml:space="preserve"> 'Facility Information'!$G36*'Facility Information'!$J36/100</f>
        <v>#DIV/0!</v>
      </c>
    </row>
    <row r="37" spans="2:11" x14ac:dyDescent="0.2">
      <c r="B37" s="115"/>
      <c r="C37" s="51">
        <v>16</v>
      </c>
      <c r="D37" s="106"/>
      <c r="E37" s="106"/>
      <c r="F37" s="106"/>
      <c r="G37" s="26">
        <f xml:space="preserve"> IF('Facility Information'!$F37&gt; 0,('Facility Information'!$E37+'Facility Information'!$F37)/2, 'Facility Information'!$E37)</f>
        <v>0</v>
      </c>
      <c r="H37" s="54">
        <f xml:space="preserve"> IF('Facility Information'!$I37 &gt;  0, "OFF", 'Facility Information'!$C$4*'Facility Information'!$C$5*'Facility Information'!$D37)</f>
        <v>0</v>
      </c>
      <c r="I37" s="110"/>
      <c r="J37" s="41" t="e">
        <f xml:space="preserve"> IF('Facility Information'!$I37= 0, ('Facility Information'!$H37/'Facility Information'!$G$44)*100, ('Facility Information'!$I37/'Facility Information'!$G$44)*100)</f>
        <v>#DIV/0!</v>
      </c>
      <c r="K37" s="42" t="e">
        <f xml:space="preserve"> 'Facility Information'!$G37*'Facility Information'!$J37/100</f>
        <v>#DIV/0!</v>
      </c>
    </row>
    <row r="38" spans="2:11" x14ac:dyDescent="0.2">
      <c r="B38" s="115"/>
      <c r="C38" s="51">
        <v>17</v>
      </c>
      <c r="D38" s="107"/>
      <c r="E38" s="107"/>
      <c r="F38" s="107"/>
      <c r="G38" s="26">
        <f xml:space="preserve"> IF('Facility Information'!$F38&gt; 0,('Facility Information'!$E38+'Facility Information'!$F38)/2, 'Facility Information'!$E38)</f>
        <v>0</v>
      </c>
      <c r="H38" s="54">
        <f xml:space="preserve"> IF('Facility Information'!$I38 &gt;  0, "OFF", 'Facility Information'!$C$4*'Facility Information'!$C$5*'Facility Information'!$D38)</f>
        <v>0</v>
      </c>
      <c r="I38" s="111"/>
      <c r="J38" s="41" t="e">
        <f xml:space="preserve"> IF('Facility Information'!$I38= 0, ('Facility Information'!$H38/'Facility Information'!$G$44)*100, ('Facility Information'!$I38/'Facility Information'!$G$44)*100)</f>
        <v>#DIV/0!</v>
      </c>
      <c r="K38" s="42" t="e">
        <f xml:space="preserve"> 'Facility Information'!$G38*'Facility Information'!$J38/100</f>
        <v>#DIV/0!</v>
      </c>
    </row>
    <row r="39" spans="2:11" x14ac:dyDescent="0.2">
      <c r="B39" s="115"/>
      <c r="C39" s="51">
        <v>18</v>
      </c>
      <c r="D39" s="106"/>
      <c r="E39" s="106"/>
      <c r="F39" s="106"/>
      <c r="G39" s="26">
        <f xml:space="preserve"> IF('Facility Information'!$F39&gt; 0,('Facility Information'!$E39+'Facility Information'!$F39)/2, 'Facility Information'!$E39)</f>
        <v>0</v>
      </c>
      <c r="H39" s="54">
        <f xml:space="preserve"> IF('Facility Information'!$I39 &gt;  0, "OFF", 'Facility Information'!$C$4*'Facility Information'!$C$5*'Facility Information'!$D39)</f>
        <v>0</v>
      </c>
      <c r="I39" s="110"/>
      <c r="J39" s="41" t="e">
        <f xml:space="preserve"> IF('Facility Information'!$I39= 0, ('Facility Information'!$H39/'Facility Information'!$G$44)*100, ('Facility Information'!$I39/'Facility Information'!$G$44)*100)</f>
        <v>#DIV/0!</v>
      </c>
      <c r="K39" s="42" t="e">
        <f xml:space="preserve"> 'Facility Information'!$G39*'Facility Information'!$J39/100</f>
        <v>#DIV/0!</v>
      </c>
    </row>
    <row r="40" spans="2:11" x14ac:dyDescent="0.2">
      <c r="B40" s="115"/>
      <c r="C40" s="51">
        <v>19</v>
      </c>
      <c r="D40" s="106"/>
      <c r="E40" s="106"/>
      <c r="F40" s="106"/>
      <c r="G40" s="26">
        <f xml:space="preserve"> IF('Facility Information'!$F40&gt; 0,('Facility Information'!$E40+'Facility Information'!$F40)/2, 'Facility Information'!$E40)</f>
        <v>0</v>
      </c>
      <c r="H40" s="54">
        <f xml:space="preserve"> IF('Facility Information'!$I40 &gt;  0, "OFF", 'Facility Information'!$C$4*'Facility Information'!$C$5*'Facility Information'!$D40)</f>
        <v>0</v>
      </c>
      <c r="I40" s="110"/>
      <c r="J40" s="41" t="e">
        <f xml:space="preserve"> IF('Facility Information'!$I40= 0, ('Facility Information'!$H40/'Facility Information'!$G$44)*100, ('Facility Information'!$I40/'Facility Information'!$G$44)*100)</f>
        <v>#DIV/0!</v>
      </c>
      <c r="K40" s="42" t="e">
        <f xml:space="preserve"> 'Facility Information'!$G40*'Facility Information'!$J40/100</f>
        <v>#DIV/0!</v>
      </c>
    </row>
    <row r="41" spans="2:11" ht="13.5" thickBot="1" x14ac:dyDescent="0.25">
      <c r="B41" s="115"/>
      <c r="C41" s="52">
        <v>20</v>
      </c>
      <c r="D41" s="108"/>
      <c r="E41" s="108"/>
      <c r="F41" s="108"/>
      <c r="G41" s="67">
        <f xml:space="preserve"> IF('Facility Information'!$F41&gt; 0,('Facility Information'!$E41+'Facility Information'!$F41)/2, 'Facility Information'!$E41)</f>
        <v>0</v>
      </c>
      <c r="H41" s="54">
        <f xml:space="preserve"> IF('Facility Information'!$I41 &gt;  0, "OFF", 'Facility Information'!$C$4*'Facility Information'!$C$5*'Facility Information'!$D41)</f>
        <v>0</v>
      </c>
      <c r="I41" s="112"/>
      <c r="J41" s="68" t="e">
        <f xml:space="preserve"> IF('Facility Information'!$I41= 0, ('Facility Information'!$H41/'Facility Information'!$G$44)*100, ('Facility Information'!$I41/'Facility Information'!$G$44)*100)</f>
        <v>#DIV/0!</v>
      </c>
      <c r="K41" s="69" t="e">
        <f xml:space="preserve"> 'Facility Information'!$G41*'Facility Information'!$J41/100</f>
        <v>#DIV/0!</v>
      </c>
    </row>
    <row r="42" spans="2:11" ht="13.5" thickTop="1" x14ac:dyDescent="0.2">
      <c r="B42" s="35" t="s">
        <v>108</v>
      </c>
      <c r="H42" s="54">
        <f>SUM(H22:H41)</f>
        <v>0</v>
      </c>
      <c r="I42" s="66">
        <f>SUM(I22:I41)</f>
        <v>0</v>
      </c>
      <c r="K42" s="56" t="e">
        <f>SUM(K22:K41)</f>
        <v>#DIV/0!</v>
      </c>
    </row>
    <row r="43" spans="2:11" x14ac:dyDescent="0.2">
      <c r="H43" s="38"/>
      <c r="I43" s="38"/>
      <c r="K43" s="38"/>
    </row>
    <row r="44" spans="2:11" x14ac:dyDescent="0.2">
      <c r="B44" s="134" t="s">
        <v>98</v>
      </c>
      <c r="C44" s="150"/>
      <c r="D44" s="150"/>
      <c r="E44" s="150"/>
      <c r="F44" s="150"/>
      <c r="G44" s="26">
        <f xml:space="preserve"> 'Facility Information'!$H$42+'Facility Information'!$I$42</f>
        <v>0</v>
      </c>
      <c r="H44" s="35" t="s">
        <v>27</v>
      </c>
    </row>
    <row r="45" spans="2:11" x14ac:dyDescent="0.2">
      <c r="B45" s="134" t="s">
        <v>132</v>
      </c>
      <c r="C45" s="135"/>
      <c r="D45" s="135"/>
      <c r="E45" s="135"/>
      <c r="F45" s="135"/>
      <c r="G45" s="27" t="e">
        <f xml:space="preserve">  'Facility Information'!$K$42</f>
        <v>#DIV/0!</v>
      </c>
      <c r="H45" s="35" t="s">
        <v>66</v>
      </c>
    </row>
  </sheetData>
  <sheetProtection algorithmName="SHA-512" hashValue="Hjy6QIYdaS1Z1Htfa7lAbIRtCDEOg/JwpaIcTdwx8yBASuJb8F+0wTj3bZAmBqshHG8yfr9nRysq3XBPZrbqqQ==" saltValue="FmHtbQy/4m0rUSFXvXaWKQ==" spinCount="100000" sheet="1" objects="1" scenarios="1"/>
  <mergeCells count="15">
    <mergeCell ref="B2:E2"/>
    <mergeCell ref="C13:E13"/>
    <mergeCell ref="B8:E8"/>
    <mergeCell ref="B44:F44"/>
    <mergeCell ref="K15:K20"/>
    <mergeCell ref="J16:J20"/>
    <mergeCell ref="B45:F45"/>
    <mergeCell ref="I15:I20"/>
    <mergeCell ref="H15:H20"/>
    <mergeCell ref="E15:E20"/>
    <mergeCell ref="F15:F20"/>
    <mergeCell ref="B15:B20"/>
    <mergeCell ref="C15:C20"/>
    <mergeCell ref="G16:G20"/>
    <mergeCell ref="D15:D20"/>
  </mergeCells>
  <phoneticPr fontId="2" type="noConversion"/>
  <hyperlinks>
    <hyperlink ref="B9" r:id="rId1" xr:uid="{00000000-0004-0000-0300-000000000000}"/>
    <hyperlink ref="B10" r:id="rId2" xr:uid="{00000000-0004-0000-0300-000001000000}"/>
    <hyperlink ref="B11" r:id="rId3" xr:uid="{00000000-0004-0000-0300-000002000000}"/>
  </hyperlinks>
  <pageMargins left="0.75" right="0.75" top="1" bottom="1" header="0.5" footer="0.5"/>
  <pageSetup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F29"/>
  <sheetViews>
    <sheetView workbookViewId="0">
      <selection activeCell="B4" sqref="B4"/>
    </sheetView>
  </sheetViews>
  <sheetFormatPr defaultRowHeight="12.75" x14ac:dyDescent="0.2"/>
  <cols>
    <col min="1" max="1" width="4.5703125" customWidth="1"/>
    <col min="2" max="2" width="38.140625" customWidth="1"/>
    <col min="3" max="3" width="37.7109375" customWidth="1"/>
    <col min="4" max="4" width="19.140625" customWidth="1"/>
  </cols>
  <sheetData>
    <row r="1" spans="2:6" ht="15.75" x14ac:dyDescent="0.25">
      <c r="B1" s="65" t="s">
        <v>134</v>
      </c>
      <c r="C1" s="15"/>
      <c r="D1" s="16"/>
      <c r="E1" s="16"/>
      <c r="F1" s="16"/>
    </row>
    <row r="2" spans="2:6" x14ac:dyDescent="0.2">
      <c r="B2" s="94"/>
      <c r="C2" s="15"/>
      <c r="D2" s="16"/>
      <c r="E2" s="16"/>
      <c r="F2" s="16"/>
    </row>
    <row r="3" spans="2:6" ht="13.5" thickBot="1" x14ac:dyDescent="0.25"/>
    <row r="4" spans="2:6" ht="14.25" thickTop="1" thickBot="1" x14ac:dyDescent="0.25">
      <c r="B4" s="17" t="s">
        <v>39</v>
      </c>
      <c r="C4" s="17" t="s">
        <v>49</v>
      </c>
      <c r="D4" s="17" t="s">
        <v>50</v>
      </c>
    </row>
    <row r="5" spans="2:6" ht="14.25" thickTop="1" thickBot="1" x14ac:dyDescent="0.25">
      <c r="B5" s="3" t="s">
        <v>30</v>
      </c>
      <c r="C5" s="3" t="s">
        <v>40</v>
      </c>
      <c r="D5" s="14">
        <v>17</v>
      </c>
    </row>
    <row r="6" spans="2:6" ht="14.25" thickTop="1" thickBot="1" x14ac:dyDescent="0.25">
      <c r="B6" s="3" t="s">
        <v>31</v>
      </c>
      <c r="C6" s="3" t="s">
        <v>40</v>
      </c>
      <c r="D6" s="14">
        <v>6</v>
      </c>
    </row>
    <row r="7" spans="2:6" ht="14.25" thickTop="1" thickBot="1" x14ac:dyDescent="0.25">
      <c r="B7" s="4" t="s">
        <v>32</v>
      </c>
      <c r="C7" s="3" t="s">
        <v>40</v>
      </c>
      <c r="D7" s="14">
        <v>4.8</v>
      </c>
    </row>
    <row r="8" spans="2:6" ht="14.25" thickTop="1" thickBot="1" x14ac:dyDescent="0.25">
      <c r="B8" s="5"/>
      <c r="C8" s="3" t="s">
        <v>41</v>
      </c>
      <c r="D8" s="14">
        <v>7.1</v>
      </c>
    </row>
    <row r="9" spans="2:6" ht="14.25" thickTop="1" thickBot="1" x14ac:dyDescent="0.25">
      <c r="B9" s="4" t="s">
        <v>33</v>
      </c>
      <c r="C9" s="3" t="s">
        <v>40</v>
      </c>
      <c r="D9" s="14">
        <v>10</v>
      </c>
    </row>
    <row r="10" spans="2:6" ht="14.25" thickTop="1" thickBot="1" x14ac:dyDescent="0.25">
      <c r="B10" s="5"/>
      <c r="C10" s="3" t="s">
        <v>42</v>
      </c>
      <c r="D10" s="14">
        <v>8.3000000000000007</v>
      </c>
    </row>
    <row r="11" spans="2:6" ht="14.25" thickTop="1" thickBot="1" x14ac:dyDescent="0.25">
      <c r="B11" s="4" t="s">
        <v>34</v>
      </c>
      <c r="C11" s="3" t="s">
        <v>43</v>
      </c>
      <c r="D11" s="14">
        <v>4.3</v>
      </c>
    </row>
    <row r="12" spans="2:6" ht="14.25" thickTop="1" thickBot="1" x14ac:dyDescent="0.25">
      <c r="B12" s="5"/>
      <c r="C12" s="3" t="s">
        <v>42</v>
      </c>
      <c r="D12" s="14">
        <v>5.8</v>
      </c>
    </row>
    <row r="13" spans="2:6" ht="14.25" thickTop="1" thickBot="1" x14ac:dyDescent="0.25">
      <c r="B13" s="4" t="s">
        <v>35</v>
      </c>
      <c r="C13" s="3" t="s">
        <v>42</v>
      </c>
      <c r="D13" s="14">
        <v>8.4</v>
      </c>
    </row>
    <row r="14" spans="2:6" ht="14.25" thickTop="1" thickBot="1" x14ac:dyDescent="0.25">
      <c r="B14" s="6"/>
      <c r="C14" s="3" t="s">
        <v>40</v>
      </c>
      <c r="D14" s="14">
        <v>5.0999999999999996</v>
      </c>
    </row>
    <row r="15" spans="2:6" ht="14.25" thickTop="1" thickBot="1" x14ac:dyDescent="0.25">
      <c r="B15" s="6"/>
      <c r="C15" s="3" t="s">
        <v>44</v>
      </c>
      <c r="D15" s="14">
        <v>17</v>
      </c>
    </row>
    <row r="16" spans="2:6" ht="14.25" thickTop="1" thickBot="1" x14ac:dyDescent="0.25">
      <c r="B16" s="5"/>
      <c r="C16" s="3" t="s">
        <v>45</v>
      </c>
      <c r="D16" s="14">
        <v>24</v>
      </c>
    </row>
    <row r="17" spans="2:4" ht="14.25" thickTop="1" thickBot="1" x14ac:dyDescent="0.25">
      <c r="B17" s="3" t="s">
        <v>36</v>
      </c>
      <c r="C17" s="3" t="s">
        <v>46</v>
      </c>
      <c r="D17" s="14">
        <v>8.5</v>
      </c>
    </row>
    <row r="18" spans="2:4" ht="14.25" thickTop="1" thickBot="1" x14ac:dyDescent="0.25">
      <c r="B18" s="3" t="s">
        <v>37</v>
      </c>
      <c r="C18" s="3" t="s">
        <v>47</v>
      </c>
      <c r="D18" s="14">
        <v>8.4</v>
      </c>
    </row>
    <row r="19" spans="2:4" ht="14.25" thickTop="1" thickBot="1" x14ac:dyDescent="0.25">
      <c r="B19" s="3" t="s">
        <v>38</v>
      </c>
      <c r="C19" s="3" t="s">
        <v>48</v>
      </c>
      <c r="D19" s="14">
        <v>6.4</v>
      </c>
    </row>
    <row r="20" spans="2:4" ht="13.5" thickTop="1" x14ac:dyDescent="0.2"/>
    <row r="21" spans="2:4" x14ac:dyDescent="0.2">
      <c r="B21" s="1" t="s">
        <v>77</v>
      </c>
    </row>
    <row r="22" spans="2:4" x14ac:dyDescent="0.2">
      <c r="B22" s="10" t="s">
        <v>188</v>
      </c>
    </row>
    <row r="23" spans="2:4" x14ac:dyDescent="0.2">
      <c r="C23" s="10"/>
    </row>
    <row r="24" spans="2:4" x14ac:dyDescent="0.2">
      <c r="B24" s="95" t="s">
        <v>135</v>
      </c>
      <c r="C24" s="95"/>
      <c r="D24" s="95"/>
    </row>
    <row r="25" spans="2:4" x14ac:dyDescent="0.2">
      <c r="B25" s="95"/>
      <c r="C25" s="95"/>
      <c r="D25" s="95"/>
    </row>
    <row r="26" spans="2:4" x14ac:dyDescent="0.2">
      <c r="B26" s="95" t="s">
        <v>122</v>
      </c>
      <c r="C26" s="95"/>
      <c r="D26" s="95"/>
    </row>
    <row r="27" spans="2:4" x14ac:dyDescent="0.2">
      <c r="B27" s="95"/>
      <c r="C27" s="95"/>
      <c r="D27" s="95"/>
    </row>
    <row r="28" spans="2:4" x14ac:dyDescent="0.2">
      <c r="B28" s="95" t="s">
        <v>136</v>
      </c>
      <c r="C28" s="95"/>
      <c r="D28" s="95"/>
    </row>
    <row r="29" spans="2:4" x14ac:dyDescent="0.2">
      <c r="B29" s="95" t="s">
        <v>137</v>
      </c>
      <c r="C29" s="95"/>
      <c r="D29" s="95"/>
    </row>
  </sheetData>
  <sheetProtection password="CA53" sheet="1" objects="1" scenarios="1"/>
  <phoneticPr fontId="2" type="noConversion"/>
  <hyperlinks>
    <hyperlink ref="B23:C23" r:id="rId1" display="http://www.epa.gov/ttn/chief/ap42/ch13/final/c13s0202.pdf" xr:uid="{00000000-0004-0000-0400-000000000000}"/>
    <hyperlink ref="B22" r:id="rId2" xr:uid="{00000000-0004-0000-0400-000001000000}"/>
  </hyperlinks>
  <pageMargins left="0.75" right="0.75" top="1" bottom="1" header="0.5" footer="0.5"/>
  <pageSetup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J23"/>
  <sheetViews>
    <sheetView tabSelected="1" workbookViewId="0">
      <selection activeCell="B3" sqref="B3"/>
    </sheetView>
  </sheetViews>
  <sheetFormatPr defaultColWidth="11.42578125" defaultRowHeight="12.75" x14ac:dyDescent="0.2"/>
  <cols>
    <col min="1" max="1" width="4.42578125" customWidth="1"/>
    <col min="2" max="2" width="18" customWidth="1"/>
    <col min="3" max="3" width="14.5703125" customWidth="1"/>
    <col min="4" max="4" width="16.28515625" customWidth="1"/>
    <col min="5" max="5" width="14.85546875" customWidth="1"/>
    <col min="6" max="6" width="14.7109375" customWidth="1"/>
    <col min="7" max="7" width="13.28515625" customWidth="1"/>
    <col min="8" max="8" width="17.140625" customWidth="1"/>
    <col min="9" max="9" width="10.85546875" customWidth="1"/>
    <col min="10" max="10" width="44.7109375" style="21" customWidth="1"/>
  </cols>
  <sheetData>
    <row r="1" spans="2:10" ht="15.75" x14ac:dyDescent="0.25">
      <c r="B1" s="102" t="s">
        <v>140</v>
      </c>
      <c r="C1" s="100"/>
      <c r="D1" s="100"/>
      <c r="E1" s="101"/>
      <c r="F1" s="99"/>
      <c r="G1" s="99"/>
      <c r="H1" s="99"/>
      <c r="I1" s="99"/>
      <c r="J1" s="99"/>
    </row>
    <row r="3" spans="2:10" x14ac:dyDescent="0.2">
      <c r="B3" s="18" t="s">
        <v>52</v>
      </c>
      <c r="C3" s="18" t="s">
        <v>53</v>
      </c>
      <c r="D3" s="18" t="s">
        <v>54</v>
      </c>
      <c r="E3" s="18" t="s">
        <v>68</v>
      </c>
      <c r="J3" s="48"/>
    </row>
    <row r="4" spans="2:10" x14ac:dyDescent="0.2">
      <c r="B4" s="18" t="s">
        <v>71</v>
      </c>
      <c r="C4" s="19">
        <v>4.2285000000000003E-2</v>
      </c>
      <c r="D4" s="19">
        <v>0.42285</v>
      </c>
      <c r="E4" s="19">
        <v>1.38131</v>
      </c>
    </row>
    <row r="5" spans="2:10" x14ac:dyDescent="0.2">
      <c r="B5" s="18" t="s">
        <v>56</v>
      </c>
      <c r="C5" s="20">
        <v>0.9</v>
      </c>
      <c r="D5" s="20">
        <v>0.9</v>
      </c>
      <c r="E5" s="20">
        <v>0.7</v>
      </c>
    </row>
    <row r="6" spans="2:10" x14ac:dyDescent="0.2">
      <c r="B6" s="18" t="s">
        <v>57</v>
      </c>
      <c r="C6" s="20">
        <v>0.45</v>
      </c>
      <c r="D6" s="20">
        <v>0.45</v>
      </c>
      <c r="E6" s="20">
        <v>0.45</v>
      </c>
    </row>
    <row r="7" spans="2:10" x14ac:dyDescent="0.2">
      <c r="B7" s="28"/>
      <c r="C7" s="71"/>
      <c r="D7" s="71"/>
      <c r="E7" s="71"/>
    </row>
    <row r="8" spans="2:10" ht="15" x14ac:dyDescent="0.2">
      <c r="B8" s="1" t="s">
        <v>109</v>
      </c>
      <c r="C8" s="72"/>
    </row>
    <row r="9" spans="2:10" x14ac:dyDescent="0.2">
      <c r="B9" s="1" t="s">
        <v>60</v>
      </c>
    </row>
    <row r="10" spans="2:10" x14ac:dyDescent="0.2">
      <c r="B10" s="70" t="s">
        <v>58</v>
      </c>
      <c r="C10" s="1"/>
      <c r="D10" s="1"/>
    </row>
    <row r="11" spans="2:10" x14ac:dyDescent="0.2">
      <c r="B11" s="70" t="s">
        <v>59</v>
      </c>
      <c r="C11" s="1"/>
      <c r="D11" s="1"/>
      <c r="F11" t="s">
        <v>55</v>
      </c>
    </row>
    <row r="12" spans="2:10" x14ac:dyDescent="0.2">
      <c r="B12" s="70" t="s">
        <v>110</v>
      </c>
      <c r="C12" s="1"/>
      <c r="D12" s="1"/>
      <c r="F12" t="s">
        <v>55</v>
      </c>
    </row>
    <row r="13" spans="2:10" x14ac:dyDescent="0.2">
      <c r="B13" s="70" t="s">
        <v>78</v>
      </c>
      <c r="C13" s="1"/>
      <c r="D13" s="1"/>
      <c r="F13" t="s">
        <v>55</v>
      </c>
    </row>
    <row r="14" spans="2:10" x14ac:dyDescent="0.2">
      <c r="B14" s="70" t="s">
        <v>61</v>
      </c>
      <c r="C14" s="1"/>
      <c r="D14" s="1"/>
      <c r="F14" t="s">
        <v>51</v>
      </c>
    </row>
    <row r="15" spans="2:10" x14ac:dyDescent="0.2">
      <c r="B15" s="73" t="s">
        <v>128</v>
      </c>
    </row>
    <row r="17" spans="2:9" x14ac:dyDescent="0.2">
      <c r="B17" s="7" t="s">
        <v>62</v>
      </c>
      <c r="C17" s="8" t="s">
        <v>63</v>
      </c>
      <c r="D17" s="8" t="s">
        <v>123</v>
      </c>
      <c r="E17" s="8" t="s">
        <v>70</v>
      </c>
      <c r="F17" s="8" t="s">
        <v>27</v>
      </c>
      <c r="G17" s="8" t="s">
        <v>126</v>
      </c>
      <c r="H17" s="7" t="s">
        <v>64</v>
      </c>
      <c r="I17" s="8" t="s">
        <v>65</v>
      </c>
    </row>
    <row r="18" spans="2:9" x14ac:dyDescent="0.2">
      <c r="B18" s="35" t="s">
        <v>68</v>
      </c>
      <c r="C18" s="9" t="s">
        <v>67</v>
      </c>
      <c r="D18" s="116" t="e">
        <f xml:space="preserve"> 'Uncontrolled Emissions'!$E$4*('Facility Information'!$C$6/12)^('Uncontrolled Emissions'!$E$5)*('Facility Information'!$G$45/2.72)^('Uncontrolled Emissions'!$E$6)</f>
        <v>#DIV/0!</v>
      </c>
      <c r="E18" s="9" t="s">
        <v>69</v>
      </c>
      <c r="F18" s="34">
        <f xml:space="preserve"> 'Facility Information'!$G$44</f>
        <v>0</v>
      </c>
      <c r="G18" s="9" t="s">
        <v>127</v>
      </c>
      <c r="H18" s="27" t="e">
        <f>D18*F18/1000</f>
        <v>#DIV/0!</v>
      </c>
      <c r="I18" s="9" t="s">
        <v>66</v>
      </c>
    </row>
    <row r="19" spans="2:9" x14ac:dyDescent="0.2">
      <c r="B19" s="35" t="s">
        <v>54</v>
      </c>
      <c r="C19" s="9" t="s">
        <v>67</v>
      </c>
      <c r="D19" s="116" t="e">
        <f xml:space="preserve"> 'Uncontrolled Emissions'!$D$4*('Facility Information'!$C$6/12)^('Uncontrolled Emissions'!$D$5)*('Facility Information'!$G$45/2.72)^('Uncontrolled Emissions'!$D$6)</f>
        <v>#DIV/0!</v>
      </c>
      <c r="E19" s="9" t="s">
        <v>69</v>
      </c>
      <c r="F19" s="34">
        <f xml:space="preserve"> 'Facility Information'!$G$44</f>
        <v>0</v>
      </c>
      <c r="G19" s="9" t="s">
        <v>127</v>
      </c>
      <c r="H19" s="27" t="e">
        <f>D19*F19/1000</f>
        <v>#DIV/0!</v>
      </c>
      <c r="I19" s="9" t="s">
        <v>66</v>
      </c>
    </row>
    <row r="20" spans="2:9" x14ac:dyDescent="0.2">
      <c r="B20" s="35" t="s">
        <v>53</v>
      </c>
      <c r="C20" s="9" t="s">
        <v>67</v>
      </c>
      <c r="D20" s="116" t="e">
        <f xml:space="preserve"> 'Uncontrolled Emissions'!$C$4*('Facility Information'!$C$6/12)^('Uncontrolled Emissions'!$C$5)*('Facility Information'!$G$45/2.72)^('Uncontrolled Emissions'!$C$6)</f>
        <v>#DIV/0!</v>
      </c>
      <c r="E20" s="9" t="s">
        <v>69</v>
      </c>
      <c r="F20" s="34">
        <f xml:space="preserve"> 'Facility Information'!$G$44</f>
        <v>0</v>
      </c>
      <c r="G20" s="9" t="s">
        <v>127</v>
      </c>
      <c r="H20" s="27" t="e">
        <f>D20*F20/1000</f>
        <v>#DIV/0!</v>
      </c>
      <c r="I20" s="9" t="s">
        <v>66</v>
      </c>
    </row>
    <row r="22" spans="2:9" x14ac:dyDescent="0.2">
      <c r="B22" s="1" t="s">
        <v>5</v>
      </c>
      <c r="I22" s="21"/>
    </row>
    <row r="23" spans="2:9" x14ac:dyDescent="0.2">
      <c r="B23" s="45" t="s">
        <v>2</v>
      </c>
      <c r="C23" s="90"/>
      <c r="D23" s="90"/>
      <c r="E23" s="90"/>
      <c r="F23" s="90"/>
      <c r="G23" s="90"/>
      <c r="H23" s="90"/>
      <c r="I23" s="91"/>
    </row>
  </sheetData>
  <sheetProtection password="CA53" sheet="1" objects="1" scenarios="1"/>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22"/>
  <sheetViews>
    <sheetView workbookViewId="0">
      <selection activeCell="B3" sqref="B3:B4"/>
    </sheetView>
  </sheetViews>
  <sheetFormatPr defaultRowHeight="12.75" x14ac:dyDescent="0.2"/>
  <cols>
    <col min="1" max="1" width="5.140625" customWidth="1"/>
    <col min="2" max="2" width="31.42578125" customWidth="1"/>
    <col min="3" max="3" width="28.140625" customWidth="1"/>
    <col min="4" max="4" width="27.140625" customWidth="1"/>
    <col min="5" max="8" width="9.140625" customWidth="1"/>
    <col min="9" max="9" width="43.5703125" style="21" customWidth="1"/>
  </cols>
  <sheetData>
    <row r="1" spans="2:11" ht="15.75" x14ac:dyDescent="0.25">
      <c r="B1" s="11" t="s">
        <v>124</v>
      </c>
      <c r="C1" s="1"/>
      <c r="D1" s="1"/>
    </row>
    <row r="3" spans="2:11" x14ac:dyDescent="0.2">
      <c r="B3" s="151" t="s">
        <v>73</v>
      </c>
      <c r="C3" s="119" t="s">
        <v>75</v>
      </c>
      <c r="D3" s="121" t="s">
        <v>91</v>
      </c>
    </row>
    <row r="4" spans="2:11" ht="18" customHeight="1" x14ac:dyDescent="0.2">
      <c r="B4" s="152"/>
      <c r="C4" s="120" t="s">
        <v>151</v>
      </c>
      <c r="D4" s="122" t="s">
        <v>152</v>
      </c>
      <c r="I4" s="48"/>
    </row>
    <row r="5" spans="2:11" x14ac:dyDescent="0.2">
      <c r="B5" s="61" t="s">
        <v>74</v>
      </c>
      <c r="C5" s="62">
        <v>0.55000000000000004</v>
      </c>
      <c r="D5" s="63">
        <f xml:space="preserve"> 1- 'Dust Control Methods'!$C5</f>
        <v>0.44999999999999996</v>
      </c>
    </row>
    <row r="6" spans="2:11" x14ac:dyDescent="0.2">
      <c r="B6" s="32" t="s">
        <v>88</v>
      </c>
      <c r="C6" s="12">
        <v>0.7</v>
      </c>
      <c r="D6" s="33">
        <f xml:space="preserve"> 1- 'Dust Control Methods'!$C6</f>
        <v>0.30000000000000004</v>
      </c>
    </row>
    <row r="7" spans="2:11" x14ac:dyDescent="0.2">
      <c r="B7" s="32" t="s">
        <v>89</v>
      </c>
      <c r="C7" s="12">
        <v>0.8</v>
      </c>
      <c r="D7" s="33">
        <f xml:space="preserve"> 1- 'Dust Control Methods'!$C7</f>
        <v>0.19999999999999996</v>
      </c>
    </row>
    <row r="8" spans="2:11" x14ac:dyDescent="0.2">
      <c r="B8" s="32" t="s">
        <v>86</v>
      </c>
      <c r="C8" s="113"/>
      <c r="D8" s="33">
        <f xml:space="preserve"> 1- 'Dust Control Methods'!$C8</f>
        <v>1</v>
      </c>
    </row>
    <row r="9" spans="2:11" x14ac:dyDescent="0.2">
      <c r="B9" s="32" t="s">
        <v>72</v>
      </c>
      <c r="C9" s="13">
        <v>0</v>
      </c>
      <c r="D9" s="33">
        <f xml:space="preserve"> 1- 'Dust Control Methods'!$C9</f>
        <v>1</v>
      </c>
    </row>
    <row r="10" spans="2:11" x14ac:dyDescent="0.2">
      <c r="B10" s="29" t="s">
        <v>130</v>
      </c>
    </row>
    <row r="11" spans="2:11" x14ac:dyDescent="0.2">
      <c r="E11" s="31"/>
      <c r="F11" s="31"/>
      <c r="G11" s="31"/>
      <c r="H11" s="31"/>
    </row>
    <row r="12" spans="2:11" ht="13.5" thickBot="1" x14ac:dyDescent="0.25">
      <c r="B12" s="30"/>
    </row>
    <row r="13" spans="2:11" x14ac:dyDescent="0.2">
      <c r="B13" s="60" t="s">
        <v>87</v>
      </c>
      <c r="C13" s="125" t="s">
        <v>158</v>
      </c>
      <c r="G13" s="16"/>
      <c r="I13" s="48"/>
    </row>
    <row r="14" spans="2:11" ht="13.5" thickBot="1" x14ac:dyDescent="0.25">
      <c r="B14" s="64"/>
      <c r="C14" s="126" t="s">
        <v>102</v>
      </c>
    </row>
    <row r="15" spans="2:11" ht="16.5" customHeight="1" x14ac:dyDescent="0.2">
      <c r="B15" s="123" t="s">
        <v>72</v>
      </c>
      <c r="C15" s="127">
        <f xml:space="preserve"> IF($B15 = "Watering twice a day", $D$5, IF($B15 = "Watering more than twice a day", $D$6, IF($B15 = "Chemical Suppressants", $D$7, IF($B15 = "Facility Input (*)", $D$8, IF($B15 = "No Control", $D$9,)))))</f>
        <v>1</v>
      </c>
    </row>
    <row r="16" spans="2:11" ht="25.5" customHeight="1" x14ac:dyDescent="0.2">
      <c r="B16" s="153" t="s">
        <v>146</v>
      </c>
      <c r="C16" s="154"/>
      <c r="D16" s="149"/>
      <c r="E16" s="90"/>
      <c r="F16" s="90"/>
      <c r="G16" s="90"/>
      <c r="H16" s="16"/>
      <c r="I16" s="22"/>
      <c r="J16" s="16"/>
      <c r="K16" s="16"/>
    </row>
    <row r="17" spans="2:11" x14ac:dyDescent="0.2">
      <c r="E17" s="90"/>
      <c r="F17" s="90"/>
      <c r="G17" s="90"/>
      <c r="H17" s="16"/>
      <c r="I17" s="22"/>
      <c r="J17" s="16"/>
      <c r="K17" s="16"/>
    </row>
    <row r="18" spans="2:11" x14ac:dyDescent="0.2">
      <c r="E18" s="90"/>
      <c r="F18" s="90"/>
      <c r="G18" s="90"/>
    </row>
    <row r="19" spans="2:11" x14ac:dyDescent="0.2">
      <c r="B19" s="1" t="s">
        <v>1</v>
      </c>
    </row>
    <row r="20" spans="2:11" x14ac:dyDescent="0.2">
      <c r="B20" s="45" t="s">
        <v>2</v>
      </c>
      <c r="C20" s="90"/>
      <c r="D20" s="90"/>
      <c r="H20" s="90"/>
      <c r="I20" s="91"/>
      <c r="J20" s="90"/>
    </row>
    <row r="21" spans="2:11" x14ac:dyDescent="0.2">
      <c r="B21" s="45" t="s">
        <v>3</v>
      </c>
      <c r="C21" s="90"/>
      <c r="D21" s="90"/>
      <c r="H21" s="90"/>
      <c r="I21" s="91"/>
      <c r="J21" s="90"/>
    </row>
    <row r="22" spans="2:11" x14ac:dyDescent="0.2">
      <c r="B22" s="45" t="s">
        <v>4</v>
      </c>
      <c r="C22" s="90"/>
      <c r="D22" s="90"/>
      <c r="H22" s="90"/>
      <c r="I22" s="91"/>
      <c r="J22" s="90"/>
    </row>
  </sheetData>
  <sheetProtection password="CA53" sheet="1" objects="1" scenarios="1"/>
  <mergeCells count="2">
    <mergeCell ref="B3:B4"/>
    <mergeCell ref="B16:D16"/>
  </mergeCells>
  <phoneticPr fontId="2" type="noConversion"/>
  <dataValidations count="1">
    <dataValidation type="list" allowBlank="1" showInputMessage="1" showErrorMessage="1" sqref="B15" xr:uid="{00000000-0002-0000-0600-000000000000}">
      <formula1>$B$5:$B$9</formula1>
    </dataValidation>
  </dataValidation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11"/>
  <sheetViews>
    <sheetView workbookViewId="0">
      <selection activeCell="B6" sqref="B6:F6"/>
    </sheetView>
  </sheetViews>
  <sheetFormatPr defaultRowHeight="12.75" x14ac:dyDescent="0.2"/>
  <cols>
    <col min="1" max="5" width="9.140625" customWidth="1"/>
    <col min="6" max="6" width="6" customWidth="1"/>
    <col min="7" max="7" width="14.42578125" customWidth="1"/>
    <col min="8" max="9" width="17.140625" customWidth="1"/>
    <col min="10" max="10" width="16.85546875" customWidth="1"/>
    <col min="11" max="11" width="13.140625" customWidth="1"/>
    <col min="12" max="12" width="12" customWidth="1"/>
  </cols>
  <sheetData>
    <row r="1" spans="2:20" ht="20.25" customHeight="1" x14ac:dyDescent="0.25">
      <c r="B1" s="11" t="s">
        <v>156</v>
      </c>
      <c r="C1" s="11"/>
      <c r="D1" s="11"/>
      <c r="E1" s="11"/>
      <c r="F1" s="11"/>
      <c r="G1" s="11"/>
      <c r="H1" s="11"/>
      <c r="I1" s="11"/>
      <c r="J1" s="11"/>
      <c r="K1" s="72"/>
    </row>
    <row r="2" spans="2:20" x14ac:dyDescent="0.2">
      <c r="B2" s="1"/>
      <c r="C2" s="1"/>
      <c r="D2" s="1"/>
      <c r="E2" s="1"/>
      <c r="F2" s="1"/>
      <c r="G2" s="1"/>
      <c r="H2" s="1"/>
      <c r="I2" s="1"/>
      <c r="J2" s="1"/>
    </row>
    <row r="3" spans="2:20" x14ac:dyDescent="0.2">
      <c r="B3" s="1"/>
      <c r="S3" s="1"/>
      <c r="T3" s="1"/>
    </row>
    <row r="4" spans="2:20" x14ac:dyDescent="0.2">
      <c r="B4" s="48"/>
      <c r="C4" s="48"/>
      <c r="D4" s="48"/>
      <c r="E4" s="48"/>
      <c r="F4" s="48"/>
      <c r="G4" s="48"/>
      <c r="H4" s="48"/>
      <c r="I4" s="48"/>
      <c r="J4" s="48"/>
      <c r="K4" s="48"/>
      <c r="L4" s="48"/>
      <c r="M4" s="48"/>
      <c r="N4" s="48"/>
      <c r="O4" s="48"/>
      <c r="P4" s="48"/>
      <c r="Q4" s="48"/>
      <c r="R4" s="48"/>
      <c r="S4" s="1"/>
      <c r="T4" s="1"/>
    </row>
    <row r="6" spans="2:20" ht="69" customHeight="1" x14ac:dyDescent="0.2">
      <c r="B6" s="158" t="s">
        <v>76</v>
      </c>
      <c r="C6" s="159"/>
      <c r="D6" s="159"/>
      <c r="E6" s="159"/>
      <c r="F6" s="160"/>
      <c r="G6" s="83" t="s">
        <v>23</v>
      </c>
      <c r="H6" s="83" t="s">
        <v>149</v>
      </c>
      <c r="I6" s="83" t="s">
        <v>148</v>
      </c>
      <c r="J6" s="83" t="s">
        <v>150</v>
      </c>
      <c r="K6" s="86" t="s">
        <v>154</v>
      </c>
      <c r="L6" s="82" t="s">
        <v>65</v>
      </c>
    </row>
    <row r="7" spans="2:20" x14ac:dyDescent="0.2">
      <c r="B7" s="155" t="s">
        <v>138</v>
      </c>
      <c r="C7" s="156"/>
      <c r="D7" s="156"/>
      <c r="E7" s="156"/>
      <c r="F7" s="157"/>
      <c r="G7" s="84" t="e">
        <f xml:space="preserve"> 'Uncontrolled Emissions'!$H$18</f>
        <v>#DIV/0!</v>
      </c>
      <c r="H7" s="85" t="e">
        <f xml:space="preserve"> IF(('Facility Information'!$C$5-'Facility Information'!$C$7)&gt;= 0,('Facility Information'!$C$5-'Facility Information'!$C$7)/'Facility Information'!$C$5, "FALSE")</f>
        <v>#DIV/0!</v>
      </c>
      <c r="I7" s="117" t="e">
        <f xml:space="preserve"> 'Annual Emissions'!$G7*'Annual Emissions'!$H7</f>
        <v>#DIV/0!</v>
      </c>
      <c r="J7" s="118">
        <f xml:space="preserve"> 'Dust Control Methods'!$C$15</f>
        <v>1</v>
      </c>
      <c r="K7" s="27" t="e">
        <f xml:space="preserve"> 'Annual Emissions'!$I7*'Annual Emissions'!$J7</f>
        <v>#DIV/0!</v>
      </c>
      <c r="L7" s="18" t="s">
        <v>22</v>
      </c>
    </row>
    <row r="8" spans="2:20" ht="18" customHeight="1" x14ac:dyDescent="0.25">
      <c r="B8" s="155" t="s">
        <v>142</v>
      </c>
      <c r="C8" s="156"/>
      <c r="D8" s="156"/>
      <c r="E8" s="156"/>
      <c r="F8" s="157"/>
      <c r="G8" s="84" t="e">
        <f xml:space="preserve"> 'Uncontrolled Emissions'!$H$19</f>
        <v>#DIV/0!</v>
      </c>
      <c r="H8" s="85" t="e">
        <f xml:space="preserve"> IF(('Facility Information'!$C$5-'Facility Information'!$C$7)&gt;= 0,('Facility Information'!$C$5-'Facility Information'!$C$7)/'Facility Information'!$C$5, "FALSE")</f>
        <v>#DIV/0!</v>
      </c>
      <c r="I8" s="117" t="e">
        <f xml:space="preserve"> 'Annual Emissions'!$G8*'Annual Emissions'!$H8</f>
        <v>#DIV/0!</v>
      </c>
      <c r="J8" s="118">
        <f xml:space="preserve"> 'Dust Control Methods'!$C$15</f>
        <v>1</v>
      </c>
      <c r="K8" s="27" t="e">
        <f xml:space="preserve"> 'Annual Emissions'!$I8*'Annual Emissions'!$J8</f>
        <v>#DIV/0!</v>
      </c>
      <c r="L8" s="18" t="s">
        <v>66</v>
      </c>
    </row>
    <row r="9" spans="2:20" ht="15" customHeight="1" x14ac:dyDescent="0.25">
      <c r="B9" s="155" t="s">
        <v>143</v>
      </c>
      <c r="C9" s="156"/>
      <c r="D9" s="156"/>
      <c r="E9" s="156"/>
      <c r="F9" s="157"/>
      <c r="G9" s="84" t="e">
        <f xml:space="preserve"> 'Uncontrolled Emissions'!$H$20</f>
        <v>#DIV/0!</v>
      </c>
      <c r="H9" s="85" t="e">
        <f xml:space="preserve"> IF(('Facility Information'!$C$5-'Facility Information'!$C$7)&gt;= 0,('Facility Information'!$C$5-'Facility Information'!$C$7)/'Facility Information'!$C$5, "FALSE")</f>
        <v>#DIV/0!</v>
      </c>
      <c r="I9" s="117" t="e">
        <f xml:space="preserve"> 'Annual Emissions'!$G9*'Annual Emissions'!$H9</f>
        <v>#DIV/0!</v>
      </c>
      <c r="J9" s="118">
        <f xml:space="preserve"> 'Dust Control Methods'!$C$15</f>
        <v>1</v>
      </c>
      <c r="K9" s="27" t="e">
        <f xml:space="preserve"> 'Annual Emissions'!$I9*'Annual Emissions'!$J9</f>
        <v>#DIV/0!</v>
      </c>
      <c r="L9" s="18" t="s">
        <v>22</v>
      </c>
    </row>
    <row r="11" spans="2:20" x14ac:dyDescent="0.2">
      <c r="B11" s="16" t="s">
        <v>155</v>
      </c>
      <c r="C11" s="16"/>
      <c r="D11" s="16"/>
      <c r="E11" s="16"/>
      <c r="F11" s="16"/>
    </row>
  </sheetData>
  <sheetProtection password="CA53" sheet="1" objects="1" scenarios="1"/>
  <mergeCells count="4">
    <mergeCell ref="B9:F9"/>
    <mergeCell ref="B6:F6"/>
    <mergeCell ref="B7:F7"/>
    <mergeCell ref="B8:F8"/>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Changelog</vt:lpstr>
      <vt:lpstr>Introduction</vt:lpstr>
      <vt:lpstr>Instructions</vt:lpstr>
      <vt:lpstr>Facility Information</vt:lpstr>
      <vt:lpstr>Typical Silt Content AP-42</vt:lpstr>
      <vt:lpstr>Uncontrolled Emissions</vt:lpstr>
      <vt:lpstr>Dust Control Methods</vt:lpstr>
      <vt:lpstr>Annual Emissions</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kerdoussF</dc:creator>
  <cp:lastModifiedBy>Bennett,Sarah (ECCC)</cp:lastModifiedBy>
  <dcterms:created xsi:type="dcterms:W3CDTF">2007-09-17T12:10:27Z</dcterms:created>
  <dcterms:modified xsi:type="dcterms:W3CDTF">2023-02-10T20:32:06Z</dcterms:modified>
</cp:coreProperties>
</file>