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cr.int.ec.gc.ca\shares\S\SRAD_PID\NPRI Implementation\Toolbox_v2\_Tools_Guides\Diesel_Fuel_Generator - Hours_of_Operation\"/>
    </mc:Choice>
  </mc:AlternateContent>
  <workbookProtection workbookPassword="CA53" lockStructure="1"/>
  <bookViews>
    <workbookView xWindow="360" yWindow="1650" windowWidth="15480" windowHeight="11310" tabRatio="763"/>
  </bookViews>
  <sheets>
    <sheet name="Instructions " sheetId="1" r:id="rId1"/>
    <sheet name="Entrez les données" sheetId="2" r:id="rId2"/>
    <sheet name="Rejets de la Partie 1" sheetId="3" r:id="rId3"/>
    <sheet name="Rejets des Parties 2 et 3" sheetId="4" r:id="rId4"/>
    <sheet name="Rejets de la Partie 4" sheetId="5" r:id="rId5"/>
    <sheet name="Rejets de la Partie 5" sheetId="6" r:id="rId6"/>
    <sheet name="Histoire" sheetId="7" state="hidden" r:id="rId7"/>
  </sheets>
  <calcPr calcId="162913"/>
</workbook>
</file>

<file path=xl/calcChain.xml><?xml version="1.0" encoding="utf-8"?>
<calcChain xmlns="http://schemas.openxmlformats.org/spreadsheetml/2006/main">
  <c r="H7" i="4" l="1"/>
  <c r="G7" i="4"/>
  <c r="F7" i="4"/>
  <c r="C7" i="4"/>
  <c r="C10" i="5" l="1"/>
  <c r="C9" i="5"/>
  <c r="C8" i="5"/>
  <c r="C7" i="5"/>
  <c r="C6" i="5"/>
  <c r="C5" i="5"/>
  <c r="C4" i="5"/>
  <c r="C5" i="6"/>
  <c r="C10" i="4"/>
  <c r="C12" i="4"/>
  <c r="C17" i="4"/>
  <c r="C14" i="4"/>
  <c r="C13" i="4"/>
  <c r="C11" i="4"/>
  <c r="C6" i="4"/>
  <c r="C5" i="4"/>
  <c r="C5" i="3"/>
  <c r="C7" i="3"/>
  <c r="G9" i="6"/>
  <c r="F9" i="6"/>
  <c r="H9" i="6" s="1"/>
  <c r="C9" i="6"/>
  <c r="G17" i="4"/>
  <c r="F17" i="4"/>
  <c r="C9" i="4"/>
  <c r="G14" i="4"/>
  <c r="H14" i="4" s="1"/>
  <c r="F14" i="4"/>
  <c r="G13" i="4"/>
  <c r="F13" i="4"/>
  <c r="H13" i="4" s="1"/>
  <c r="G12" i="4"/>
  <c r="H12" i="4" s="1"/>
  <c r="F12" i="4"/>
  <c r="G11" i="4"/>
  <c r="F11" i="4"/>
  <c r="G10" i="4"/>
  <c r="F10" i="4"/>
  <c r="G9" i="4"/>
  <c r="F9" i="4"/>
  <c r="G5" i="3"/>
  <c r="F5" i="3"/>
  <c r="C6" i="3"/>
  <c r="C7" i="6"/>
  <c r="F7" i="6"/>
  <c r="G7" i="6"/>
  <c r="F5" i="6"/>
  <c r="G5" i="6"/>
  <c r="G4" i="6"/>
  <c r="F4" i="6"/>
  <c r="C4" i="6"/>
  <c r="F5" i="4"/>
  <c r="G5" i="4"/>
  <c r="H5" i="4" s="1"/>
  <c r="F6" i="4"/>
  <c r="G6" i="4"/>
  <c r="F8" i="4"/>
  <c r="G8" i="4"/>
  <c r="H8" i="4" s="1"/>
  <c r="C8" i="4"/>
  <c r="F15" i="4"/>
  <c r="G15" i="4"/>
  <c r="C15" i="4"/>
  <c r="F16" i="4"/>
  <c r="G16" i="4"/>
  <c r="C16" i="4"/>
  <c r="F18" i="4"/>
  <c r="G18" i="4"/>
  <c r="C18" i="4"/>
  <c r="F19" i="4"/>
  <c r="G19" i="4"/>
  <c r="C19" i="4"/>
  <c r="C10" i="3"/>
  <c r="F10" i="3"/>
  <c r="G10" i="3"/>
  <c r="G7" i="3"/>
  <c r="F7" i="3"/>
  <c r="G6" i="3"/>
  <c r="H6" i="3" s="1"/>
  <c r="F6" i="3"/>
  <c r="G7" i="5"/>
  <c r="F7" i="5"/>
  <c r="C8" i="6"/>
  <c r="C6" i="6"/>
  <c r="C17" i="3"/>
  <c r="C12" i="3"/>
  <c r="C11" i="3"/>
  <c r="C9" i="3"/>
  <c r="C8" i="3"/>
  <c r="C4" i="3"/>
  <c r="G8" i="6"/>
  <c r="F8" i="6"/>
  <c r="F11" i="3"/>
  <c r="G11" i="3"/>
  <c r="G9" i="3"/>
  <c r="F9" i="3"/>
  <c r="G17" i="3"/>
  <c r="F17" i="3"/>
  <c r="H17" i="3" s="1"/>
  <c r="G12" i="3"/>
  <c r="F12" i="3"/>
  <c r="G6" i="6"/>
  <c r="F6" i="6"/>
  <c r="H6" i="6" s="1"/>
  <c r="G8" i="3"/>
  <c r="H8" i="3" s="1"/>
  <c r="F8" i="3"/>
  <c r="G4" i="3"/>
  <c r="F4" i="3"/>
  <c r="F5" i="5"/>
  <c r="G5" i="5"/>
  <c r="F6" i="5"/>
  <c r="G6" i="5"/>
  <c r="F8" i="5"/>
  <c r="G8" i="5"/>
  <c r="F9" i="5"/>
  <c r="G9" i="5"/>
  <c r="F10" i="5"/>
  <c r="G10" i="5"/>
  <c r="F4" i="5"/>
  <c r="G4" i="5"/>
  <c r="H6" i="5"/>
  <c r="H16" i="4" l="1"/>
  <c r="H11" i="4"/>
  <c r="H7" i="5"/>
  <c r="H19" i="4"/>
  <c r="H9" i="4"/>
  <c r="H9" i="3"/>
  <c r="H7" i="3"/>
  <c r="H4" i="6"/>
  <c r="H9" i="5"/>
  <c r="H15" i="4"/>
  <c r="H17" i="4"/>
  <c r="H7" i="6"/>
  <c r="H5" i="6"/>
  <c r="H4" i="5"/>
  <c r="H8" i="6"/>
  <c r="H18" i="4"/>
  <c r="H11" i="3"/>
  <c r="H10" i="3"/>
  <c r="H6" i="4"/>
  <c r="H10" i="5"/>
  <c r="H8" i="5"/>
  <c r="H5" i="5"/>
  <c r="H12" i="3"/>
  <c r="H5" i="3"/>
  <c r="H10" i="4"/>
  <c r="H4" i="3"/>
  <c r="H20" i="4" l="1"/>
</calcChain>
</file>

<file path=xl/sharedStrings.xml><?xml version="1.0" encoding="utf-8"?>
<sst xmlns="http://schemas.openxmlformats.org/spreadsheetml/2006/main" count="301" uniqueCount="123">
  <si>
    <t>*</t>
  </si>
  <si>
    <t>630-08-0</t>
  </si>
  <si>
    <t>tonnes</t>
  </si>
  <si>
    <t>7446-09-5</t>
  </si>
  <si>
    <t>11104-93-1</t>
  </si>
  <si>
    <t xml:space="preserve"> </t>
  </si>
  <si>
    <t>71-43-2</t>
  </si>
  <si>
    <t>115-07-1</t>
  </si>
  <si>
    <t>106-99-0</t>
  </si>
  <si>
    <t>D</t>
  </si>
  <si>
    <t>kg/hp - hour</t>
  </si>
  <si>
    <t>75-07-0</t>
  </si>
  <si>
    <t>E</t>
  </si>
  <si>
    <t>56-55-3</t>
  </si>
  <si>
    <t>206-44-0</t>
  </si>
  <si>
    <t>kg</t>
  </si>
  <si>
    <t>50-00-0</t>
  </si>
  <si>
    <t>1330-20-7</t>
  </si>
  <si>
    <t>U</t>
  </si>
  <si>
    <t>91-20-3</t>
  </si>
  <si>
    <t>85-01-8</t>
  </si>
  <si>
    <t>129-00-0</t>
  </si>
  <si>
    <t>108-88-3</t>
  </si>
  <si>
    <t>TOTAL</t>
  </si>
  <si>
    <t>Horsepower</t>
  </si>
  <si>
    <t>horsepower</t>
  </si>
  <si>
    <t>83-32-9</t>
  </si>
  <si>
    <t>86-73-7</t>
  </si>
  <si>
    <t>208-96-8</t>
  </si>
  <si>
    <t>107-08-8</t>
  </si>
  <si>
    <t>120-12-7</t>
  </si>
  <si>
    <t>218-01-9</t>
  </si>
  <si>
    <t>50-32-8</t>
  </si>
  <si>
    <t>205-99-2</t>
  </si>
  <si>
    <t>191-24-2</t>
  </si>
  <si>
    <t>207-08-9</t>
  </si>
  <si>
    <t>53-70-3</t>
  </si>
  <si>
    <t>193-39-5</t>
  </si>
  <si>
    <t>But</t>
  </si>
  <si>
    <t>Comment utiliser l'outil d'estimation</t>
  </si>
  <si>
    <t xml:space="preserve">Puisque les seuils de déclaration de l'INRP s'appliquent à l'installation dans son ensemble, les rejets atmosphériques  calculés dans ce tableur doivent être ajoutés aux activités menées à l'installation ainsi qu'aux rejets d'autres sources (rejets atmosphériques) de l'INRP.  </t>
  </si>
  <si>
    <t>Avant d'utiliser les nombres calculés dans ce tableur, assurez-vous que seuls les processus employés à votre installation sont représentés dans l'onglet respectif. Si vous remarquez qu'un processus a été inclu dans les calculs de rejets et qu'il n'est pas présent à votre installation, remplacez le facteur d'émission pour ce processus par le chiffre 0. Cela enlèvera les rejets liés à ce processus de vos calculs de rejets.</t>
  </si>
  <si>
    <t>Codes applicables de classification des sources utilisés pour la détermination du facteur d'émission de la base de données WebFIRE de l'EPA des États-Unis.</t>
  </si>
  <si>
    <t>Niveau 1 - Chaudières à combustion interne</t>
  </si>
  <si>
    <t>Niveau 2 - Production d'électricité industriel</t>
  </si>
  <si>
    <t>Level 4 - Moteur à explosion alternatif</t>
  </si>
  <si>
    <t>Sources d'information</t>
  </si>
  <si>
    <t>Les facteurs d'émission sont tirés de la base de données WebFIRE (version Décembre 2005).</t>
  </si>
  <si>
    <t>Renseignements supplémentaires</t>
  </si>
  <si>
    <t>Afin de préserver l'uniformité avec le logiciel de déclaration de l'INRP, ce classeur génère des valeurs de trois décimales, sauf pour les rejets des D/F qui sont étendus à six décimales.</t>
  </si>
  <si>
    <t xml:space="preserve">Le tableur a été rempli avec les facteurs d'émission par défaut. Cependant, si vous préférez utiliser un facteur d'émission propre à une installation, vous pouvez entrer ce facteur dans la colonne facteur d'émission. Si vous choisissez d'insérer votre propre facteur d'émission, assurez-vous que les unités ont été converties en conséquence.  </t>
  </si>
  <si>
    <t>Les facteurs d'émission utilisés dans ce tableur sont fondés sur des émissions non contrôlées. Si vous utilisez un dispositif de réduction des émissions, vous devrez ajuster les émissions calculées par ce tableur en fonction de la formule suivante:</t>
  </si>
  <si>
    <t>Émissions contrôlées = Émissions non contrôlées x ((100 - taux de réduction)/100)</t>
  </si>
  <si>
    <t>Code CCS - 20200102, 20300101</t>
  </si>
  <si>
    <t>Level 3 - Mazout (Diesel)</t>
  </si>
  <si>
    <t>Ce tableur a été conçu pour aider à l'estimation des rejets de substances de l'INRP provenant de la combustion de diesel par un groupe électrogene (moteurs alternatifs).  Lorsque les facteurs d'émission sont disponibles, on tient compte de toutes les substances de l'INRP pour cette activité.</t>
  </si>
  <si>
    <t>Entrez les données</t>
  </si>
  <si>
    <t>Heures d'exploitation</t>
  </si>
  <si>
    <t>Puissance en horse power</t>
  </si>
  <si>
    <t>Taux d'activité</t>
  </si>
  <si>
    <r>
      <t>Unit</t>
    </r>
    <r>
      <rPr>
        <b/>
        <sz val="10"/>
        <rFont val="Arial"/>
        <family val="2"/>
      </rPr>
      <t>é</t>
    </r>
    <r>
      <rPr>
        <b/>
        <sz val="10"/>
        <rFont val="Arial"/>
        <family val="2"/>
      </rPr>
      <t>s</t>
    </r>
  </si>
  <si>
    <t>heures</t>
  </si>
  <si>
    <t>Rejets des substances de la Partie 1A</t>
  </si>
  <si>
    <t>Nom de la substance</t>
  </si>
  <si>
    <t>Numéro CAS</t>
  </si>
  <si>
    <t>Facteur d'émission</t>
  </si>
  <si>
    <t>Cotes des FE</t>
  </si>
  <si>
    <t>Rejets totaux à 3 décimales</t>
  </si>
  <si>
    <t>Unités</t>
  </si>
  <si>
    <t>Rejets des substances de la Partie 1B</t>
  </si>
  <si>
    <t>* Plus d'un numéro CAS s'applique à cette substance</t>
  </si>
  <si>
    <t>Acétaldéhyde</t>
  </si>
  <si>
    <t>Acroléine</t>
  </si>
  <si>
    <t>Formaldéhyde</t>
  </si>
  <si>
    <t>Benzène</t>
  </si>
  <si>
    <t>Naphtalène</t>
  </si>
  <si>
    <t>Anthracène</t>
  </si>
  <si>
    <t>Propylène</t>
  </si>
  <si>
    <t>Toluène</t>
  </si>
  <si>
    <t>Acénaphtène</t>
  </si>
  <si>
    <t>Acénaphthylène</t>
  </si>
  <si>
    <t>Fluoranthène</t>
  </si>
  <si>
    <t>Fluorène</t>
  </si>
  <si>
    <t>Phénanthrène</t>
  </si>
  <si>
    <t>Pyrène</t>
  </si>
  <si>
    <t>Rejets des substances de la Partie 2</t>
  </si>
  <si>
    <t>Rejets des substances de la Partie 3</t>
  </si>
  <si>
    <t>Aucun facteur d'émission n'est disponible pour les substances de la Partie 3.</t>
  </si>
  <si>
    <t>Rejets des principaux contaminants atmosphériques (PCA) de la Partie 4</t>
  </si>
  <si>
    <t>Monoxyde de carbone (CO)</t>
  </si>
  <si>
    <r>
      <t>Dioxyde de soufre (SO</t>
    </r>
    <r>
      <rPr>
        <vertAlign val="subscript"/>
        <sz val="10"/>
        <rFont val="Arial"/>
        <family val="2"/>
      </rPr>
      <t>2</t>
    </r>
    <r>
      <rPr>
        <sz val="10"/>
        <rFont val="Arial"/>
        <family val="2"/>
      </rPr>
      <t>)</t>
    </r>
  </si>
  <si>
    <r>
      <t>Oxydes d'azote, exprimés sous forme de NO</t>
    </r>
    <r>
      <rPr>
        <vertAlign val="subscript"/>
        <sz val="10"/>
        <color indexed="8"/>
        <rFont val="Arial"/>
        <family val="2"/>
      </rPr>
      <t>2</t>
    </r>
    <r>
      <rPr>
        <sz val="10"/>
        <color indexed="8"/>
        <rFont val="Arial"/>
        <family val="2"/>
      </rPr>
      <t xml:space="preserve"> (NO</t>
    </r>
    <r>
      <rPr>
        <vertAlign val="subscript"/>
        <sz val="10"/>
        <color indexed="8"/>
        <rFont val="Arial"/>
        <family val="2"/>
      </rPr>
      <t>x</t>
    </r>
    <r>
      <rPr>
        <sz val="10"/>
        <color indexed="8"/>
        <rFont val="Arial"/>
        <family val="2"/>
      </rPr>
      <t>)</t>
    </r>
  </si>
  <si>
    <t>Matières particulaires totales en suspension (TPM)</t>
  </si>
  <si>
    <r>
      <t>Matières particulaires de 10 µm ou moins (PM</t>
    </r>
    <r>
      <rPr>
        <vertAlign val="subscript"/>
        <sz val="10"/>
        <rFont val="Arial"/>
        <family val="2"/>
      </rPr>
      <t>10</t>
    </r>
    <r>
      <rPr>
        <sz val="10"/>
        <rFont val="Arial"/>
        <family val="2"/>
      </rPr>
      <t>)</t>
    </r>
  </si>
  <si>
    <r>
      <t>Matières particulaires d'un diamètre inférieur ou égal à 2.5 µm</t>
    </r>
    <r>
      <rPr>
        <sz val="10"/>
        <rFont val="Arial"/>
        <family val="2"/>
      </rPr>
      <t xml:space="preserve"> (PM</t>
    </r>
    <r>
      <rPr>
        <vertAlign val="subscript"/>
        <sz val="10"/>
        <rFont val="Arial"/>
        <family val="2"/>
      </rPr>
      <t>2.5</t>
    </r>
    <r>
      <rPr>
        <sz val="10"/>
        <rFont val="Arial"/>
        <family val="2"/>
      </rPr>
      <t>)</t>
    </r>
  </si>
  <si>
    <t>Rejets des composés organiques volatils de la Partie 5</t>
  </si>
  <si>
    <t>kg/hp - heure</t>
  </si>
  <si>
    <t>Déclaration des HAP</t>
  </si>
  <si>
    <t>Génératrice diesel - heurs d'exloitation (jusqu'à 600 horsepower)</t>
  </si>
  <si>
    <t>J.G.</t>
  </si>
  <si>
    <t>Document History/Histoire du document</t>
  </si>
  <si>
    <t>Date/date</t>
  </si>
  <si>
    <t>Item/item</t>
  </si>
  <si>
    <t>C.S.</t>
  </si>
  <si>
    <t>By/Par</t>
  </si>
  <si>
    <t>Calculator workbook created / document créé</t>
  </si>
  <si>
    <t>Reviewed EFs against AP-42 Chapter 3.3. Reviewed EFs against AP-42 Chapter 3.3. Adjusted EFs for part 4 substances to make use of the EPA's factors that are already converted to a power output basis. This results in a slight increase in the EFs (~1%).    / Revision de les F-E contre AP- 42 Chapitre 3.3. Ajusté les F-E pour les substances dans la partie 4 en utilisant les facteurs de l'EPA qui sont déjà convertis à une base de puissance de sortie. Cela se traduit par une légère augmentation dans les F-E ( ~ 1 %) .</t>
  </si>
  <si>
    <t>Les cotes des facteurs d'émission sont présentées pour chaque facteur d'émission dans la colonne suivant celle des unités des facteurs d'émission. Pour la description des cotes des facteurs d'émission, consultez la page des FAQ ''Foire Aux Questions'' de l'AP-42:  https://www.epa.gov/air-emissions-factors-and-quantification/ap-42-frequent-questions#ratings</t>
  </si>
  <si>
    <t xml:space="preserve">En sélectionnant l'onglet "Entrez les données" de ce classeur, vous pouvez entrer toutes les données pertinentes requises pour calculer les estimations de rejets dans les quatre onglets suivants. Les cellules surlignées en jaune sont des valeurs requises. Lorsque vous aurez entré les valeurs requises, vous pourrez visualiser les estimations de rejets calculées; elles apparaîtront en caractères gras rouge lorsque vous choisirez un des quatre onglets suivants: "Rejets de  la Partie 1", "Rejets des Parties 2 et 3", "Rejets de la Partie 4" et "Rejets de la Partie 5".  Les rejets de la Partie 1 comprennent les substances principales de l'INRP avec un seuil individuel de 10 tonnes de substance fabriquée, traitée ou utilisée autrement, au même titre que les autres substances et groupes de substances ayant des seuil qui varient de 5 à 1000 kg, selon la substance. Les rejets des Parties 2 et 3 comprennent respectivement les HAP et les dioxines et furanes. Les substances de la Partie 2 ont un seuil de déclaration pour les substances créées fortuitement et les substances de la Partie 3 ont un seuil de déclaration fondé sur le type d'activité. Les rejets de la Partie 4 comprennent les sept principaux contaminants atmosphériques dont les seuils de déclaration sont fondés sur les rejets.  Les rejets de la Partie 5 comprennent les composés organiques volatils (COV), avec des critères de déclaration additionnels.  </t>
  </si>
  <si>
    <t>Xylène (tous les isomères)</t>
  </si>
  <si>
    <t>Mercure (et ses composés)</t>
  </si>
  <si>
    <t>Benz[a]anthracène</t>
  </si>
  <si>
    <t>Chrysène</t>
  </si>
  <si>
    <t>Benzo[a]pyrène</t>
  </si>
  <si>
    <t>Benzo[b]fluoranthène</t>
  </si>
  <si>
    <t>Benzo[ghi]pérylène</t>
  </si>
  <si>
    <t>Benzo[k]fluoranthène</t>
  </si>
  <si>
    <t>Dibenz[a,h]anthracène</t>
  </si>
  <si>
    <t>Indeno[1,2,3-cd]pyrène</t>
  </si>
  <si>
    <t>Composés organiques volatils (total) (COV)</t>
  </si>
  <si>
    <t>** FE = Facteur d'émission</t>
  </si>
  <si>
    <t>Unités de FE**</t>
  </si>
  <si>
    <t>1,3-Butadiène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</si>
</sst>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E+00"/>
  </numFmts>
  <fonts count="19" x14ac:knownFonts="1">
    <font>
      <sz val="10"/>
      <name val="Arial"/>
    </font>
    <font>
      <sz val="10"/>
      <name val="Arial"/>
      <family val="2"/>
    </font>
    <font>
      <b/>
      <sz val="10"/>
      <name val="Arial"/>
      <family val="2"/>
    </font>
    <font>
      <b/>
      <u/>
      <sz val="10"/>
      <name val="Arial"/>
      <family val="2"/>
    </font>
    <font>
      <sz val="10"/>
      <name val="Arial"/>
      <family val="2"/>
    </font>
    <font>
      <b/>
      <sz val="14"/>
      <name val="Arial"/>
      <family val="2"/>
    </font>
    <font>
      <b/>
      <sz val="10"/>
      <color indexed="10"/>
      <name val="Arial"/>
      <family val="2"/>
    </font>
    <font>
      <sz val="10"/>
      <color indexed="17"/>
      <name val="Arial"/>
      <family val="2"/>
    </font>
    <font>
      <sz val="10"/>
      <color indexed="17"/>
      <name val="Arial"/>
      <family val="2"/>
    </font>
    <font>
      <sz val="8"/>
      <name val="Arial"/>
      <family val="2"/>
    </font>
    <font>
      <sz val="9"/>
      <name val="Arial"/>
      <family val="2"/>
    </font>
    <font>
      <b/>
      <u/>
      <sz val="14"/>
      <name val="Arial"/>
      <family val="2"/>
    </font>
    <font>
      <sz val="10"/>
      <color indexed="12"/>
      <name val="Arial"/>
      <family val="2"/>
    </font>
    <font>
      <sz val="10"/>
      <color indexed="10"/>
      <name val="Arial"/>
      <family val="2"/>
    </font>
    <font>
      <sz val="10"/>
      <name val="Arial"/>
      <family val="2"/>
    </font>
    <font>
      <b/>
      <sz val="10"/>
      <name val="Arial"/>
      <family val="2"/>
    </font>
    <font>
      <vertAlign val="subscript"/>
      <sz val="10"/>
      <name val="Arial"/>
      <family val="2"/>
    </font>
    <font>
      <sz val="10"/>
      <color indexed="8"/>
      <name val="Arial"/>
      <family val="2"/>
    </font>
    <font>
      <vertAlign val="subscript"/>
      <sz val="10"/>
      <color indexed="8"/>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4" fillId="0" borderId="0"/>
  </cellStyleXfs>
  <cellXfs count="122">
    <xf numFmtId="0" fontId="0" fillId="0" borderId="0" xfId="0"/>
    <xf numFmtId="49" fontId="0" fillId="0" borderId="0" xfId="0" applyNumberFormat="1" applyAlignment="1">
      <alignment horizontal="left" wrapText="1"/>
    </xf>
    <xf numFmtId="164" fontId="0" fillId="0" borderId="0" xfId="0" applyNumberFormat="1"/>
    <xf numFmtId="0" fontId="0" fillId="0" borderId="0" xfId="0" applyAlignment="1">
      <alignment horizontal="center"/>
    </xf>
    <xf numFmtId="0" fontId="0" fillId="0" borderId="0" xfId="0" applyAlignment="1">
      <alignment horizontal="left"/>
    </xf>
    <xf numFmtId="0" fontId="5" fillId="0" borderId="0" xfId="0" applyFont="1" applyAlignment="1">
      <alignment horizontal="left"/>
    </xf>
    <xf numFmtId="0" fontId="8" fillId="0" borderId="0" xfId="0" applyFont="1" applyAlignment="1"/>
    <xf numFmtId="0" fontId="1" fillId="0" borderId="0" xfId="0" applyFont="1"/>
    <xf numFmtId="0" fontId="0" fillId="0" borderId="0" xfId="0" applyAlignment="1">
      <alignment wrapText="1"/>
    </xf>
    <xf numFmtId="0" fontId="0" fillId="0" borderId="0" xfId="0" applyNumberFormat="1" applyAlignment="1">
      <alignment wrapText="1"/>
    </xf>
    <xf numFmtId="0" fontId="3" fillId="0" borderId="0" xfId="0" applyFont="1" applyAlignment="1">
      <alignment wrapText="1"/>
    </xf>
    <xf numFmtId="1" fontId="0" fillId="0" borderId="0" xfId="0" applyNumberFormat="1"/>
    <xf numFmtId="1" fontId="0" fillId="0" borderId="0" xfId="0" applyNumberFormat="1" applyBorder="1"/>
    <xf numFmtId="1" fontId="0" fillId="0" borderId="0" xfId="0" applyNumberFormat="1" applyBorder="1" applyAlignment="1">
      <alignment horizontal="center"/>
    </xf>
    <xf numFmtId="1" fontId="10" fillId="0" borderId="0" xfId="0" applyNumberFormat="1" applyFont="1" applyBorder="1"/>
    <xf numFmtId="0" fontId="4" fillId="0" borderId="0" xfId="0" applyFont="1"/>
    <xf numFmtId="0" fontId="0" fillId="0" borderId="0" xfId="0" applyNumberFormat="1" applyBorder="1" applyAlignment="1">
      <alignment horizontal="center"/>
    </xf>
    <xf numFmtId="2" fontId="0" fillId="0" borderId="0" xfId="0" applyNumberFormat="1" applyBorder="1" applyAlignment="1">
      <alignment horizontal="center"/>
    </xf>
    <xf numFmtId="164" fontId="6" fillId="0" borderId="0" xfId="0" applyNumberFormat="1" applyFont="1" applyAlignment="1">
      <alignment horizontal="center"/>
    </xf>
    <xf numFmtId="0" fontId="4" fillId="0" borderId="0" xfId="0" applyNumberFormat="1" applyFont="1" applyAlignment="1">
      <alignment horizontal="left"/>
    </xf>
    <xf numFmtId="0" fontId="4" fillId="0" borderId="0" xfId="0" applyFont="1" applyFill="1"/>
    <xf numFmtId="0" fontId="4" fillId="0" borderId="0" xfId="0" quotePrefix="1" applyFont="1" applyFill="1" applyAlignment="1">
      <alignment horizontal="left"/>
    </xf>
    <xf numFmtId="0" fontId="4" fillId="0" borderId="0" xfId="0" applyFont="1" applyFill="1" applyAlignment="1">
      <alignment horizontal="left"/>
    </xf>
    <xf numFmtId="0" fontId="4" fillId="0" borderId="0" xfId="0" applyFont="1" applyBorder="1" applyAlignment="1">
      <alignment horizontal="center"/>
    </xf>
    <xf numFmtId="165" fontId="0" fillId="0" borderId="0" xfId="0" applyNumberFormat="1" applyBorder="1" applyAlignment="1">
      <alignment horizontal="center"/>
    </xf>
    <xf numFmtId="0" fontId="6" fillId="0" borderId="0" xfId="0" applyFont="1" applyBorder="1" applyAlignment="1">
      <alignment horizontal="left"/>
    </xf>
    <xf numFmtId="0" fontId="0" fillId="0" borderId="0" xfId="0" applyBorder="1"/>
    <xf numFmtId="49" fontId="11" fillId="0" borderId="0" xfId="0" applyNumberFormat="1" applyFont="1" applyBorder="1" applyAlignment="1">
      <alignment horizontal="center" wrapText="1"/>
    </xf>
    <xf numFmtId="0" fontId="3" fillId="0" borderId="0" xfId="0" applyFont="1" applyAlignment="1">
      <alignment horizontal="center"/>
    </xf>
    <xf numFmtId="0" fontId="4" fillId="0" borderId="1" xfId="0" applyFont="1" applyBorder="1" applyAlignment="1">
      <alignment horizontal="center"/>
    </xf>
    <xf numFmtId="0" fontId="0" fillId="0" borderId="1" xfId="0" applyBorder="1" applyAlignment="1">
      <alignment horizontal="center"/>
    </xf>
    <xf numFmtId="0" fontId="2" fillId="2" borderId="1" xfId="0" applyFont="1" applyFill="1" applyBorder="1" applyAlignment="1">
      <alignment horizontal="center"/>
    </xf>
    <xf numFmtId="0" fontId="0" fillId="0" borderId="0" xfId="0" applyProtection="1"/>
    <xf numFmtId="0" fontId="3" fillId="0" borderId="0" xfId="0" applyFont="1" applyAlignment="1" applyProtection="1">
      <alignment horizontal="center"/>
    </xf>
    <xf numFmtId="0" fontId="2" fillId="0" borderId="0" xfId="0" applyFont="1" applyBorder="1" applyAlignment="1" applyProtection="1">
      <alignment horizontal="left"/>
    </xf>
    <xf numFmtId="0" fontId="2" fillId="0" borderId="0" xfId="0" applyFont="1" applyFill="1" applyAlignment="1" applyProtection="1">
      <alignment horizontal="right"/>
    </xf>
    <xf numFmtId="0" fontId="4" fillId="0" borderId="0" xfId="0" applyFont="1" applyAlignment="1" applyProtection="1">
      <alignment horizontal="right"/>
    </xf>
    <xf numFmtId="0" fontId="2" fillId="0" borderId="0" xfId="0" applyFont="1" applyAlignment="1" applyProtection="1">
      <alignment horizontal="left"/>
    </xf>
    <xf numFmtId="0" fontId="0" fillId="0" borderId="0" xfId="0" applyBorder="1" applyProtection="1"/>
    <xf numFmtId="0" fontId="0" fillId="2" borderId="1" xfId="0" applyFill="1" applyBorder="1" applyProtection="1"/>
    <xf numFmtId="0" fontId="2" fillId="2" borderId="1" xfId="0" applyFont="1" applyFill="1" applyBorder="1" applyAlignment="1" applyProtection="1">
      <alignment horizontal="center"/>
    </xf>
    <xf numFmtId="0" fontId="2" fillId="0" borderId="1" xfId="0" applyFont="1" applyBorder="1" applyAlignment="1" applyProtection="1">
      <alignment horizontal="left"/>
    </xf>
    <xf numFmtId="0" fontId="4" fillId="0" borderId="1" xfId="0" applyFont="1" applyBorder="1" applyAlignment="1" applyProtection="1">
      <alignment horizontal="center"/>
    </xf>
    <xf numFmtId="0" fontId="0" fillId="0" borderId="1" xfId="0" applyBorder="1" applyAlignment="1" applyProtection="1">
      <alignment horizontal="center"/>
    </xf>
    <xf numFmtId="0" fontId="9" fillId="0" borderId="0" xfId="0" applyFont="1" applyAlignment="1" applyProtection="1">
      <alignment horizontal="left"/>
    </xf>
    <xf numFmtId="0" fontId="0" fillId="3" borderId="1" xfId="0" applyFill="1" applyBorder="1" applyAlignment="1" applyProtection="1">
      <alignment horizontal="center"/>
      <protection locked="0"/>
    </xf>
    <xf numFmtId="0" fontId="4" fillId="0" borderId="1" xfId="0" applyFont="1" applyBorder="1"/>
    <xf numFmtId="164" fontId="6" fillId="0" borderId="1" xfId="0" applyNumberFormat="1" applyFont="1" applyBorder="1" applyAlignment="1">
      <alignment horizontal="center"/>
    </xf>
    <xf numFmtId="0" fontId="0" fillId="0" borderId="1" xfId="0" applyNumberFormat="1" applyBorder="1" applyAlignment="1">
      <alignment horizontal="center"/>
    </xf>
    <xf numFmtId="0" fontId="4" fillId="0" borderId="1" xfId="0" applyFont="1" applyFill="1" applyBorder="1"/>
    <xf numFmtId="1" fontId="0" fillId="0" borderId="1" xfId="0" applyNumberFormat="1" applyBorder="1"/>
    <xf numFmtId="1" fontId="0" fillId="0" borderId="1" xfId="0" applyNumberFormat="1" applyBorder="1" applyAlignment="1">
      <alignment horizontal="center"/>
    </xf>
    <xf numFmtId="0" fontId="2" fillId="2" borderId="1" xfId="0" applyFont="1" applyFill="1" applyBorder="1"/>
    <xf numFmtId="0" fontId="2" fillId="2" borderId="1" xfId="0" applyFont="1" applyFill="1" applyBorder="1" applyAlignment="1">
      <alignment horizontal="right"/>
    </xf>
    <xf numFmtId="165" fontId="4" fillId="0" borderId="1" xfId="0" applyNumberFormat="1" applyFont="1" applyBorder="1" applyAlignment="1" applyProtection="1">
      <alignment horizontal="center"/>
      <protection locked="0"/>
    </xf>
    <xf numFmtId="165" fontId="0" fillId="0" borderId="1" xfId="0" applyNumberFormat="1" applyBorder="1" applyAlignment="1" applyProtection="1">
      <alignment horizontal="center"/>
      <protection locked="0"/>
    </xf>
    <xf numFmtId="0" fontId="0" fillId="0" borderId="1" xfId="0" applyBorder="1"/>
    <xf numFmtId="49" fontId="0" fillId="0" borderId="1" xfId="0" applyNumberFormat="1" applyBorder="1" applyAlignment="1">
      <alignment horizontal="center"/>
    </xf>
    <xf numFmtId="0" fontId="0" fillId="0" borderId="0" xfId="0" applyAlignment="1" applyProtection="1">
      <alignment horizontal="right"/>
    </xf>
    <xf numFmtId="164" fontId="0" fillId="0" borderId="0" xfId="0" applyNumberFormat="1" applyProtection="1"/>
    <xf numFmtId="0" fontId="3" fillId="0" borderId="0" xfId="0" applyFont="1" applyProtection="1"/>
    <xf numFmtId="0" fontId="7" fillId="0" borderId="0" xfId="0" applyFont="1" applyBorder="1" applyAlignment="1" applyProtection="1">
      <alignment horizontal="centerContinuous"/>
    </xf>
    <xf numFmtId="0" fontId="4" fillId="0" borderId="1" xfId="0" applyFont="1" applyBorder="1" applyProtection="1"/>
    <xf numFmtId="164" fontId="6" fillId="0" borderId="1" xfId="0" applyNumberFormat="1" applyFont="1" applyBorder="1" applyAlignment="1" applyProtection="1">
      <alignment horizontal="center"/>
    </xf>
    <xf numFmtId="0" fontId="13" fillId="0" borderId="0" xfId="0" applyFont="1" applyFill="1" applyProtection="1"/>
    <xf numFmtId="0" fontId="1" fillId="0" borderId="0" xfId="0" applyFont="1" applyBorder="1" applyProtection="1"/>
    <xf numFmtId="0" fontId="0" fillId="0" borderId="0" xfId="0" applyFill="1" applyProtection="1"/>
    <xf numFmtId="0" fontId="0" fillId="0" borderId="1" xfId="0" applyNumberFormat="1" applyBorder="1" applyAlignment="1" applyProtection="1">
      <alignment horizontal="center"/>
    </xf>
    <xf numFmtId="0" fontId="4" fillId="0" borderId="1" xfId="0" applyNumberFormat="1" applyFont="1" applyBorder="1" applyAlignment="1" applyProtection="1">
      <alignment horizontal="center"/>
    </xf>
    <xf numFmtId="0" fontId="12" fillId="0" borderId="0" xfId="0" applyFont="1" applyProtection="1"/>
    <xf numFmtId="0" fontId="4" fillId="0" borderId="1" xfId="0" applyFont="1" applyFill="1" applyBorder="1" applyProtection="1"/>
    <xf numFmtId="0" fontId="4" fillId="0" borderId="2" xfId="0" applyFont="1" applyFill="1" applyBorder="1" applyProtection="1"/>
    <xf numFmtId="0" fontId="0" fillId="0" borderId="2" xfId="0" applyNumberFormat="1" applyBorder="1" applyAlignment="1" applyProtection="1">
      <alignment horizontal="center"/>
    </xf>
    <xf numFmtId="0" fontId="0" fillId="0" borderId="2" xfId="0" applyBorder="1" applyAlignment="1" applyProtection="1">
      <alignment horizontal="center"/>
    </xf>
    <xf numFmtId="0" fontId="4" fillId="0" borderId="2" xfId="0" applyFont="1" applyBorder="1" applyAlignment="1" applyProtection="1">
      <alignment horizontal="center"/>
    </xf>
    <xf numFmtId="164" fontId="6" fillId="0" borderId="2" xfId="0" applyNumberFormat="1" applyFont="1" applyBorder="1" applyAlignment="1" applyProtection="1">
      <alignment horizontal="center"/>
    </xf>
    <xf numFmtId="0" fontId="2" fillId="0" borderId="3" xfId="0" applyFont="1" applyFill="1" applyBorder="1" applyAlignment="1" applyProtection="1">
      <alignment horizontal="left"/>
    </xf>
    <xf numFmtId="0" fontId="6" fillId="0" borderId="3" xfId="0" applyNumberFormat="1" applyFont="1" applyBorder="1" applyAlignment="1" applyProtection="1">
      <alignment horizontal="center"/>
    </xf>
    <xf numFmtId="165" fontId="6" fillId="0" borderId="3" xfId="0" applyNumberFormat="1" applyFont="1" applyBorder="1" applyAlignment="1" applyProtection="1">
      <alignment horizontal="center"/>
    </xf>
    <xf numFmtId="0" fontId="6" fillId="0" borderId="3" xfId="0" applyFont="1" applyBorder="1" applyAlignment="1" applyProtection="1">
      <alignment horizontal="center"/>
    </xf>
    <xf numFmtId="164" fontId="6" fillId="0" borderId="3" xfId="0" applyNumberFormat="1"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left"/>
    </xf>
    <xf numFmtId="0" fontId="6" fillId="0" borderId="0" xfId="0" applyNumberFormat="1" applyFont="1" applyBorder="1" applyAlignment="1" applyProtection="1">
      <alignment horizontal="center"/>
    </xf>
    <xf numFmtId="165" fontId="6" fillId="0" borderId="0" xfId="0" applyNumberFormat="1" applyFont="1" applyAlignment="1" applyProtection="1">
      <alignment horizontal="center"/>
    </xf>
    <xf numFmtId="0" fontId="6" fillId="0" borderId="0" xfId="0" applyFont="1" applyBorder="1" applyAlignment="1" applyProtection="1">
      <alignment horizontal="center"/>
    </xf>
    <xf numFmtId="164" fontId="6" fillId="0" borderId="0" xfId="0" applyNumberFormat="1" applyFont="1" applyAlignment="1" applyProtection="1">
      <alignment horizontal="center"/>
    </xf>
    <xf numFmtId="1" fontId="0" fillId="0" borderId="0" xfId="0" applyNumberFormat="1" applyBorder="1" applyAlignment="1" applyProtection="1">
      <alignment horizontal="center"/>
    </xf>
    <xf numFmtId="0" fontId="2" fillId="0" borderId="0" xfId="0" applyFont="1" applyBorder="1" applyProtection="1"/>
    <xf numFmtId="0" fontId="2" fillId="0" borderId="0" xfId="0" applyFont="1" applyBorder="1" applyAlignment="1" applyProtection="1">
      <alignment horizontal="center"/>
    </xf>
    <xf numFmtId="0" fontId="2" fillId="0" borderId="0" xfId="0" applyFont="1" applyBorder="1" applyAlignment="1" applyProtection="1">
      <alignment horizontal="right"/>
    </xf>
    <xf numFmtId="0" fontId="2" fillId="0" borderId="0" xfId="0" applyFont="1" applyFill="1" applyBorder="1" applyAlignment="1" applyProtection="1">
      <alignment horizontal="center"/>
    </xf>
    <xf numFmtId="0" fontId="1" fillId="0" borderId="0" xfId="0" applyFont="1" applyProtection="1"/>
    <xf numFmtId="0" fontId="0" fillId="0" borderId="0" xfId="0" applyNumberFormat="1" applyBorder="1" applyAlignment="1" applyProtection="1">
      <alignment horizontal="center"/>
    </xf>
    <xf numFmtId="2" fontId="0" fillId="0" borderId="0" xfId="0" applyNumberFormat="1" applyBorder="1" applyAlignment="1" applyProtection="1">
      <alignment horizontal="center"/>
    </xf>
    <xf numFmtId="165" fontId="0" fillId="0" borderId="2" xfId="0" applyNumberFormat="1" applyBorder="1" applyAlignment="1" applyProtection="1">
      <alignment horizontal="center"/>
      <protection locked="0"/>
    </xf>
    <xf numFmtId="0" fontId="4" fillId="0" borderId="3" xfId="0" applyFont="1" applyBorder="1" applyAlignment="1" applyProtection="1">
      <alignment horizontal="center"/>
    </xf>
    <xf numFmtId="165" fontId="0" fillId="0" borderId="0" xfId="0" applyNumberFormat="1" applyBorder="1" applyAlignment="1" applyProtection="1">
      <alignment horizontal="center"/>
      <protection locked="0"/>
    </xf>
    <xf numFmtId="0" fontId="0" fillId="0" borderId="0" xfId="0" applyBorder="1" applyAlignment="1">
      <alignment horizontal="center"/>
    </xf>
    <xf numFmtId="164" fontId="6" fillId="0" borderId="0" xfId="0" applyNumberFormat="1" applyFont="1" applyBorder="1" applyAlignment="1">
      <alignment horizontal="center"/>
    </xf>
    <xf numFmtId="0" fontId="2" fillId="0" borderId="0" xfId="0" applyFont="1" applyAlignment="1">
      <alignment horizontal="center"/>
    </xf>
    <xf numFmtId="0" fontId="2" fillId="0" borderId="1" xfId="0" applyFont="1" applyBorder="1" applyAlignment="1" applyProtection="1">
      <alignment wrapText="1"/>
    </xf>
    <xf numFmtId="0" fontId="14" fillId="0" borderId="0" xfId="0" applyFont="1"/>
    <xf numFmtId="0" fontId="4" fillId="0" borderId="1" xfId="2" applyFont="1" applyFill="1" applyBorder="1" applyProtection="1"/>
    <xf numFmtId="0" fontId="15" fillId="0" borderId="0" xfId="0" applyFont="1" applyBorder="1" applyAlignment="1" applyProtection="1">
      <alignment horizontal="left"/>
    </xf>
    <xf numFmtId="0" fontId="17" fillId="0" borderId="1" xfId="0" applyFont="1" applyFill="1" applyBorder="1" applyProtection="1"/>
    <xf numFmtId="0" fontId="4" fillId="0" borderId="1" xfId="1" applyBorder="1"/>
    <xf numFmtId="0" fontId="4" fillId="0" borderId="0" xfId="0" applyFont="1" applyProtection="1"/>
    <xf numFmtId="0" fontId="0" fillId="0" borderId="0" xfId="0" applyFont="1" applyProtection="1"/>
    <xf numFmtId="0" fontId="2" fillId="0" borderId="0" xfId="0" applyFont="1"/>
    <xf numFmtId="14" fontId="0" fillId="0" borderId="4" xfId="0" applyNumberFormat="1" applyBorder="1"/>
    <xf numFmtId="0" fontId="0" fillId="0" borderId="5" xfId="0" applyBorder="1"/>
    <xf numFmtId="0" fontId="2" fillId="0" borderId="6" xfId="0" applyFont="1" applyBorder="1"/>
    <xf numFmtId="0" fontId="2" fillId="0" borderId="3" xfId="0" applyFont="1" applyBorder="1"/>
    <xf numFmtId="0" fontId="2" fillId="0" borderId="7" xfId="0" applyFont="1" applyBorder="1"/>
    <xf numFmtId="0" fontId="0" fillId="0" borderId="8" xfId="0" applyBorder="1"/>
    <xf numFmtId="14" fontId="0" fillId="0" borderId="9" xfId="0" applyNumberFormat="1" applyBorder="1"/>
    <xf numFmtId="0" fontId="0" fillId="0" borderId="10" xfId="0" applyBorder="1" applyAlignment="1">
      <alignment wrapText="1"/>
    </xf>
    <xf numFmtId="0" fontId="1" fillId="0" borderId="1" xfId="0" applyFont="1" applyBorder="1" applyAlignment="1" applyProtection="1">
      <alignment horizontal="center"/>
    </xf>
    <xf numFmtId="0" fontId="1" fillId="0" borderId="0" xfId="0" applyNumberFormat="1" applyFont="1" applyAlignment="1">
      <alignment wrapText="1"/>
    </xf>
    <xf numFmtId="0" fontId="1" fillId="0" borderId="1" xfId="0" applyFont="1" applyFill="1" applyBorder="1"/>
    <xf numFmtId="0" fontId="1" fillId="0" borderId="1" xfId="0" applyFont="1" applyBorder="1" applyProtection="1"/>
  </cellXfs>
  <cellStyles count="3">
    <cellStyle name="Normal" xfId="0" builtinId="0"/>
    <cellStyle name="Normal 2" xfId="1"/>
    <cellStyle name="Normal 6" xfId="2"/>
  </cellStyles>
  <dxfs count="6">
    <dxf>
      <border diagonalUp="0" diagonalDown="0">
        <left style="thin">
          <color indexed="64"/>
        </left>
        <right/>
        <top style="thin">
          <color indexed="64"/>
        </top>
        <bottom style="thin">
          <color indexed="64"/>
        </bottom>
        <vertical/>
        <horizontal/>
      </border>
    </dxf>
    <dxf>
      <numFmt numFmtId="19" formatCode="dd/mm/yyyy"/>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2476500</xdr:colOff>
      <xdr:row>2</xdr:row>
      <xdr:rowOff>76200</xdr:rowOff>
    </xdr:to>
    <xdr:pic>
      <xdr:nvPicPr>
        <xdr:cNvPr id="109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765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5715000</xdr:colOff>
      <xdr:row>0</xdr:row>
      <xdr:rowOff>22860</xdr:rowOff>
    </xdr:from>
    <xdr:to>
      <xdr:col>0</xdr:col>
      <xdr:colOff>6873240</xdr:colOff>
      <xdr:row>2</xdr:row>
      <xdr:rowOff>30480</xdr:rowOff>
    </xdr:to>
    <xdr:pic>
      <xdr:nvPicPr>
        <xdr:cNvPr id="109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0" y="22860"/>
          <a:ext cx="115824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A2:C4" totalsRowShown="0" headerRowDxfId="5" headerRowBorderDxfId="4" tableBorderDxfId="3" totalsRowBorderDxfId="2">
  <autoFilter ref="A2:C4"/>
  <tableColumns count="3">
    <tableColumn id="1" name="Date/date" dataDxfId="1"/>
    <tableColumn id="2" name="Item/item"/>
    <tableColumn id="3" name="By/Par"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8"/>
  <sheetViews>
    <sheetView tabSelected="1" workbookViewId="0">
      <selection activeCell="A3" sqref="A3"/>
    </sheetView>
  </sheetViews>
  <sheetFormatPr defaultColWidth="8.7109375" defaultRowHeight="12.75" x14ac:dyDescent="0.2"/>
  <cols>
    <col min="1" max="1" width="101.85546875" customWidth="1"/>
  </cols>
  <sheetData>
    <row r="1" spans="1:2" s="4" customFormat="1" x14ac:dyDescent="0.2"/>
    <row r="2" spans="1:2" s="4" customFormat="1" ht="18" x14ac:dyDescent="0.25">
      <c r="A2" s="5"/>
      <c r="B2" s="6"/>
    </row>
    <row r="3" spans="1:2" ht="18" x14ac:dyDescent="0.25">
      <c r="A3" s="27" t="s">
        <v>98</v>
      </c>
      <c r="B3" s="1"/>
    </row>
    <row r="5" spans="1:2" x14ac:dyDescent="0.2">
      <c r="A5" s="10" t="s">
        <v>38</v>
      </c>
      <c r="B5" s="26"/>
    </row>
    <row r="6" spans="1:2" ht="4.5" customHeight="1" x14ac:dyDescent="0.2">
      <c r="A6" s="10"/>
      <c r="B6" s="26"/>
    </row>
    <row r="7" spans="1:2" ht="38.25" x14ac:dyDescent="0.2">
      <c r="A7" s="9" t="s">
        <v>55</v>
      </c>
      <c r="B7" s="26"/>
    </row>
    <row r="8" spans="1:2" x14ac:dyDescent="0.2">
      <c r="A8" s="8"/>
      <c r="B8" s="26"/>
    </row>
    <row r="9" spans="1:2" x14ac:dyDescent="0.2">
      <c r="A9" s="10" t="s">
        <v>39</v>
      </c>
      <c r="B9" s="26"/>
    </row>
    <row r="10" spans="1:2" ht="4.5" customHeight="1" x14ac:dyDescent="0.2">
      <c r="A10" s="10"/>
    </row>
    <row r="11" spans="1:2" ht="174" customHeight="1" x14ac:dyDescent="0.2">
      <c r="A11" s="119" t="s">
        <v>108</v>
      </c>
    </row>
    <row r="12" spans="1:2" ht="6" customHeight="1" x14ac:dyDescent="0.2"/>
    <row r="13" spans="1:2" ht="38.25" x14ac:dyDescent="0.2">
      <c r="A13" s="8" t="s">
        <v>40</v>
      </c>
    </row>
    <row r="14" spans="1:2" ht="6" customHeight="1" x14ac:dyDescent="0.2">
      <c r="A14" s="8"/>
    </row>
    <row r="15" spans="1:2" ht="51" x14ac:dyDescent="0.2">
      <c r="A15" s="8" t="s">
        <v>41</v>
      </c>
    </row>
    <row r="16" spans="1:2" x14ac:dyDescent="0.2">
      <c r="A16" s="8"/>
    </row>
    <row r="17" spans="1:2" ht="25.5" x14ac:dyDescent="0.2">
      <c r="A17" s="10" t="s">
        <v>42</v>
      </c>
    </row>
    <row r="18" spans="1:2" ht="6" customHeight="1" x14ac:dyDescent="0.2">
      <c r="A18" s="8"/>
    </row>
    <row r="19" spans="1:2" x14ac:dyDescent="0.2">
      <c r="A19" s="19" t="s">
        <v>53</v>
      </c>
    </row>
    <row r="20" spans="1:2" x14ac:dyDescent="0.2">
      <c r="A20" s="11" t="s">
        <v>43</v>
      </c>
    </row>
    <row r="21" spans="1:2" x14ac:dyDescent="0.2">
      <c r="A21" s="11" t="s">
        <v>44</v>
      </c>
      <c r="B21" s="20"/>
    </row>
    <row r="22" spans="1:2" x14ac:dyDescent="0.2">
      <c r="A22" s="11" t="s">
        <v>54</v>
      </c>
      <c r="B22" s="20"/>
    </row>
    <row r="23" spans="1:2" x14ac:dyDescent="0.2">
      <c r="A23" s="11" t="s">
        <v>45</v>
      </c>
      <c r="B23" s="21"/>
    </row>
    <row r="24" spans="1:2" x14ac:dyDescent="0.2">
      <c r="A24" s="8"/>
      <c r="B24" s="22" t="s">
        <v>5</v>
      </c>
    </row>
    <row r="25" spans="1:2" x14ac:dyDescent="0.2">
      <c r="A25" s="10" t="s">
        <v>46</v>
      </c>
    </row>
    <row r="26" spans="1:2" ht="6" customHeight="1" x14ac:dyDescent="0.2">
      <c r="A26" s="8"/>
    </row>
    <row r="27" spans="1:2" x14ac:dyDescent="0.2">
      <c r="A27" s="8" t="s">
        <v>47</v>
      </c>
    </row>
    <row r="28" spans="1:2" ht="6" customHeight="1" x14ac:dyDescent="0.2">
      <c r="A28" s="8"/>
    </row>
    <row r="29" spans="1:2" x14ac:dyDescent="0.2">
      <c r="A29" s="10" t="s">
        <v>48</v>
      </c>
    </row>
    <row r="30" spans="1:2" ht="6" customHeight="1" x14ac:dyDescent="0.2">
      <c r="A30" s="10"/>
    </row>
    <row r="31" spans="1:2" ht="25.5" x14ac:dyDescent="0.2">
      <c r="A31" s="8" t="s">
        <v>49</v>
      </c>
    </row>
    <row r="32" spans="1:2" ht="6" customHeight="1" x14ac:dyDescent="0.2">
      <c r="A32" s="8"/>
    </row>
    <row r="33" spans="1:1" ht="38.25" x14ac:dyDescent="0.2">
      <c r="A33" s="8" t="s">
        <v>50</v>
      </c>
    </row>
    <row r="34" spans="1:1" ht="6" customHeight="1" x14ac:dyDescent="0.2"/>
    <row r="35" spans="1:1" ht="38.25" x14ac:dyDescent="0.2">
      <c r="A35" s="8" t="s">
        <v>51</v>
      </c>
    </row>
    <row r="36" spans="1:1" x14ac:dyDescent="0.2">
      <c r="A36" s="100" t="s">
        <v>52</v>
      </c>
    </row>
    <row r="37" spans="1:1" ht="6" customHeight="1" x14ac:dyDescent="0.2"/>
    <row r="38" spans="1:1" ht="51" x14ac:dyDescent="0.2">
      <c r="A38" s="119" t="s">
        <v>107</v>
      </c>
    </row>
  </sheetData>
  <sheetProtection password="CA53" sheet="1" objects="1" scenarios="1"/>
  <phoneticPr fontId="9" type="noConversion"/>
  <pageMargins left="0.75" right="0.75" top="1" bottom="1" header="0.5" footer="0.5"/>
  <pageSetup scale="6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workbookViewId="0">
      <selection activeCell="B6" sqref="B6"/>
    </sheetView>
  </sheetViews>
  <sheetFormatPr defaultColWidth="9.140625" defaultRowHeight="12.75" x14ac:dyDescent="0.2"/>
  <cols>
    <col min="1" max="1" width="27" style="32" customWidth="1"/>
    <col min="2" max="2" width="16.5703125" style="32" customWidth="1"/>
    <col min="3" max="3" width="14.85546875" style="32" customWidth="1"/>
    <col min="4" max="6" width="9.140625" style="32"/>
    <col min="7" max="7" width="11.5703125" style="32" customWidth="1"/>
    <col min="8" max="16384" width="9.140625" style="32"/>
  </cols>
  <sheetData>
    <row r="1" spans="1:4" x14ac:dyDescent="0.2">
      <c r="B1" s="33" t="s">
        <v>56</v>
      </c>
    </row>
    <row r="3" spans="1:4" x14ac:dyDescent="0.2">
      <c r="B3" s="35"/>
      <c r="C3" s="36"/>
      <c r="D3" s="37"/>
    </row>
    <row r="4" spans="1:4" x14ac:dyDescent="0.2">
      <c r="A4" s="37"/>
      <c r="B4" s="35"/>
      <c r="C4" s="36"/>
      <c r="D4" s="37"/>
    </row>
    <row r="5" spans="1:4" x14ac:dyDescent="0.2">
      <c r="A5" s="39"/>
      <c r="B5" s="40" t="s">
        <v>59</v>
      </c>
      <c r="C5" s="40" t="s">
        <v>60</v>
      </c>
      <c r="D5" s="32" t="s">
        <v>5</v>
      </c>
    </row>
    <row r="6" spans="1:4" x14ac:dyDescent="0.2">
      <c r="A6" s="41" t="s">
        <v>57</v>
      </c>
      <c r="B6" s="45"/>
      <c r="C6" s="43" t="s">
        <v>61</v>
      </c>
    </row>
    <row r="7" spans="1:4" x14ac:dyDescent="0.2">
      <c r="A7" s="101" t="s">
        <v>58</v>
      </c>
      <c r="B7" s="45"/>
      <c r="C7" s="43" t="s">
        <v>25</v>
      </c>
    </row>
    <row r="8" spans="1:4" x14ac:dyDescent="0.2">
      <c r="B8" s="38"/>
      <c r="C8" s="38"/>
    </row>
    <row r="9" spans="1:4" x14ac:dyDescent="0.2">
      <c r="A9" s="44"/>
    </row>
  </sheetData>
  <sheetProtection password="CA53" sheet="1" objects="1" scenarios="1"/>
  <phoneticPr fontId="9"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selection activeCell="A3" sqref="A3"/>
    </sheetView>
  </sheetViews>
  <sheetFormatPr defaultColWidth="8.7109375" defaultRowHeight="12.75" x14ac:dyDescent="0.2"/>
  <cols>
    <col min="1" max="1" width="24" customWidth="1"/>
    <col min="2" max="2" width="13.28515625" customWidth="1"/>
    <col min="3" max="3" width="21.140625" customWidth="1"/>
    <col min="4" max="5" width="14.85546875" customWidth="1"/>
    <col min="6" max="6" width="20.5703125" customWidth="1"/>
    <col min="7" max="7" width="12.5703125" bestFit="1" customWidth="1"/>
    <col min="8" max="8" width="26.5703125" bestFit="1" customWidth="1"/>
    <col min="9" max="9" width="6.5703125" bestFit="1" customWidth="1"/>
  </cols>
  <sheetData>
    <row r="1" spans="1:9" x14ac:dyDescent="0.2">
      <c r="C1" s="28" t="s">
        <v>62</v>
      </c>
    </row>
    <row r="3" spans="1:9" x14ac:dyDescent="0.2">
      <c r="A3" s="52" t="s">
        <v>63</v>
      </c>
      <c r="B3" s="52" t="s">
        <v>64</v>
      </c>
      <c r="C3" s="53" t="s">
        <v>65</v>
      </c>
      <c r="D3" s="31" t="s">
        <v>121</v>
      </c>
      <c r="E3" s="31" t="s">
        <v>66</v>
      </c>
      <c r="F3" s="53" t="s">
        <v>57</v>
      </c>
      <c r="G3" s="53" t="s">
        <v>24</v>
      </c>
      <c r="H3" s="52" t="s">
        <v>67</v>
      </c>
      <c r="I3" s="31" t="s">
        <v>68</v>
      </c>
    </row>
    <row r="4" spans="1:9" s="15" customFormat="1" x14ac:dyDescent="0.2">
      <c r="A4" s="103" t="s">
        <v>71</v>
      </c>
      <c r="B4" s="29" t="s">
        <v>11</v>
      </c>
      <c r="C4" s="54">
        <f>0.000767*7000/1000000/2.20462262185</f>
        <v>2.4353374345286475E-6</v>
      </c>
      <c r="D4" s="30" t="s">
        <v>96</v>
      </c>
      <c r="E4" s="29" t="s">
        <v>12</v>
      </c>
      <c r="F4" s="29">
        <f>'Entrez les données'!$B$6</f>
        <v>0</v>
      </c>
      <c r="G4" s="29">
        <f>'Entrez les données'!$B$7</f>
        <v>0</v>
      </c>
      <c r="H4" s="47">
        <f t="shared" ref="H4:H12" si="0">G4*F4*C4/1000</f>
        <v>0</v>
      </c>
      <c r="I4" s="30" t="s">
        <v>2</v>
      </c>
    </row>
    <row r="5" spans="1:9" s="15" customFormat="1" x14ac:dyDescent="0.2">
      <c r="A5" s="103" t="s">
        <v>72</v>
      </c>
      <c r="B5" s="29" t="s">
        <v>29</v>
      </c>
      <c r="C5" s="54">
        <f>(0.0000925/2)*7000/1000000/2.20462262185</f>
        <v>1.4685052978741843E-7</v>
      </c>
      <c r="D5" s="30" t="s">
        <v>96</v>
      </c>
      <c r="E5" s="29" t="s">
        <v>12</v>
      </c>
      <c r="F5" s="29">
        <f>'Entrez les données'!$B$6</f>
        <v>0</v>
      </c>
      <c r="G5" s="29">
        <f>'Entrez les données'!$B$7</f>
        <v>0</v>
      </c>
      <c r="H5" s="47">
        <f>G5*F5*C5/1000</f>
        <v>0</v>
      </c>
      <c r="I5" s="30" t="s">
        <v>2</v>
      </c>
    </row>
    <row r="6" spans="1:9" x14ac:dyDescent="0.2">
      <c r="A6" s="103" t="s">
        <v>74</v>
      </c>
      <c r="B6" s="48" t="s">
        <v>6</v>
      </c>
      <c r="C6" s="54">
        <f>0.000933*7000/1000000/2.20462262185</f>
        <v>2.9624117684683547E-6</v>
      </c>
      <c r="D6" s="30" t="s">
        <v>96</v>
      </c>
      <c r="E6" s="30" t="s">
        <v>12</v>
      </c>
      <c r="F6" s="29">
        <f>'Entrez les données'!$B$6</f>
        <v>0</v>
      </c>
      <c r="G6" s="29">
        <f>'Entrez les données'!$B$7</f>
        <v>0</v>
      </c>
      <c r="H6" s="47">
        <f t="shared" si="0"/>
        <v>0</v>
      </c>
      <c r="I6" s="30" t="s">
        <v>2</v>
      </c>
    </row>
    <row r="7" spans="1:9" x14ac:dyDescent="0.2">
      <c r="A7" s="46" t="s">
        <v>122</v>
      </c>
      <c r="B7" s="48" t="s">
        <v>8</v>
      </c>
      <c r="C7" s="54">
        <f>(0.0000391/2)*7000/1000000/2.20462262185</f>
        <v>6.207411583446553E-8</v>
      </c>
      <c r="D7" s="30" t="s">
        <v>96</v>
      </c>
      <c r="E7" s="30" t="s">
        <v>12</v>
      </c>
      <c r="F7" s="29">
        <f>'Entrez les données'!$B$6</f>
        <v>0</v>
      </c>
      <c r="G7" s="29">
        <f>'Entrez les données'!$B$7</f>
        <v>0</v>
      </c>
      <c r="H7" s="47">
        <f t="shared" si="0"/>
        <v>0</v>
      </c>
      <c r="I7" s="30" t="s">
        <v>2</v>
      </c>
    </row>
    <row r="8" spans="1:9" x14ac:dyDescent="0.2">
      <c r="A8" s="103" t="s">
        <v>73</v>
      </c>
      <c r="B8" s="48" t="s">
        <v>16</v>
      </c>
      <c r="C8" s="55">
        <f>0.00118*7000/1000000/2.20462262185</f>
        <v>3.7466729761979197E-6</v>
      </c>
      <c r="D8" s="30" t="s">
        <v>96</v>
      </c>
      <c r="E8" s="30" t="s">
        <v>12</v>
      </c>
      <c r="F8" s="29">
        <f>'Entrez les données'!$B$6</f>
        <v>0</v>
      </c>
      <c r="G8" s="29">
        <f>'Entrez les données'!$B$7</f>
        <v>0</v>
      </c>
      <c r="H8" s="47">
        <f t="shared" si="0"/>
        <v>0</v>
      </c>
      <c r="I8" s="30" t="s">
        <v>2</v>
      </c>
    </row>
    <row r="9" spans="1:9" x14ac:dyDescent="0.2">
      <c r="A9" s="103" t="s">
        <v>75</v>
      </c>
      <c r="B9" s="48" t="s">
        <v>19</v>
      </c>
      <c r="C9" s="55">
        <f>0.0000848*7000/1000000/2.20462262185</f>
        <v>2.692524308318505E-7</v>
      </c>
      <c r="D9" s="30" t="s">
        <v>96</v>
      </c>
      <c r="E9" s="30" t="s">
        <v>12</v>
      </c>
      <c r="F9" s="29">
        <f>'Entrez les données'!$B$6</f>
        <v>0</v>
      </c>
      <c r="G9" s="29">
        <f>'Entrez les données'!$B$7</f>
        <v>0</v>
      </c>
      <c r="H9" s="47">
        <f t="shared" si="0"/>
        <v>0</v>
      </c>
      <c r="I9" s="30" t="s">
        <v>2</v>
      </c>
    </row>
    <row r="10" spans="1:9" x14ac:dyDescent="0.2">
      <c r="A10" s="46" t="s">
        <v>77</v>
      </c>
      <c r="B10" s="48" t="s">
        <v>7</v>
      </c>
      <c r="C10" s="55">
        <f>0.00258*7000/1000000/2.20462262185</f>
        <v>8.1918782021954518E-6</v>
      </c>
      <c r="D10" s="30" t="s">
        <v>96</v>
      </c>
      <c r="E10" s="30" t="s">
        <v>12</v>
      </c>
      <c r="F10" s="29">
        <f>'Entrez les données'!$B$6</f>
        <v>0</v>
      </c>
      <c r="G10" s="29">
        <f>'Entrez les données'!$B$7</f>
        <v>0</v>
      </c>
      <c r="H10" s="47">
        <f t="shared" si="0"/>
        <v>0</v>
      </c>
      <c r="I10" s="30" t="s">
        <v>2</v>
      </c>
    </row>
    <row r="11" spans="1:9" x14ac:dyDescent="0.2">
      <c r="A11" s="49" t="s">
        <v>78</v>
      </c>
      <c r="B11" s="48" t="s">
        <v>22</v>
      </c>
      <c r="C11" s="55">
        <f>0.000409*7000/1000000/2.20462262185</f>
        <v>1.2986349553092788E-6</v>
      </c>
      <c r="D11" s="30" t="s">
        <v>96</v>
      </c>
      <c r="E11" s="30" t="s">
        <v>12</v>
      </c>
      <c r="F11" s="29">
        <f>'Entrez les données'!$B$6</f>
        <v>0</v>
      </c>
      <c r="G11" s="29">
        <f>'Entrez les données'!$B$7</f>
        <v>0</v>
      </c>
      <c r="H11" s="47">
        <f t="shared" si="0"/>
        <v>0</v>
      </c>
      <c r="I11" s="30" t="s">
        <v>2</v>
      </c>
    </row>
    <row r="12" spans="1:9" x14ac:dyDescent="0.2">
      <c r="A12" s="50" t="s">
        <v>109</v>
      </c>
      <c r="B12" s="51" t="s">
        <v>17</v>
      </c>
      <c r="C12" s="55">
        <f>0.000285*7000/1000000/2.20462262185</f>
        <v>9.0491677814949749E-7</v>
      </c>
      <c r="D12" s="30" t="s">
        <v>96</v>
      </c>
      <c r="E12" s="51" t="s">
        <v>12</v>
      </c>
      <c r="F12" s="29">
        <f>'Entrez les données'!$B$6</f>
        <v>0</v>
      </c>
      <c r="G12" s="29">
        <f>'Entrez les données'!$B$7</f>
        <v>0</v>
      </c>
      <c r="H12" s="47">
        <f t="shared" si="0"/>
        <v>0</v>
      </c>
      <c r="I12" s="30" t="s">
        <v>2</v>
      </c>
    </row>
    <row r="13" spans="1:9" x14ac:dyDescent="0.2">
      <c r="A13" s="12"/>
      <c r="B13" s="13"/>
      <c r="C13" s="24"/>
      <c r="D13" s="3"/>
      <c r="E13" s="13"/>
      <c r="F13" s="23"/>
      <c r="G13" s="23"/>
      <c r="H13" s="18"/>
      <c r="I13" s="3"/>
    </row>
    <row r="14" spans="1:9" x14ac:dyDescent="0.2">
      <c r="C14" s="28" t="s">
        <v>69</v>
      </c>
    </row>
    <row r="16" spans="1:9" x14ac:dyDescent="0.2">
      <c r="A16" s="52" t="s">
        <v>63</v>
      </c>
      <c r="B16" s="52" t="s">
        <v>64</v>
      </c>
      <c r="C16" s="53" t="s">
        <v>65</v>
      </c>
      <c r="D16" s="31" t="s">
        <v>121</v>
      </c>
      <c r="E16" s="31" t="s">
        <v>66</v>
      </c>
      <c r="F16" s="53" t="s">
        <v>57</v>
      </c>
      <c r="G16" s="53" t="s">
        <v>24</v>
      </c>
      <c r="H16" s="52" t="s">
        <v>67</v>
      </c>
      <c r="I16" s="31" t="s">
        <v>68</v>
      </c>
    </row>
    <row r="17" spans="1:9" x14ac:dyDescent="0.2">
      <c r="A17" s="120" t="s">
        <v>110</v>
      </c>
      <c r="B17" s="48" t="s">
        <v>0</v>
      </c>
      <c r="C17" s="55">
        <f>0.0000003014*7000/1000000/2.20462262185</f>
        <v>9.5698918222546852E-10</v>
      </c>
      <c r="D17" s="30" t="s">
        <v>10</v>
      </c>
      <c r="E17" s="30" t="s">
        <v>18</v>
      </c>
      <c r="F17" s="29">
        <f>'Entrez les données'!$B$6</f>
        <v>0</v>
      </c>
      <c r="G17" s="29">
        <f>'Entrez les données'!$B$7</f>
        <v>0</v>
      </c>
      <c r="H17" s="47">
        <f>G17*F17*C17</f>
        <v>0</v>
      </c>
      <c r="I17" s="30" t="s">
        <v>15</v>
      </c>
    </row>
    <row r="18" spans="1:9" x14ac:dyDescent="0.2">
      <c r="A18" s="25"/>
      <c r="B18" s="13"/>
      <c r="C18" s="13"/>
      <c r="D18" s="13"/>
      <c r="E18" s="13"/>
      <c r="F18" s="13"/>
      <c r="G18" s="13"/>
      <c r="H18" s="18"/>
    </row>
    <row r="19" spans="1:9" x14ac:dyDescent="0.2">
      <c r="A19" s="102" t="s">
        <v>70</v>
      </c>
      <c r="B19" s="13"/>
      <c r="C19" s="13"/>
      <c r="D19" s="13"/>
      <c r="E19" s="13"/>
      <c r="F19" s="13"/>
      <c r="G19" s="13"/>
      <c r="H19" s="18"/>
    </row>
    <row r="20" spans="1:9" x14ac:dyDescent="0.2">
      <c r="A20" s="7" t="s">
        <v>120</v>
      </c>
      <c r="B20" s="16"/>
      <c r="C20" s="17"/>
      <c r="D20" s="17"/>
      <c r="E20" s="17"/>
      <c r="F20" s="17"/>
      <c r="G20" s="17"/>
      <c r="H20" s="18"/>
    </row>
    <row r="21" spans="1:9" x14ac:dyDescent="0.2">
      <c r="A21" s="7"/>
      <c r="B21" s="16"/>
      <c r="C21" s="17"/>
      <c r="D21" s="17"/>
      <c r="E21" s="17"/>
      <c r="F21" s="17"/>
      <c r="G21" s="17"/>
      <c r="H21" s="18"/>
    </row>
    <row r="22" spans="1:9" x14ac:dyDescent="0.2">
      <c r="A22" s="14"/>
      <c r="B22" s="16"/>
      <c r="C22" s="17"/>
      <c r="D22" s="17"/>
      <c r="E22" s="17"/>
      <c r="F22" s="17"/>
      <c r="G22" s="17"/>
      <c r="H22" s="18"/>
    </row>
    <row r="23" spans="1:9" x14ac:dyDescent="0.2">
      <c r="A23" s="102" t="s">
        <v>5</v>
      </c>
    </row>
  </sheetData>
  <sheetProtection password="CA53" sheet="1" objects="1" scenarios="1"/>
  <phoneticPr fontId="9" type="noConversion"/>
  <pageMargins left="0.75" right="0.75" top="1" bottom="1" header="0.5" footer="0.5"/>
  <pageSetup scale="88" orientation="landscape" r:id="rId1"/>
  <headerFooter alignWithMargins="0"/>
  <ignoredErrors>
    <ignoredError sqref="C17 C4 C8:C9 C11:C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J30"/>
  <sheetViews>
    <sheetView zoomScaleNormal="100" workbookViewId="0">
      <selection activeCell="A4" sqref="A4"/>
    </sheetView>
  </sheetViews>
  <sheetFormatPr defaultColWidth="11" defaultRowHeight="12.75" x14ac:dyDescent="0.2"/>
  <cols>
    <col min="1" max="1" width="35.5703125" style="32" customWidth="1"/>
    <col min="2" max="2" width="13.7109375" style="58" customWidth="1"/>
    <col min="3" max="3" width="19.5703125" style="32" customWidth="1"/>
    <col min="4" max="4" width="16.28515625" style="32" customWidth="1"/>
    <col min="5" max="5" width="13.28515625" style="59" customWidth="1"/>
    <col min="6" max="6" width="21.5703125" style="32" customWidth="1"/>
    <col min="7" max="7" width="12.5703125" style="32" bestFit="1" customWidth="1"/>
    <col min="8" max="8" width="26.5703125" style="32" bestFit="1" customWidth="1"/>
    <col min="9" max="9" width="7.140625" style="32" customWidth="1"/>
    <col min="10" max="16384" width="11" style="32"/>
  </cols>
  <sheetData>
    <row r="1" spans="1:140" x14ac:dyDescent="0.2">
      <c r="C1" s="28" t="s">
        <v>85</v>
      </c>
    </row>
    <row r="2" spans="1:140" x14ac:dyDescent="0.2">
      <c r="C2" s="33"/>
    </row>
    <row r="3" spans="1:140" x14ac:dyDescent="0.2">
      <c r="A3" s="60" t="s">
        <v>97</v>
      </c>
      <c r="B3" s="61"/>
      <c r="C3" s="61"/>
      <c r="D3" s="61"/>
      <c r="E3" s="61"/>
      <c r="F3" s="38"/>
    </row>
    <row r="4" spans="1:140" x14ac:dyDescent="0.2">
      <c r="A4" s="52" t="s">
        <v>63</v>
      </c>
      <c r="B4" s="52" t="s">
        <v>64</v>
      </c>
      <c r="C4" s="53" t="s">
        <v>65</v>
      </c>
      <c r="D4" s="31" t="s">
        <v>121</v>
      </c>
      <c r="E4" s="31" t="s">
        <v>66</v>
      </c>
      <c r="F4" s="53" t="s">
        <v>57</v>
      </c>
      <c r="G4" s="53" t="s">
        <v>24</v>
      </c>
      <c r="H4" s="52" t="s">
        <v>67</v>
      </c>
      <c r="I4" s="31" t="s">
        <v>68</v>
      </c>
    </row>
    <row r="5" spans="1:140" x14ac:dyDescent="0.2">
      <c r="A5" s="62" t="s">
        <v>79</v>
      </c>
      <c r="B5" s="42" t="s">
        <v>26</v>
      </c>
      <c r="C5" s="54">
        <f>(0.00000142/2)*7000/1000000/2.20462262185</f>
        <v>2.2543540788987481E-9</v>
      </c>
      <c r="D5" s="30" t="s">
        <v>96</v>
      </c>
      <c r="E5" s="42" t="s">
        <v>12</v>
      </c>
      <c r="F5" s="42">
        <f>'Entrez les données'!$B$6</f>
        <v>0</v>
      </c>
      <c r="G5" s="42">
        <f>'Entrez les données'!$B$7</f>
        <v>0</v>
      </c>
      <c r="H5" s="63">
        <f t="shared" ref="H5:H19" si="0">G5*F5*C5</f>
        <v>0</v>
      </c>
      <c r="I5" s="43" t="s">
        <v>15</v>
      </c>
      <c r="J5" s="64"/>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row>
    <row r="6" spans="1:140" x14ac:dyDescent="0.2">
      <c r="A6" s="62" t="s">
        <v>80</v>
      </c>
      <c r="B6" s="42" t="s">
        <v>28</v>
      </c>
      <c r="C6" s="54">
        <f>(0.00000506/2)*7000/1000000/2.20462262185</f>
        <v>8.0331208726955393E-9</v>
      </c>
      <c r="D6" s="30" t="s">
        <v>96</v>
      </c>
      <c r="E6" s="42" t="s">
        <v>12</v>
      </c>
      <c r="F6" s="42">
        <f>'Entrez les données'!$B$6</f>
        <v>0</v>
      </c>
      <c r="G6" s="42">
        <f>'Entrez les données'!$B$7</f>
        <v>0</v>
      </c>
      <c r="H6" s="63">
        <f t="shared" si="0"/>
        <v>0</v>
      </c>
      <c r="I6" s="43" t="s">
        <v>15</v>
      </c>
      <c r="J6" s="64"/>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row>
    <row r="7" spans="1:140" x14ac:dyDescent="0.2">
      <c r="A7" s="62" t="s">
        <v>76</v>
      </c>
      <c r="B7" s="42" t="s">
        <v>30</v>
      </c>
      <c r="C7" s="54">
        <f>0.00000187*7000/1000000/2.20462262185</f>
        <v>5.9375241232967037E-9</v>
      </c>
      <c r="D7" s="30" t="s">
        <v>96</v>
      </c>
      <c r="E7" s="42" t="s">
        <v>12</v>
      </c>
      <c r="F7" s="42">
        <f>'Entrez les données'!$B$6</f>
        <v>0</v>
      </c>
      <c r="G7" s="42">
        <f>'Entrez les données'!$B$7</f>
        <v>0</v>
      </c>
      <c r="H7" s="63">
        <f>G7*F7*C7</f>
        <v>0</v>
      </c>
      <c r="I7" s="118" t="s">
        <v>15</v>
      </c>
      <c r="J7" s="64"/>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row>
    <row r="8" spans="1:140" x14ac:dyDescent="0.2">
      <c r="A8" s="121" t="s">
        <v>111</v>
      </c>
      <c r="B8" s="42" t="s">
        <v>13</v>
      </c>
      <c r="C8" s="54">
        <f>0.00000168*7000/1000000/2.20462262185</f>
        <v>5.3342462711970375E-9</v>
      </c>
      <c r="D8" s="30" t="s">
        <v>96</v>
      </c>
      <c r="E8" s="42" t="s">
        <v>12</v>
      </c>
      <c r="F8" s="42">
        <f>'Entrez les données'!$B$6</f>
        <v>0</v>
      </c>
      <c r="G8" s="42">
        <f>'Entrez les données'!$B$7</f>
        <v>0</v>
      </c>
      <c r="H8" s="63">
        <f t="shared" si="0"/>
        <v>0</v>
      </c>
      <c r="I8" s="43" t="s">
        <v>15</v>
      </c>
      <c r="J8" s="66"/>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row>
    <row r="9" spans="1:140" x14ac:dyDescent="0.2">
      <c r="A9" s="121" t="s">
        <v>112</v>
      </c>
      <c r="B9" s="42" t="s">
        <v>31</v>
      </c>
      <c r="C9" s="54">
        <f>0.000000353*7000/1000000/2.20462262185</f>
        <v>1.1208267462693777E-9</v>
      </c>
      <c r="D9" s="30" t="s">
        <v>96</v>
      </c>
      <c r="E9" s="42" t="s">
        <v>12</v>
      </c>
      <c r="F9" s="42">
        <f>'Entrez les données'!$B$6</f>
        <v>0</v>
      </c>
      <c r="G9" s="42">
        <f>'Entrez les données'!$B$7</f>
        <v>0</v>
      </c>
      <c r="H9" s="63">
        <f t="shared" ref="H9:H14" si="1">G9*F9*C9</f>
        <v>0</v>
      </c>
      <c r="I9" s="43" t="s">
        <v>15</v>
      </c>
      <c r="J9" s="66"/>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row>
    <row r="10" spans="1:140" x14ac:dyDescent="0.2">
      <c r="A10" s="121" t="s">
        <v>113</v>
      </c>
      <c r="B10" s="42" t="s">
        <v>32</v>
      </c>
      <c r="C10" s="54">
        <f>(0.000000188/2)*7000/1000000/2.20462262185</f>
        <v>2.9846377945983421E-10</v>
      </c>
      <c r="D10" s="30" t="s">
        <v>96</v>
      </c>
      <c r="E10" s="42" t="s">
        <v>12</v>
      </c>
      <c r="F10" s="42">
        <f>'Entrez les données'!$B$6</f>
        <v>0</v>
      </c>
      <c r="G10" s="42">
        <f>'Entrez les données'!$B$7</f>
        <v>0</v>
      </c>
      <c r="H10" s="63">
        <f t="shared" si="1"/>
        <v>0</v>
      </c>
      <c r="I10" s="43" t="s">
        <v>15</v>
      </c>
      <c r="J10" s="66"/>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row>
    <row r="11" spans="1:140" x14ac:dyDescent="0.2">
      <c r="A11" s="121" t="s">
        <v>114</v>
      </c>
      <c r="B11" s="42" t="s">
        <v>33</v>
      </c>
      <c r="C11" s="54">
        <f>(0.0000000991/2)*7000/1000000/2.20462262185</f>
        <v>1.5732851353441263E-10</v>
      </c>
      <c r="D11" s="30" t="s">
        <v>96</v>
      </c>
      <c r="E11" s="42" t="s">
        <v>12</v>
      </c>
      <c r="F11" s="42">
        <f>'Entrez les données'!$B$6</f>
        <v>0</v>
      </c>
      <c r="G11" s="42">
        <f>'Entrez les données'!$B$7</f>
        <v>0</v>
      </c>
      <c r="H11" s="63">
        <f t="shared" si="1"/>
        <v>0</v>
      </c>
      <c r="I11" s="43" t="s">
        <v>15</v>
      </c>
      <c r="J11" s="66"/>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row>
    <row r="12" spans="1:140" x14ac:dyDescent="0.2">
      <c r="A12" s="121" t="s">
        <v>115</v>
      </c>
      <c r="B12" s="42" t="s">
        <v>34</v>
      </c>
      <c r="C12" s="54">
        <f>(0.000000489/2)*7000/1000000/2.20462262185</f>
        <v>7.7632334125456886E-10</v>
      </c>
      <c r="D12" s="30" t="s">
        <v>96</v>
      </c>
      <c r="E12" s="42" t="s">
        <v>12</v>
      </c>
      <c r="F12" s="42">
        <f>'Entrez les données'!$B$6</f>
        <v>0</v>
      </c>
      <c r="G12" s="42">
        <f>'Entrez les données'!$B$7</f>
        <v>0</v>
      </c>
      <c r="H12" s="63">
        <f t="shared" si="1"/>
        <v>0</v>
      </c>
      <c r="I12" s="43" t="s">
        <v>15</v>
      </c>
      <c r="J12" s="66"/>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row>
    <row r="13" spans="1:140" x14ac:dyDescent="0.2">
      <c r="A13" s="121" t="s">
        <v>116</v>
      </c>
      <c r="B13" s="42" t="s">
        <v>35</v>
      </c>
      <c r="C13" s="54">
        <f>(0.000000155/2)*7000/1000000/2.20462262185</f>
        <v>2.4607386072486337E-10</v>
      </c>
      <c r="D13" s="30" t="s">
        <v>96</v>
      </c>
      <c r="E13" s="42" t="s">
        <v>12</v>
      </c>
      <c r="F13" s="42">
        <f>'Entrez les données'!$B$6</f>
        <v>0</v>
      </c>
      <c r="G13" s="42">
        <f>'Entrez les données'!$B$7</f>
        <v>0</v>
      </c>
      <c r="H13" s="63">
        <f t="shared" si="1"/>
        <v>0</v>
      </c>
      <c r="I13" s="43" t="s">
        <v>15</v>
      </c>
      <c r="J13" s="66"/>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row>
    <row r="14" spans="1:140" x14ac:dyDescent="0.2">
      <c r="A14" s="121" t="s">
        <v>117</v>
      </c>
      <c r="B14" s="42" t="s">
        <v>36</v>
      </c>
      <c r="C14" s="54">
        <f>(0.000000583/2)*7000/1000000/2.20462262185</f>
        <v>9.2555523098448597E-10</v>
      </c>
      <c r="D14" s="30" t="s">
        <v>96</v>
      </c>
      <c r="E14" s="42" t="s">
        <v>12</v>
      </c>
      <c r="F14" s="42">
        <f>'Entrez les données'!$B$6</f>
        <v>0</v>
      </c>
      <c r="G14" s="42">
        <f>'Entrez les données'!$B$7</f>
        <v>0</v>
      </c>
      <c r="H14" s="63">
        <f t="shared" si="1"/>
        <v>0</v>
      </c>
      <c r="I14" s="43" t="s">
        <v>15</v>
      </c>
      <c r="J14" s="66"/>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row>
    <row r="15" spans="1:140" x14ac:dyDescent="0.2">
      <c r="A15" s="62" t="s">
        <v>81</v>
      </c>
      <c r="B15" s="67" t="s">
        <v>14</v>
      </c>
      <c r="C15" s="55">
        <f>0.00000761*7000/1000000/2.20462262185</f>
        <v>2.4162865549886582E-8</v>
      </c>
      <c r="D15" s="30" t="s">
        <v>96</v>
      </c>
      <c r="E15" s="43" t="s">
        <v>12</v>
      </c>
      <c r="F15" s="42">
        <f>'Entrez les données'!$B$6</f>
        <v>0</v>
      </c>
      <c r="G15" s="42">
        <f>'Entrez les données'!$B$7</f>
        <v>0</v>
      </c>
      <c r="H15" s="63">
        <f t="shared" si="0"/>
        <v>0</v>
      </c>
      <c r="I15" s="43" t="s">
        <v>15</v>
      </c>
      <c r="J15" s="66"/>
    </row>
    <row r="16" spans="1:140" s="69" customFormat="1" x14ac:dyDescent="0.2">
      <c r="A16" s="62" t="s">
        <v>82</v>
      </c>
      <c r="B16" s="68" t="s">
        <v>27</v>
      </c>
      <c r="C16" s="55">
        <f>0.0000292*7000/1000000/2.20462262185</f>
        <v>9.2714280427948523E-8</v>
      </c>
      <c r="D16" s="30" t="s">
        <v>96</v>
      </c>
      <c r="E16" s="43" t="s">
        <v>12</v>
      </c>
      <c r="F16" s="42">
        <f>'Entrez les données'!$B$6</f>
        <v>0</v>
      </c>
      <c r="G16" s="42">
        <f>'Entrez les données'!$B$7</f>
        <v>0</v>
      </c>
      <c r="H16" s="63">
        <f t="shared" si="0"/>
        <v>0</v>
      </c>
      <c r="I16" s="43" t="s">
        <v>15</v>
      </c>
      <c r="J16" s="64"/>
    </row>
    <row r="17" spans="1:140" s="69" customFormat="1" x14ac:dyDescent="0.2">
      <c r="A17" s="121" t="s">
        <v>118</v>
      </c>
      <c r="B17" s="67" t="s">
        <v>37</v>
      </c>
      <c r="C17" s="55">
        <f>(0.000000375/2)*7000/1000000/2.20462262185</f>
        <v>5.953399856246695E-10</v>
      </c>
      <c r="D17" s="30" t="s">
        <v>96</v>
      </c>
      <c r="E17" s="43" t="s">
        <v>12</v>
      </c>
      <c r="F17" s="42">
        <f>'Entrez les données'!$B$6</f>
        <v>0</v>
      </c>
      <c r="G17" s="42">
        <f>'Entrez les données'!$B$7</f>
        <v>0</v>
      </c>
      <c r="H17" s="63">
        <f>G17*F17*C17</f>
        <v>0</v>
      </c>
      <c r="I17" s="43" t="s">
        <v>15</v>
      </c>
      <c r="J17" s="64"/>
    </row>
    <row r="18" spans="1:140" x14ac:dyDescent="0.2">
      <c r="A18" s="70" t="s">
        <v>83</v>
      </c>
      <c r="B18" s="67" t="s">
        <v>20</v>
      </c>
      <c r="C18" s="55">
        <f>0.0000294*7000/1000000/2.20462262185</f>
        <v>9.3349309745948161E-8</v>
      </c>
      <c r="D18" s="30" t="s">
        <v>96</v>
      </c>
      <c r="E18" s="43" t="s">
        <v>12</v>
      </c>
      <c r="F18" s="42">
        <f>'Entrez les données'!$B$6</f>
        <v>0</v>
      </c>
      <c r="G18" s="42">
        <f>'Entrez les données'!$B$7</f>
        <v>0</v>
      </c>
      <c r="H18" s="63">
        <f t="shared" si="0"/>
        <v>0</v>
      </c>
      <c r="I18" s="43" t="s">
        <v>15</v>
      </c>
      <c r="J18" s="66"/>
    </row>
    <row r="19" spans="1:140" ht="13.5" thickBot="1" x14ac:dyDescent="0.25">
      <c r="A19" s="71" t="s">
        <v>84</v>
      </c>
      <c r="B19" s="72" t="s">
        <v>21</v>
      </c>
      <c r="C19" s="95">
        <f>0.00000478*7000/1000000/2.20462262185</f>
        <v>1.5177200700191572E-8</v>
      </c>
      <c r="D19" s="30" t="s">
        <v>96</v>
      </c>
      <c r="E19" s="73" t="s">
        <v>12</v>
      </c>
      <c r="F19" s="74">
        <f>'Entrez les données'!$B$6</f>
        <v>0</v>
      </c>
      <c r="G19" s="74">
        <f>'Entrez les données'!$B$7</f>
        <v>0</v>
      </c>
      <c r="H19" s="75">
        <f t="shared" si="0"/>
        <v>0</v>
      </c>
      <c r="I19" s="73" t="s">
        <v>15</v>
      </c>
      <c r="J19" s="66"/>
    </row>
    <row r="20" spans="1:140" s="81" customFormat="1" x14ac:dyDescent="0.2">
      <c r="A20" s="76" t="s">
        <v>23</v>
      </c>
      <c r="B20" s="77"/>
      <c r="C20" s="78"/>
      <c r="D20" s="79"/>
      <c r="E20" s="79"/>
      <c r="F20" s="79"/>
      <c r="G20" s="79"/>
      <c r="H20" s="80">
        <f>SUM(H5:H19)</f>
        <v>0</v>
      </c>
      <c r="I20" s="96" t="s">
        <v>15</v>
      </c>
    </row>
    <row r="21" spans="1:140" s="81" customFormat="1" x14ac:dyDescent="0.2">
      <c r="A21" s="82"/>
      <c r="B21" s="83"/>
      <c r="C21" s="84"/>
      <c r="F21" s="85"/>
      <c r="G21" s="85"/>
      <c r="H21" s="86"/>
    </row>
    <row r="22" spans="1:140" x14ac:dyDescent="0.2">
      <c r="C22" s="28" t="s">
        <v>86</v>
      </c>
    </row>
    <row r="23" spans="1:140" x14ac:dyDescent="0.2">
      <c r="B23" s="61"/>
      <c r="C23" s="61"/>
      <c r="D23" s="61"/>
      <c r="E23" s="61"/>
      <c r="F23" s="38"/>
    </row>
    <row r="24" spans="1:140" x14ac:dyDescent="0.2">
      <c r="A24" s="52" t="s">
        <v>63</v>
      </c>
      <c r="B24" s="52" t="s">
        <v>64</v>
      </c>
      <c r="C24" s="52" t="s">
        <v>65</v>
      </c>
      <c r="D24" s="52" t="s">
        <v>121</v>
      </c>
      <c r="E24" s="52" t="s">
        <v>66</v>
      </c>
      <c r="F24" s="52" t="s">
        <v>57</v>
      </c>
      <c r="G24" s="52" t="s">
        <v>24</v>
      </c>
      <c r="H24" s="52" t="s">
        <v>67</v>
      </c>
      <c r="I24" s="52" t="s">
        <v>68</v>
      </c>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row>
    <row r="25" spans="1:140" x14ac:dyDescent="0.2">
      <c r="A25" s="88"/>
      <c r="B25" s="88"/>
      <c r="C25" s="89"/>
      <c r="D25" s="89"/>
      <c r="E25" s="89"/>
      <c r="F25" s="90"/>
      <c r="G25" s="90"/>
      <c r="H25" s="88"/>
      <c r="I25" s="91"/>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row>
    <row r="26" spans="1:140" x14ac:dyDescent="0.2">
      <c r="A26" s="34"/>
      <c r="B26" s="104" t="s">
        <v>87</v>
      </c>
      <c r="C26" s="89"/>
      <c r="D26" s="89"/>
      <c r="E26" s="89"/>
      <c r="F26" s="90"/>
      <c r="G26" s="90"/>
      <c r="H26" s="88"/>
      <c r="I26" s="91"/>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c r="EG26" s="65"/>
      <c r="EH26" s="65"/>
      <c r="EI26" s="65"/>
      <c r="EJ26" s="65"/>
    </row>
    <row r="27" spans="1:140" x14ac:dyDescent="0.2">
      <c r="A27" s="88"/>
      <c r="B27" s="88"/>
      <c r="C27" s="89"/>
      <c r="D27" s="89"/>
      <c r="E27" s="89"/>
      <c r="F27" s="90"/>
      <c r="G27" s="90"/>
      <c r="H27" s="88"/>
      <c r="I27" s="91"/>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row>
    <row r="28" spans="1:140" x14ac:dyDescent="0.2">
      <c r="A28" s="102" t="s">
        <v>70</v>
      </c>
      <c r="B28" s="87"/>
      <c r="C28" s="87"/>
      <c r="D28" s="87"/>
      <c r="E28" s="87"/>
      <c r="F28" s="87"/>
      <c r="G28" s="87"/>
      <c r="H28" s="86"/>
    </row>
    <row r="29" spans="1:140" x14ac:dyDescent="0.2">
      <c r="A29" s="7" t="s">
        <v>120</v>
      </c>
      <c r="B29" s="93"/>
      <c r="C29" s="94"/>
      <c r="D29" s="94"/>
      <c r="E29" s="94"/>
      <c r="F29" s="94"/>
      <c r="G29" s="94"/>
      <c r="H29" s="86"/>
    </row>
    <row r="30" spans="1:140" x14ac:dyDescent="0.2">
      <c r="A30" s="92"/>
    </row>
  </sheetData>
  <sheetProtection password="CA53" sheet="1" objects="1" scenarios="1"/>
  <phoneticPr fontId="9" type="noConversion"/>
  <pageMargins left="0.75" right="0.75" top="1" bottom="1" header="0.5" footer="0.5"/>
  <pageSetup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workbookViewId="0">
      <selection activeCell="A3" sqref="A3"/>
    </sheetView>
  </sheetViews>
  <sheetFormatPr defaultColWidth="8.7109375" defaultRowHeight="12.75" x14ac:dyDescent="0.2"/>
  <cols>
    <col min="1" max="1" width="59.85546875" bestFit="1" customWidth="1"/>
    <col min="2" max="2" width="12.85546875" customWidth="1"/>
    <col min="3" max="3" width="20.85546875" customWidth="1"/>
    <col min="4" max="4" width="14.5703125" bestFit="1" customWidth="1"/>
    <col min="5" max="5" width="12.5703125" bestFit="1" customWidth="1"/>
    <col min="6" max="6" width="20.5703125" bestFit="1" customWidth="1"/>
    <col min="7" max="7" width="20.28515625" customWidth="1"/>
    <col min="8" max="8" width="25.85546875" style="2" customWidth="1"/>
    <col min="9" max="9" width="7.85546875" customWidth="1"/>
  </cols>
  <sheetData>
    <row r="1" spans="1:9" x14ac:dyDescent="0.2">
      <c r="B1" s="28"/>
      <c r="C1" s="33" t="s">
        <v>88</v>
      </c>
    </row>
    <row r="2" spans="1:9" x14ac:dyDescent="0.2">
      <c r="I2" s="26"/>
    </row>
    <row r="3" spans="1:9" ht="24.95" customHeight="1" x14ac:dyDescent="0.2">
      <c r="A3" s="52" t="s">
        <v>63</v>
      </c>
      <c r="B3" s="52" t="s">
        <v>64</v>
      </c>
      <c r="C3" s="53" t="s">
        <v>65</v>
      </c>
      <c r="D3" s="31" t="s">
        <v>121</v>
      </c>
      <c r="E3" s="31" t="s">
        <v>66</v>
      </c>
      <c r="F3" s="53" t="s">
        <v>57</v>
      </c>
      <c r="G3" s="31" t="s">
        <v>24</v>
      </c>
      <c r="H3" s="52" t="s">
        <v>67</v>
      </c>
      <c r="I3" s="31" t="s">
        <v>68</v>
      </c>
    </row>
    <row r="4" spans="1:9" x14ac:dyDescent="0.2">
      <c r="A4" s="56" t="s">
        <v>89</v>
      </c>
      <c r="B4" s="30" t="s">
        <v>1</v>
      </c>
      <c r="C4" s="55">
        <f>0.00668*0.608*0.7457</f>
        <v>3.0286158080000004E-3</v>
      </c>
      <c r="D4" s="30" t="s">
        <v>96</v>
      </c>
      <c r="E4" s="30" t="s">
        <v>9</v>
      </c>
      <c r="F4" s="30">
        <f>'Entrez les données'!$B$6</f>
        <v>0</v>
      </c>
      <c r="G4" s="30">
        <f>'Entrez les données'!$B$7</f>
        <v>0</v>
      </c>
      <c r="H4" s="47">
        <f>G4*F4*C4/1000</f>
        <v>0</v>
      </c>
      <c r="I4" s="30" t="s">
        <v>2</v>
      </c>
    </row>
    <row r="5" spans="1:9" ht="15.75" x14ac:dyDescent="0.3">
      <c r="A5" s="46" t="s">
        <v>90</v>
      </c>
      <c r="B5" s="57" t="s">
        <v>3</v>
      </c>
      <c r="C5" s="55">
        <f>0.00205*0.608*0.7457</f>
        <v>9.2944048000000016E-4</v>
      </c>
      <c r="D5" s="30" t="s">
        <v>96</v>
      </c>
      <c r="E5" s="30" t="s">
        <v>9</v>
      </c>
      <c r="F5" s="30">
        <f>'Entrez les données'!$B$6</f>
        <v>0</v>
      </c>
      <c r="G5" s="30">
        <f>'Entrez les données'!$B$7</f>
        <v>0</v>
      </c>
      <c r="H5" s="47">
        <f t="shared" ref="H5:H10" si="0">G5*F5*C5/1000</f>
        <v>0</v>
      </c>
      <c r="I5" s="30" t="s">
        <v>2</v>
      </c>
    </row>
    <row r="6" spans="1:9" ht="15.75" x14ac:dyDescent="0.3">
      <c r="A6" s="105" t="s">
        <v>91</v>
      </c>
      <c r="B6" s="30" t="s">
        <v>4</v>
      </c>
      <c r="C6" s="55">
        <f>0.031*0.608*0.7457</f>
        <v>1.4054953600000001E-2</v>
      </c>
      <c r="D6" s="30" t="s">
        <v>96</v>
      </c>
      <c r="E6" s="30" t="s">
        <v>9</v>
      </c>
      <c r="F6" s="30">
        <f>'Entrez les données'!$B$6</f>
        <v>0</v>
      </c>
      <c r="G6" s="30">
        <f>'Entrez les données'!$B$7</f>
        <v>0</v>
      </c>
      <c r="H6" s="47">
        <f t="shared" si="0"/>
        <v>0</v>
      </c>
      <c r="I6" s="30" t="s">
        <v>2</v>
      </c>
    </row>
    <row r="7" spans="1:9" x14ac:dyDescent="0.2">
      <c r="A7" s="121" t="s">
        <v>119</v>
      </c>
      <c r="B7" s="30" t="s">
        <v>0</v>
      </c>
      <c r="C7" s="55">
        <f>0.00247*0.608*0.7457</f>
        <v>1.1198624320000001E-3</v>
      </c>
      <c r="D7" s="30" t="s">
        <v>96</v>
      </c>
      <c r="E7" s="30" t="s">
        <v>9</v>
      </c>
      <c r="F7" s="30">
        <f>'Entrez les données'!$B$6</f>
        <v>0</v>
      </c>
      <c r="G7" s="30">
        <f>'Entrez les données'!$B$7</f>
        <v>0</v>
      </c>
      <c r="H7" s="47">
        <f t="shared" si="0"/>
        <v>0</v>
      </c>
      <c r="I7" s="30" t="s">
        <v>2</v>
      </c>
    </row>
    <row r="8" spans="1:9" x14ac:dyDescent="0.2">
      <c r="A8" s="106" t="s">
        <v>92</v>
      </c>
      <c r="B8" s="30" t="s">
        <v>0</v>
      </c>
      <c r="C8" s="55">
        <f>0.0022*0.608*0.7457</f>
        <v>9.9744831999999998E-4</v>
      </c>
      <c r="D8" s="30" t="s">
        <v>96</v>
      </c>
      <c r="E8" s="30" t="s">
        <v>9</v>
      </c>
      <c r="F8" s="30">
        <f>'Entrez les données'!$B$6</f>
        <v>0</v>
      </c>
      <c r="G8" s="30">
        <f>'Entrez les données'!$B$7</f>
        <v>0</v>
      </c>
      <c r="H8" s="47">
        <f t="shared" si="0"/>
        <v>0</v>
      </c>
      <c r="I8" s="30" t="s">
        <v>2</v>
      </c>
    </row>
    <row r="9" spans="1:9" ht="15.75" x14ac:dyDescent="0.3">
      <c r="A9" s="62" t="s">
        <v>93</v>
      </c>
      <c r="B9" s="30" t="s">
        <v>0</v>
      </c>
      <c r="C9" s="55">
        <f>0.0022*0.608*0.7457</f>
        <v>9.9744831999999998E-4</v>
      </c>
      <c r="D9" s="30" t="s">
        <v>96</v>
      </c>
      <c r="E9" s="30" t="s">
        <v>9</v>
      </c>
      <c r="F9" s="30">
        <f>'Entrez les données'!$B$6</f>
        <v>0</v>
      </c>
      <c r="G9" s="30">
        <f>'Entrez les données'!$B$7</f>
        <v>0</v>
      </c>
      <c r="H9" s="47">
        <f t="shared" si="0"/>
        <v>0</v>
      </c>
      <c r="I9" s="30" t="s">
        <v>2</v>
      </c>
    </row>
    <row r="10" spans="1:9" ht="15.75" x14ac:dyDescent="0.3">
      <c r="A10" s="62" t="s">
        <v>94</v>
      </c>
      <c r="B10" s="30" t="s">
        <v>0</v>
      </c>
      <c r="C10" s="55">
        <f>0.0022*0.608*0.7457</f>
        <v>9.9744831999999998E-4</v>
      </c>
      <c r="D10" s="30" t="s">
        <v>96</v>
      </c>
      <c r="E10" s="30" t="s">
        <v>9</v>
      </c>
      <c r="F10" s="30">
        <f>'Entrez les données'!$B$6</f>
        <v>0</v>
      </c>
      <c r="G10" s="30">
        <f>'Entrez les données'!$B$7</f>
        <v>0</v>
      </c>
      <c r="H10" s="47">
        <f t="shared" si="0"/>
        <v>0</v>
      </c>
      <c r="I10" s="30" t="s">
        <v>2</v>
      </c>
    </row>
    <row r="11" spans="1:9" x14ac:dyDescent="0.2">
      <c r="C11" s="15"/>
    </row>
    <row r="12" spans="1:9" x14ac:dyDescent="0.2">
      <c r="A12" s="107" t="s">
        <v>70</v>
      </c>
    </row>
    <row r="13" spans="1:9" x14ac:dyDescent="0.2">
      <c r="A13" s="108" t="s">
        <v>120</v>
      </c>
    </row>
    <row r="14" spans="1:9" x14ac:dyDescent="0.2">
      <c r="A14" s="7"/>
    </row>
  </sheetData>
  <sheetProtection password="CA53" sheet="1" objects="1" scenarios="1"/>
  <phoneticPr fontId="9" type="noConversion"/>
  <pageMargins left="0.75" right="0.75" top="1" bottom="1" header="0.5" footer="0.5"/>
  <pageSetup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workbookViewId="0">
      <selection activeCell="A3" sqref="A3"/>
    </sheetView>
  </sheetViews>
  <sheetFormatPr defaultColWidth="8.7109375" defaultRowHeight="12.75" x14ac:dyDescent="0.2"/>
  <cols>
    <col min="1" max="1" width="25.140625" customWidth="1"/>
    <col min="2" max="2" width="12.5703125" customWidth="1"/>
    <col min="3" max="3" width="19.7109375" customWidth="1"/>
    <col min="4" max="4" width="15.42578125" customWidth="1"/>
    <col min="5" max="5" width="12.85546875" customWidth="1"/>
    <col min="6" max="6" width="21.7109375" customWidth="1"/>
    <col min="7" max="7" width="12.5703125" bestFit="1" customWidth="1"/>
    <col min="8" max="8" width="26.5703125" style="2" bestFit="1" customWidth="1"/>
    <col min="9" max="9" width="6.5703125" bestFit="1" customWidth="1"/>
  </cols>
  <sheetData>
    <row r="1" spans="1:9" x14ac:dyDescent="0.2">
      <c r="C1" s="28" t="s">
        <v>95</v>
      </c>
    </row>
    <row r="2" spans="1:9" x14ac:dyDescent="0.2">
      <c r="I2" s="26"/>
    </row>
    <row r="3" spans="1:9" x14ac:dyDescent="0.2">
      <c r="A3" s="52" t="s">
        <v>63</v>
      </c>
      <c r="B3" s="52" t="s">
        <v>64</v>
      </c>
      <c r="C3" s="53" t="s">
        <v>65</v>
      </c>
      <c r="D3" s="31" t="s">
        <v>121</v>
      </c>
      <c r="E3" s="31" t="s">
        <v>66</v>
      </c>
      <c r="F3" s="53" t="s">
        <v>57</v>
      </c>
      <c r="G3" s="31" t="s">
        <v>24</v>
      </c>
      <c r="H3" s="52" t="s">
        <v>67</v>
      </c>
      <c r="I3" s="31" t="s">
        <v>68</v>
      </c>
    </row>
    <row r="4" spans="1:9" x14ac:dyDescent="0.2">
      <c r="A4" s="103" t="s">
        <v>74</v>
      </c>
      <c r="B4" s="48" t="s">
        <v>6</v>
      </c>
      <c r="C4" s="55">
        <f>0.000933*7000/1000000/2.20462262185</f>
        <v>2.9624117684683547E-6</v>
      </c>
      <c r="D4" s="30" t="s">
        <v>96</v>
      </c>
      <c r="E4" s="30" t="s">
        <v>12</v>
      </c>
      <c r="F4" s="29">
        <f>'Entrez les données'!$B$6</f>
        <v>0</v>
      </c>
      <c r="G4" s="29">
        <f>'Entrez les données'!$B$7</f>
        <v>0</v>
      </c>
      <c r="H4" s="47">
        <f t="shared" ref="H4:H9" si="0">G4*F4*C4/1000</f>
        <v>0</v>
      </c>
      <c r="I4" s="30" t="s">
        <v>2</v>
      </c>
    </row>
    <row r="5" spans="1:9" x14ac:dyDescent="0.2">
      <c r="A5" s="46" t="s">
        <v>122</v>
      </c>
      <c r="B5" s="48" t="s">
        <v>8</v>
      </c>
      <c r="C5" s="55">
        <f>(0.0000391/2)*7000/1000000/2.20462262185</f>
        <v>6.207411583446553E-8</v>
      </c>
      <c r="D5" s="30" t="s">
        <v>96</v>
      </c>
      <c r="E5" s="30" t="s">
        <v>12</v>
      </c>
      <c r="F5" s="29">
        <f>'Entrez les données'!$B$6</f>
        <v>0</v>
      </c>
      <c r="G5" s="29">
        <f>'Entrez les données'!$B$7</f>
        <v>0</v>
      </c>
      <c r="H5" s="47">
        <f t="shared" si="0"/>
        <v>0</v>
      </c>
      <c r="I5" s="30" t="s">
        <v>2</v>
      </c>
    </row>
    <row r="6" spans="1:9" x14ac:dyDescent="0.2">
      <c r="A6" s="103" t="s">
        <v>73</v>
      </c>
      <c r="B6" s="48" t="s">
        <v>16</v>
      </c>
      <c r="C6" s="55">
        <f>0.00118*7000/1000000/2.20462262185</f>
        <v>3.7466729761979197E-6</v>
      </c>
      <c r="D6" s="30" t="s">
        <v>96</v>
      </c>
      <c r="E6" s="30" t="s">
        <v>12</v>
      </c>
      <c r="F6" s="29">
        <f>'Entrez les données'!$B$6</f>
        <v>0</v>
      </c>
      <c r="G6" s="29">
        <f>'Entrez les données'!$B$7</f>
        <v>0</v>
      </c>
      <c r="H6" s="47">
        <f t="shared" si="0"/>
        <v>0</v>
      </c>
      <c r="I6" s="30" t="s">
        <v>2</v>
      </c>
    </row>
    <row r="7" spans="1:9" x14ac:dyDescent="0.2">
      <c r="A7" s="46" t="s">
        <v>77</v>
      </c>
      <c r="B7" s="48" t="s">
        <v>7</v>
      </c>
      <c r="C7" s="55">
        <f>0.00258*7000/1000000/2.20462262185</f>
        <v>8.1918782021954518E-6</v>
      </c>
      <c r="D7" s="30" t="s">
        <v>96</v>
      </c>
      <c r="E7" s="30" t="s">
        <v>12</v>
      </c>
      <c r="F7" s="29">
        <f>'Entrez les données'!$B$6</f>
        <v>0</v>
      </c>
      <c r="G7" s="29">
        <f>'Entrez les données'!$B$7</f>
        <v>0</v>
      </c>
      <c r="H7" s="47">
        <f t="shared" si="0"/>
        <v>0</v>
      </c>
      <c r="I7" s="30" t="s">
        <v>2</v>
      </c>
    </row>
    <row r="8" spans="1:9" x14ac:dyDescent="0.2">
      <c r="A8" s="49" t="s">
        <v>78</v>
      </c>
      <c r="B8" s="48" t="s">
        <v>22</v>
      </c>
      <c r="C8" s="55">
        <f>0.000409*7000/1000000/2.20462262185</f>
        <v>1.2986349553092788E-6</v>
      </c>
      <c r="D8" s="30" t="s">
        <v>96</v>
      </c>
      <c r="E8" s="30" t="s">
        <v>12</v>
      </c>
      <c r="F8" s="29">
        <f>'Entrez les données'!$B$6</f>
        <v>0</v>
      </c>
      <c r="G8" s="29">
        <f>'Entrez les données'!$B$7</f>
        <v>0</v>
      </c>
      <c r="H8" s="47">
        <f t="shared" si="0"/>
        <v>0</v>
      </c>
      <c r="I8" s="30" t="s">
        <v>2</v>
      </c>
    </row>
    <row r="9" spans="1:9" x14ac:dyDescent="0.2">
      <c r="A9" s="50" t="s">
        <v>109</v>
      </c>
      <c r="B9" s="51" t="s">
        <v>17</v>
      </c>
      <c r="C9" s="55">
        <f>0.000285*7000/1000000/2.20462262185</f>
        <v>9.0491677814949749E-7</v>
      </c>
      <c r="D9" s="30" t="s">
        <v>96</v>
      </c>
      <c r="E9" s="51" t="s">
        <v>12</v>
      </c>
      <c r="F9" s="29">
        <f>'Entrez les données'!$B$6</f>
        <v>0</v>
      </c>
      <c r="G9" s="29">
        <f>'Entrez les données'!$B$7</f>
        <v>0</v>
      </c>
      <c r="H9" s="47">
        <f t="shared" si="0"/>
        <v>0</v>
      </c>
      <c r="I9" s="30" t="s">
        <v>2</v>
      </c>
    </row>
    <row r="10" spans="1:9" x14ac:dyDescent="0.2">
      <c r="A10" s="12"/>
      <c r="B10" s="13"/>
      <c r="C10" s="97"/>
      <c r="D10" s="98"/>
      <c r="E10" s="13"/>
      <c r="F10" s="23"/>
      <c r="G10" s="23"/>
      <c r="H10" s="99"/>
      <c r="I10" s="98"/>
    </row>
    <row r="11" spans="1:9" x14ac:dyDescent="0.2">
      <c r="A11" s="107" t="s">
        <v>70</v>
      </c>
    </row>
    <row r="12" spans="1:9" x14ac:dyDescent="0.2">
      <c r="A12" s="108" t="s">
        <v>120</v>
      </c>
    </row>
    <row r="13" spans="1:9" x14ac:dyDescent="0.2">
      <c r="A13" s="7"/>
    </row>
  </sheetData>
  <sheetProtection password="CA53" sheet="1" objects="1" scenarios="1"/>
  <phoneticPr fontId="9" type="noConversion"/>
  <pageMargins left="0.75" right="0.75" top="1" bottom="1" header="0.5" footer="0.5"/>
  <pageSetup scale="8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2" sqref="A2"/>
    </sheetView>
  </sheetViews>
  <sheetFormatPr defaultColWidth="8.7109375" defaultRowHeight="12.75" x14ac:dyDescent="0.2"/>
  <cols>
    <col min="1" max="1" width="11.28515625" customWidth="1"/>
    <col min="2" max="2" width="69" customWidth="1"/>
  </cols>
  <sheetData>
    <row r="1" spans="1:3" x14ac:dyDescent="0.2">
      <c r="A1" s="109" t="s">
        <v>100</v>
      </c>
    </row>
    <row r="2" spans="1:3" x14ac:dyDescent="0.2">
      <c r="A2" s="112" t="s">
        <v>101</v>
      </c>
      <c r="B2" s="113" t="s">
        <v>102</v>
      </c>
      <c r="C2" s="114" t="s">
        <v>104</v>
      </c>
    </row>
    <row r="3" spans="1:3" x14ac:dyDescent="0.2">
      <c r="A3" s="110">
        <v>39848</v>
      </c>
      <c r="B3" s="46" t="s">
        <v>105</v>
      </c>
      <c r="C3" s="111" t="s">
        <v>103</v>
      </c>
    </row>
    <row r="4" spans="1:3" ht="98.45" customHeight="1" x14ac:dyDescent="0.2">
      <c r="A4" s="116">
        <v>42423</v>
      </c>
      <c r="B4" s="117" t="s">
        <v>106</v>
      </c>
      <c r="C4" s="115" t="s">
        <v>99</v>
      </c>
    </row>
  </sheetData>
  <pageMargins left="0.7" right="0.7" top="0.75" bottom="0.75" header="0.3" footer="0.3"/>
  <pageSetup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vt:lpstr>
      <vt:lpstr>Entrez les données</vt:lpstr>
      <vt:lpstr>Rejets de la Partie 1</vt:lpstr>
      <vt:lpstr>Rejets des Parties 2 et 3</vt:lpstr>
      <vt:lpstr>Rejets de la Partie 4</vt:lpstr>
      <vt:lpstr>Rejets de la Partie 5</vt:lpstr>
      <vt:lpstr>Histoire</vt:lpstr>
    </vt:vector>
  </TitlesOfParts>
  <Company>Environment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Seaman</dc:creator>
  <cp:lastModifiedBy>Hawirko,Jason [Edm]</cp:lastModifiedBy>
  <cp:lastPrinted>2016-02-08T20:44:27Z</cp:lastPrinted>
  <dcterms:created xsi:type="dcterms:W3CDTF">2003-10-06T20:49:16Z</dcterms:created>
  <dcterms:modified xsi:type="dcterms:W3CDTF">2023-02-06T20:05:45Z</dcterms:modified>
</cp:coreProperties>
</file>