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defaultThemeVersion="124226"/>
  <mc:AlternateContent xmlns:mc="http://schemas.openxmlformats.org/markup-compatibility/2006">
    <mc:Choice Requires="x15">
      <x15ac:absPath xmlns:x15ac="http://schemas.microsoft.com/office/spreadsheetml/2010/11/ac" url="D:\working\waccache\TO1PEPF00001DDB\EXCELCNV\39d52471-e56b-45a8-9113-3e3d17a4909c\"/>
    </mc:Choice>
  </mc:AlternateContent>
  <xr:revisionPtr revIDLastSave="0" documentId="8_{15188E2F-6724-41E0-8BC0-CD8C72282CFB}" xr6:coauthVersionLast="47" xr6:coauthVersionMax="47" xr10:uidLastSave="{00000000-0000-0000-0000-000000000000}"/>
  <workbookProtection workbookPassword="CA53" lockStructure="1"/>
  <bookViews>
    <workbookView xWindow="-60" yWindow="-60" windowWidth="15480" windowHeight="11640" tabRatio="793" firstSheet="5" activeTab="5" xr2:uid="{4C5B3800-137F-4C64-9153-77EF4DAF5FC9}"/>
  </bookViews>
  <sheets>
    <sheet name="Changelog" sheetId="7" state="hidden" r:id="rId1"/>
    <sheet name="Instructions " sheetId="1" r:id="rId2"/>
    <sheet name="Donnée d'entrée" sheetId="2" r:id="rId3"/>
    <sheet name="Rejets de la partie 1" sheetId="3" r:id="rId4"/>
    <sheet name="Rejets des parties 2 et 3" sheetId="4" r:id="rId5"/>
    <sheet name="Rejets de la partie 4" sheetId="5" r:id="rId6"/>
    <sheet name="Rejets de la partie 5"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G8" i="5"/>
  <c r="C14" i="3"/>
  <c r="C9" i="5"/>
  <c r="C8" i="5"/>
  <c r="C7" i="5"/>
  <c r="G7" i="5"/>
  <c r="C6" i="5"/>
  <c r="C5" i="5"/>
  <c r="C4" i="5"/>
  <c r="C15" i="3"/>
  <c r="C13" i="3"/>
  <c r="G13" i="3"/>
  <c r="C12" i="3"/>
  <c r="C7" i="3"/>
  <c r="C6" i="3"/>
  <c r="C5" i="3"/>
  <c r="C4" i="3"/>
  <c r="B5" i="2"/>
  <c r="F4" i="3"/>
  <c r="G4" i="3"/>
  <c r="F13" i="3"/>
  <c r="F12" i="3"/>
  <c r="G12" i="3"/>
  <c r="F9" i="5"/>
  <c r="F7" i="5"/>
  <c r="F6" i="5"/>
  <c r="G6" i="5"/>
  <c r="F5" i="3"/>
  <c r="G5" i="3"/>
  <c r="F14" i="3"/>
  <c r="G14" i="3"/>
  <c r="F15" i="3"/>
  <c r="G15" i="3"/>
  <c r="F8" i="5"/>
  <c r="F6" i="3"/>
  <c r="G6" i="3"/>
  <c r="F7" i="3"/>
  <c r="G7" i="3"/>
  <c r="F4" i="5"/>
  <c r="G4" i="5"/>
  <c r="F5" i="5"/>
  <c r="G5" i="5"/>
</calcChain>
</file>

<file path=xl/sharedStrings.xml><?xml version="1.0" encoding="utf-8"?>
<sst xmlns="http://schemas.openxmlformats.org/spreadsheetml/2006/main" count="174" uniqueCount="102">
  <si>
    <t>Notes from Contractor review conducted on the English version</t>
  </si>
  <si>
    <t>Review Date</t>
  </si>
  <si>
    <t>ORTECH Reference #</t>
  </si>
  <si>
    <t>Reviewer</t>
  </si>
  <si>
    <t>Ka-Ming Lin</t>
  </si>
  <si>
    <t>Original workbook</t>
  </si>
  <si>
    <t>waste_oil_combustion_e_04_02_2009</t>
  </si>
  <si>
    <t>EF source document</t>
  </si>
  <si>
    <t>AP-42 1.11 dated October 1996</t>
  </si>
  <si>
    <t>Date EF source document checked</t>
  </si>
  <si>
    <t>NPRI Schedule 1 source document</t>
  </si>
  <si>
    <t>2016 and 2017 NPRI Substance List</t>
  </si>
  <si>
    <t>Changes made</t>
  </si>
  <si>
    <t>Update: Cobalt moved from Part 1A to Part 1B, reporting units changed to kg</t>
  </si>
  <si>
    <t>Combustion d'huile usée</t>
  </si>
  <si>
    <t>But</t>
  </si>
  <si>
    <t>Ce tableur a été conçu dans le but de vous aider à calculer les rejets des substances de l'INRP produits par la combustion de l'huile usée.  Les métaux (substances de la partie 1), les principaux contaminants atmosphériques (PCA) (substances de la partie 4) et les composés organiques volatils (COV) différenciés par espèces (substances de la partie 5) sont les substances d'intérêt dans cette activité.</t>
  </si>
  <si>
    <t>Fonctionnement de cet outil de calcul</t>
  </si>
  <si>
    <t xml:space="preserve">En choisissant l'onglet « Données d'entrée » dans ce tableur, vous pouvez saisir toutes les données pertinentes nécessaires pour calculer les estimations de rejets dans les quatre onglets suivants. Les cellules jaunes représentent des valeurs requises. Lorsque vous aurez entré les valeurs requises, les estimations de rejets calculées s'afficheront en caractères rouges et gras. Pour les visualiser, il vous suffira de sélectionner l'un des quatre onglets suivants : « Rejets de la partie 1 », « Rejets des parties 2 et 3 », « Rejets de la partie 4 » ou « Rejets de la partie 5 ». Les rejets de la partie 1 comprennent les principales substances de l'INRP qui ont un seuil de 10 tonnes fondé sur la quantité de substances fabriquées, traitées ou utilisées d'une autre manière, ainsi que d'autres composés métalliques sélectionnés dont les seuils de déclaration sont de 5 kilogrammes et de 50 kilogrammes. Les rejets des parties 2 et 3 comprennent les hydrocarbures aromatiques polycycliques (HAP), et les dioxines et furannes, respectivement. Les substances de la partie 2 ont un seuil fondé sur les rejets découlant d'une fabrication fortuite et les substances de la partie 3 ont un seuil de déclaration fondé sur l'activité. Les rejets de la partie 4 comprennent les sept PCA qui ont des seuils fondés sur la quantité rejetée. Les rejets de la partie 5 comprennent les COV sélectionnés dont le seuil est fondé sur des exigences de déclaration supplémentaires. Cette catégorie est également appelée « COV différenciés par espèces ».  </t>
  </si>
  <si>
    <t xml:space="preserve">Puisque les seuils de déclaration à l'INRP visent l'ensemble de l'installation, les rejets calculés dans le présent tableur doivent être ajoutés aux rejets de substances de l'INRP provenant des autres sources (rejets atmosphériques) et activités de l'installation.    </t>
  </si>
  <si>
    <t>Avant d'utiliser le nombre calculé à l'aide de ce tableur, assurez-vous que seuls les procédés employés à votre installation sont représentés dans les onglets respectifs. Si vous constatez qu'un procédé non utilisé à votre installation a été intégré au calcul des rejets, remplacez le facteur d'émission de ce procédé par la valeur 0. Cela supprimera de votre calcul les rejets produits par ce procédé.</t>
  </si>
  <si>
    <t xml:space="preserve">Code de classification des sources (CCS) applicable employé pour la détermination du facteur d'émission dans la base de données WebFIRE de l'EPA </t>
  </si>
  <si>
    <t>Code CCS - 10301302</t>
  </si>
  <si>
    <t>Niveau 1 - Chaudières à combustion externe</t>
  </si>
  <si>
    <t>Niveau 2 - Commercial et institutionnel</t>
  </si>
  <si>
    <t>Niveau 3 - Déchet liquide</t>
  </si>
  <si>
    <t>Niveau 4 - Huile usée</t>
  </si>
  <si>
    <t>Sources d'information</t>
  </si>
  <si>
    <t>Les facteurs d'émission des substances des parties 1 et 4 sont tirés du chapitre 1.11 - Waste Oil Combustion du document AP-42 et de la base de données WebFIRE (version décembre 2005).</t>
  </si>
  <si>
    <t>Renseignements supplémentaires</t>
  </si>
  <si>
    <t>Par souci d'uniformité avec le logiciel de déclaration à l'INRP, ce tableur génère des valeurs à trois décimales, sauf pour les rejets des D/F qui sont étendus à six décimales.</t>
  </si>
  <si>
    <t xml:space="preserve">Le tableur contient des facteurs d'émission implicites, toutefois, si vous disposez d'un facteur d'émission propre à votre installation et que vous préférez l'employer, vous pouvez l'entrer dans la colonne « facteur d'émission ». Si vous choisissez de saisir votre propre facteur d'émission, assurez-vous que les unités ont été converties en conséquence.   </t>
  </si>
  <si>
    <t xml:space="preserve">Les facteurs d'émission utilisés dans ce tableur sont basés sur des émissions non contrôlées. Si vous utilisez un dispositif de réduction des émissions, vous devrez ajuster les émissions calculées par ce tableur au moyen de la formule suivante : </t>
  </si>
  <si>
    <t>Émissions contrôlées = Émissions non contrôlées x ((100 - taux de réduction)/100))</t>
  </si>
  <si>
    <t>Les cotes des facteurs d'émission sont présentées pour chaque facteur d'émission dans la colonne suivant celle des unités des facteurs d'émission. Pour la description des cotes des facteurs d'émission, consultez la page des FAQ ''Foire Aux Questions'' de l'AP-42: http://www.epa.gov/ttn/chief/faq/ap42faq.html#ratings</t>
  </si>
  <si>
    <t>Données d'entrée</t>
  </si>
  <si>
    <t>Taux d'activité</t>
  </si>
  <si>
    <t>Unités</t>
  </si>
  <si>
    <t>Huile usée brûlée</t>
  </si>
  <si>
    <t>Litres</t>
  </si>
  <si>
    <t xml:space="preserve"> </t>
  </si>
  <si>
    <r>
      <t>m</t>
    </r>
    <r>
      <rPr>
        <vertAlign val="superscript"/>
        <sz val="10"/>
        <rFont val="Arial"/>
        <family val="2"/>
      </rPr>
      <t>3</t>
    </r>
  </si>
  <si>
    <t>Teneur en cendres de l'huile</t>
  </si>
  <si>
    <t>%</t>
  </si>
  <si>
    <t>Teneur en soufre de l'huile</t>
  </si>
  <si>
    <t>Teneur en plomb de l'huile</t>
  </si>
  <si>
    <t>(Si vous ignorez le pourcentage en poids de la teneur en plomb de l'huile, utilisez la valeur par défaut de 0,04 %)</t>
  </si>
  <si>
    <t>Teneur en chlore de l'huile</t>
  </si>
  <si>
    <r>
      <t>1 000 litres = 1 m</t>
    </r>
    <r>
      <rPr>
        <vertAlign val="superscript"/>
        <sz val="10"/>
        <rFont val="Arial"/>
        <family val="2"/>
      </rPr>
      <t>3</t>
    </r>
  </si>
  <si>
    <t>Rejets des substances de la partie 1A</t>
  </si>
  <si>
    <t>Nom de la substance</t>
  </si>
  <si>
    <t>Numéro du CAS</t>
  </si>
  <si>
    <t>Facteur d'émission</t>
  </si>
  <si>
    <t>Unités du FE*</t>
  </si>
  <si>
    <t>Cote du FE</t>
  </si>
  <si>
    <t>Taux d'activité de l'onglet d'entrée</t>
  </si>
  <si>
    <t>Total des rejets</t>
  </si>
  <si>
    <t>Acide chlorhydrique</t>
  </si>
  <si>
    <t>7647-01-0</t>
  </si>
  <si>
    <r>
      <t>kg/m</t>
    </r>
    <r>
      <rPr>
        <vertAlign val="superscript"/>
        <sz val="10"/>
        <rFont val="Arial"/>
        <family val="2"/>
      </rPr>
      <t>3</t>
    </r>
  </si>
  <si>
    <t>C</t>
  </si>
  <si>
    <t>tonnes</t>
  </si>
  <si>
    <t>Chrome (et ses composés)</t>
  </si>
  <si>
    <t>NA - 04</t>
  </si>
  <si>
    <t>D</t>
  </si>
  <si>
    <t>Manganèse (et ses composés)</t>
  </si>
  <si>
    <t>NA - 09</t>
  </si>
  <si>
    <t>Nickel (et ses composés)</t>
  </si>
  <si>
    <t>NA - 11</t>
  </si>
  <si>
    <t>Rejets des substances de la partie 1B</t>
  </si>
  <si>
    <t>Arsenic (et ses composés)</t>
  </si>
  <si>
    <t>NA - 02</t>
  </si>
  <si>
    <t>kg</t>
  </si>
  <si>
    <t>Cadmium (et ses composés)</t>
  </si>
  <si>
    <t>NA - 03</t>
  </si>
  <si>
    <t>Cobalt (et ses composés)</t>
  </si>
  <si>
    <t>NA - 05</t>
  </si>
  <si>
    <t>Plomb (et ses composés)**</t>
  </si>
  <si>
    <t>NA - 08</t>
  </si>
  <si>
    <t>* FE = Facteur d'émission</t>
  </si>
  <si>
    <t>** ne comprend pas le plomb tétraéthyle</t>
  </si>
  <si>
    <t>Rejets des substances des parties 2 et 3</t>
  </si>
  <si>
    <t>Unités du FE**</t>
  </si>
  <si>
    <t xml:space="preserve">Total des rejets </t>
  </si>
  <si>
    <t>Aucune information n'est disponible concernant les substances des parties 2 et 3.</t>
  </si>
  <si>
    <t>Rejets des principaux contaminants atmosphériques (PCA) de la partie 4</t>
  </si>
  <si>
    <t>Monoxyde de carbone (CO)</t>
  </si>
  <si>
    <t>630-08-0</t>
  </si>
  <si>
    <r>
      <t>Dioxyde de soufre (SO</t>
    </r>
    <r>
      <rPr>
        <vertAlign val="subscript"/>
        <sz val="10"/>
        <rFont val="Arial"/>
        <family val="2"/>
      </rPr>
      <t>2</t>
    </r>
    <r>
      <rPr>
        <sz val="10"/>
        <rFont val="Arial"/>
      </rPr>
      <t>)</t>
    </r>
  </si>
  <si>
    <t>7446-09-5</t>
  </si>
  <si>
    <r>
      <t>Oxydes d'azote, exprimés sous forme de NO</t>
    </r>
    <r>
      <rPr>
        <vertAlign val="subscript"/>
        <sz val="10"/>
        <rFont val="Arial"/>
        <family val="2"/>
      </rPr>
      <t>2</t>
    </r>
    <r>
      <rPr>
        <sz val="10"/>
        <rFont val="Arial"/>
      </rPr>
      <t xml:space="preserve"> (NO</t>
    </r>
    <r>
      <rPr>
        <vertAlign val="subscript"/>
        <sz val="10"/>
        <rFont val="Arial"/>
        <family val="2"/>
      </rPr>
      <t>x</t>
    </r>
    <r>
      <rPr>
        <sz val="10"/>
        <rFont val="Arial"/>
      </rPr>
      <t>)</t>
    </r>
  </si>
  <si>
    <t>11104-93-1</t>
  </si>
  <si>
    <t>Particules totales (TPM)</t>
  </si>
  <si>
    <t>NA - M08</t>
  </si>
  <si>
    <r>
      <t xml:space="preserve">Particules dont le diamètre est égal ou inférieur à 10 </t>
    </r>
    <r>
      <rPr>
        <sz val="10"/>
        <rFont val="Calibri"/>
        <family val="2"/>
      </rPr>
      <t>µ</t>
    </r>
    <r>
      <rPr>
        <sz val="10"/>
        <rFont val="Arial"/>
        <family val="2"/>
      </rPr>
      <t>m (PM</t>
    </r>
    <r>
      <rPr>
        <vertAlign val="subscript"/>
        <sz val="10"/>
        <rFont val="Arial"/>
        <family val="2"/>
      </rPr>
      <t>10</t>
    </r>
    <r>
      <rPr>
        <sz val="10"/>
        <rFont val="Arial"/>
      </rPr>
      <t>)</t>
    </r>
  </si>
  <si>
    <t>NA - M09</t>
  </si>
  <si>
    <r>
      <t xml:space="preserve">Particules dont le diamètre est égal ou inférieur à 2,5 </t>
    </r>
    <r>
      <rPr>
        <sz val="10"/>
        <rFont val="Calibri"/>
        <family val="2"/>
      </rPr>
      <t>µ</t>
    </r>
    <r>
      <rPr>
        <sz val="10"/>
        <rFont val="Arial"/>
        <family val="2"/>
      </rPr>
      <t>m (PM</t>
    </r>
    <r>
      <rPr>
        <vertAlign val="subscript"/>
        <sz val="10"/>
        <rFont val="Arial"/>
        <family val="2"/>
      </rPr>
      <t>2,5</t>
    </r>
    <r>
      <rPr>
        <sz val="10"/>
        <rFont val="Arial"/>
      </rPr>
      <t>)</t>
    </r>
  </si>
  <si>
    <t>NA - M10</t>
  </si>
  <si>
    <t>E</t>
  </si>
  <si>
    <t>Rejets des composés organiques volatils sélectionnés de la partie 5</t>
  </si>
  <si>
    <t>Unités du FE</t>
  </si>
  <si>
    <t>Aucune information n'est disponible concernant les substances de la partie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</si>
</sst>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09]mmmm\ d\,\ yyyy;@"/>
  </numFmts>
  <fonts count="17">
    <font>
      <sz val="10"/>
      <name val="Arial"/>
    </font>
    <font>
      <sz val="10"/>
      <name val="Arial"/>
    </font>
    <font>
      <b/>
      <sz val="10"/>
      <name val="Arial"/>
      <family val="2"/>
    </font>
    <font>
      <b/>
      <u/>
      <sz val="10"/>
      <name val="Arial"/>
      <family val="2"/>
    </font>
    <font>
      <sz val="10"/>
      <name val="Arial"/>
      <family val="2"/>
    </font>
    <font>
      <b/>
      <sz val="14"/>
      <name val="Arial"/>
      <family val="2"/>
    </font>
    <font>
      <b/>
      <sz val="10"/>
      <color indexed="10"/>
      <name val="Arial"/>
      <family val="2"/>
    </font>
    <font>
      <sz val="10"/>
      <color indexed="17"/>
      <name val="Arial"/>
      <family val="2"/>
    </font>
    <font>
      <sz val="8"/>
      <name val="Arial"/>
      <family val="2"/>
    </font>
    <font>
      <sz val="9"/>
      <name val="Arial"/>
      <family val="2"/>
    </font>
    <font>
      <vertAlign val="superscript"/>
      <sz val="10"/>
      <name val="Arial"/>
      <family val="2"/>
    </font>
    <font>
      <b/>
      <u/>
      <sz val="14"/>
      <name val="Arial"/>
      <family val="2"/>
    </font>
    <font>
      <b/>
      <sz val="9"/>
      <name val="Arial"/>
      <family val="2"/>
    </font>
    <font>
      <vertAlign val="subscript"/>
      <sz val="10"/>
      <name val="Arial"/>
      <family val="2"/>
    </font>
    <font>
      <sz val="10"/>
      <name val="Calibri"/>
      <family val="2"/>
    </font>
    <font>
      <u/>
      <sz val="10"/>
      <color indexed="12"/>
      <name val="Arial"/>
      <family val="2"/>
    </font>
    <font>
      <u/>
      <sz val="10"/>
      <color theme="10"/>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7">
    <border>
      <left/>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15" fillId="0" borderId="0" applyNumberFormat="0" applyFill="0" applyBorder="0" applyAlignment="0" applyProtection="0">
      <alignment vertical="top"/>
      <protection locked="0"/>
    </xf>
    <xf numFmtId="0" fontId="4" fillId="0" borderId="0"/>
    <xf numFmtId="0" fontId="4" fillId="0" borderId="0"/>
  </cellStyleXfs>
  <cellXfs count="63">
    <xf numFmtId="0" fontId="0" fillId="0" borderId="0" xfId="0"/>
    <xf numFmtId="49" fontId="0" fillId="0" borderId="0" xfId="0" applyNumberFormat="1" applyAlignment="1">
      <alignment horizontal="left" wrapText="1"/>
    </xf>
    <xf numFmtId="0" fontId="0" fillId="0" borderId="1" xfId="0" applyBorder="1"/>
    <xf numFmtId="0" fontId="2" fillId="0" borderId="2" xfId="0" applyFont="1" applyBorder="1"/>
    <xf numFmtId="164" fontId="0" fillId="0" borderId="0" xfId="0" applyNumberFormat="1"/>
    <xf numFmtId="0" fontId="0" fillId="0" borderId="0" xfId="0" applyAlignment="1">
      <alignment horizontal="center"/>
    </xf>
    <xf numFmtId="0" fontId="0" fillId="0" borderId="0" xfId="0" applyAlignment="1">
      <alignment horizontal="left"/>
    </xf>
    <xf numFmtId="0" fontId="5" fillId="0" borderId="0" xfId="0" applyFont="1" applyAlignment="1">
      <alignment horizontal="left"/>
    </xf>
    <xf numFmtId="0" fontId="1" fillId="0" borderId="0" xfId="0" applyFont="1"/>
    <xf numFmtId="0" fontId="2" fillId="0" borderId="3" xfId="0" applyFont="1" applyBorder="1" applyAlignment="1">
      <alignment horizontal="center"/>
    </xf>
    <xf numFmtId="0" fontId="0" fillId="0" borderId="0" xfId="0" applyAlignment="1">
      <alignment wrapText="1"/>
    </xf>
    <xf numFmtId="0" fontId="3" fillId="0" borderId="0" xfId="0" applyFont="1" applyAlignment="1">
      <alignment wrapText="1"/>
    </xf>
    <xf numFmtId="1" fontId="0" fillId="0" borderId="0" xfId="0" applyNumberFormat="1"/>
    <xf numFmtId="11" fontId="0" fillId="0" borderId="0" xfId="0" applyNumberFormat="1" applyAlignment="1">
      <alignment horizontal="center"/>
    </xf>
    <xf numFmtId="1" fontId="0" fillId="0" borderId="0" xfId="0" applyNumberFormat="1" applyAlignment="1">
      <alignment horizontal="center"/>
    </xf>
    <xf numFmtId="1" fontId="9" fillId="0" borderId="0" xfId="0" applyNumberFormat="1" applyFont="1"/>
    <xf numFmtId="0" fontId="4" fillId="0" borderId="0" xfId="0" applyFont="1"/>
    <xf numFmtId="2" fontId="0" fillId="0" borderId="0" xfId="0" applyNumberFormat="1"/>
    <xf numFmtId="2" fontId="0" fillId="0" borderId="0" xfId="0" applyNumberFormat="1" applyAlignment="1">
      <alignment horizontal="center"/>
    </xf>
    <xf numFmtId="164" fontId="6" fillId="0" borderId="0" xfId="0" applyNumberFormat="1" applyFont="1" applyAlignment="1">
      <alignment horizontal="center"/>
    </xf>
    <xf numFmtId="0" fontId="4" fillId="0" borderId="0" xfId="0" applyFont="1" applyAlignment="1">
      <alignment horizontal="left"/>
    </xf>
    <xf numFmtId="0" fontId="2" fillId="0" borderId="4" xfId="0" applyFont="1" applyBorder="1" applyAlignment="1">
      <alignment horizontal="center"/>
    </xf>
    <xf numFmtId="0" fontId="4" fillId="0" borderId="0" xfId="0" applyFont="1" applyAlignment="1">
      <alignment wrapText="1"/>
    </xf>
    <xf numFmtId="0" fontId="2" fillId="0" borderId="5" xfId="0" applyFont="1" applyBorder="1"/>
    <xf numFmtId="0" fontId="2" fillId="0" borderId="5" xfId="0" applyFont="1" applyBorder="1" applyAlignment="1">
      <alignment horizontal="center"/>
    </xf>
    <xf numFmtId="49" fontId="11" fillId="0" borderId="0" xfId="0" applyNumberFormat="1" applyFont="1" applyAlignment="1">
      <alignment horizontal="center" wrapText="1"/>
    </xf>
    <xf numFmtId="0" fontId="0" fillId="0" borderId="6" xfId="0" applyBorder="1"/>
    <xf numFmtId="0" fontId="0" fillId="0" borderId="6" xfId="0" applyBorder="1" applyAlignment="1">
      <alignment horizontal="center"/>
    </xf>
    <xf numFmtId="0" fontId="2" fillId="2" borderId="6" xfId="0" applyFont="1" applyFill="1" applyBorder="1" applyAlignment="1">
      <alignment horizontal="center"/>
    </xf>
    <xf numFmtId="0" fontId="3" fillId="0" borderId="0" xfId="0" applyFont="1" applyAlignment="1">
      <alignment horizontal="center"/>
    </xf>
    <xf numFmtId="1" fontId="0" fillId="0" borderId="6" xfId="0" applyNumberFormat="1" applyBorder="1"/>
    <xf numFmtId="1" fontId="0" fillId="0" borderId="6" xfId="0" applyNumberFormat="1" applyBorder="1" applyAlignment="1">
      <alignment horizontal="center"/>
    </xf>
    <xf numFmtId="164" fontId="6" fillId="0" borderId="6" xfId="0" applyNumberFormat="1" applyFont="1" applyBorder="1" applyAlignment="1">
      <alignment horizontal="center"/>
    </xf>
    <xf numFmtId="0" fontId="2" fillId="2" borderId="6" xfId="0" applyFont="1" applyFill="1" applyBorder="1"/>
    <xf numFmtId="1" fontId="12" fillId="0" borderId="0" xfId="0" applyNumberFormat="1" applyFont="1"/>
    <xf numFmtId="0" fontId="3" fillId="0" borderId="0" xfId="0" applyFont="1" applyAlignment="1">
      <alignment horizontal="right"/>
    </xf>
    <xf numFmtId="49" fontId="0" fillId="0" borderId="6" xfId="0" applyNumberFormat="1" applyBorder="1" applyAlignment="1">
      <alignment horizontal="center"/>
    </xf>
    <xf numFmtId="0" fontId="0" fillId="0" borderId="0" xfId="0" quotePrefix="1" applyAlignment="1">
      <alignment wrapText="1"/>
    </xf>
    <xf numFmtId="0" fontId="2" fillId="0" borderId="0" xfId="0" applyFont="1" applyAlignment="1">
      <alignment horizontal="left" indent="5"/>
    </xf>
    <xf numFmtId="0" fontId="2" fillId="2" borderId="6" xfId="0" applyFont="1" applyFill="1" applyBorder="1" applyAlignment="1">
      <alignment horizontal="right"/>
    </xf>
    <xf numFmtId="0" fontId="7" fillId="2" borderId="6" xfId="0" applyFont="1" applyFill="1" applyBorder="1"/>
    <xf numFmtId="0" fontId="2" fillId="0" borderId="6" xfId="0" applyFont="1" applyBorder="1" applyAlignment="1">
      <alignment horizontal="left"/>
    </xf>
    <xf numFmtId="0" fontId="4" fillId="0" borderId="6" xfId="0" applyFont="1" applyBorder="1" applyAlignment="1">
      <alignment horizontal="left"/>
    </xf>
    <xf numFmtId="0" fontId="1" fillId="0" borderId="6" xfId="0" applyFont="1" applyBorder="1" applyAlignment="1">
      <alignment horizontal="center"/>
    </xf>
    <xf numFmtId="0" fontId="2" fillId="0" borderId="6" xfId="0" applyFont="1" applyBorder="1"/>
    <xf numFmtId="0" fontId="1" fillId="3" borderId="6" xfId="0" applyFont="1"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0" borderId="0" xfId="0" applyAlignment="1">
      <alignment horizontal="right"/>
    </xf>
    <xf numFmtId="0" fontId="7" fillId="0" borderId="1" xfId="0" applyFont="1" applyBorder="1" applyAlignment="1">
      <alignment horizontal="centerContinuous"/>
    </xf>
    <xf numFmtId="0" fontId="2" fillId="0" borderId="5" xfId="0" applyFont="1" applyBorder="1" applyAlignment="1">
      <alignment horizontal="right"/>
    </xf>
    <xf numFmtId="0" fontId="2" fillId="0" borderId="3" xfId="0" applyFont="1" applyBorder="1" applyAlignment="1">
      <alignment horizontal="right"/>
    </xf>
    <xf numFmtId="164" fontId="6" fillId="0" borderId="0" xfId="0" applyNumberFormat="1" applyFont="1"/>
    <xf numFmtId="0" fontId="7" fillId="0" borderId="0" xfId="0" applyFont="1"/>
    <xf numFmtId="1" fontId="1" fillId="0" borderId="6" xfId="0" applyNumberFormat="1" applyFont="1" applyBorder="1"/>
    <xf numFmtId="11" fontId="0" fillId="0" borderId="6" xfId="0" applyNumberFormat="1" applyBorder="1" applyAlignment="1" applyProtection="1">
      <alignment horizontal="center"/>
      <protection locked="0"/>
    </xf>
    <xf numFmtId="11" fontId="4" fillId="0" borderId="6" xfId="0" applyNumberFormat="1" applyFont="1" applyBorder="1" applyAlignment="1" applyProtection="1">
      <alignment horizontal="center"/>
      <protection locked="0"/>
    </xf>
    <xf numFmtId="0" fontId="4" fillId="0" borderId="6" xfId="0" applyFont="1" applyBorder="1"/>
    <xf numFmtId="0" fontId="4" fillId="0" borderId="0" xfId="4"/>
    <xf numFmtId="165" fontId="4" fillId="0" borderId="0" xfId="4" applyNumberFormat="1" applyAlignment="1">
      <alignment horizontal="left"/>
    </xf>
    <xf numFmtId="0" fontId="4" fillId="0" borderId="0" xfId="4" applyAlignment="1">
      <alignment horizontal="left"/>
    </xf>
    <xf numFmtId="0" fontId="15" fillId="0" borderId="0" xfId="1" applyAlignment="1" applyProtection="1"/>
    <xf numFmtId="0" fontId="15" fillId="0" borderId="0" xfId="3" applyAlignment="1" applyProtection="1"/>
    <xf numFmtId="0" fontId="4" fillId="0" borderId="0" xfId="4" applyAlignment="1">
      <alignment horizontal="left" vertical="center" wrapText="1"/>
    </xf>
  </cellXfs>
  <cellStyles count="6">
    <cellStyle name="Hyperlink" xfId="1" builtinId="8"/>
    <cellStyle name="Hyperlink 2" xfId="2" xr:uid="{3A074B03-A6D4-4127-A1CA-93D842B6821E}"/>
    <cellStyle name="Hyperlink 2 2" xfId="3" xr:uid="{5E7C027F-CA68-4FDF-8259-A07E271FF08C}"/>
    <cellStyle name="Normal" xfId="0" builtinId="0"/>
    <cellStyle name="Normal 2" xfId="4" xr:uid="{88999679-0F58-476B-839F-EB119BCF57F6}"/>
    <cellStyle name="Normal 3" xfId="5" xr:uid="{F60D82E4-3B5F-4B13-B174-6135360BD83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2409825</xdr:colOff>
      <xdr:row>2</xdr:row>
      <xdr:rowOff>9525</xdr:rowOff>
    </xdr:to>
    <xdr:pic>
      <xdr:nvPicPr>
        <xdr:cNvPr id="1076" name="Picture 1">
          <a:extLst>
            <a:ext uri="{FF2B5EF4-FFF2-40B4-BE49-F238E27FC236}">
              <a16:creationId xmlns:a16="http://schemas.microsoft.com/office/drawing/2014/main" id="{CFDAD90A-6ED2-7248-085B-A510298FF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9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5553075</xdr:colOff>
      <xdr:row>0</xdr:row>
      <xdr:rowOff>19050</xdr:rowOff>
    </xdr:from>
    <xdr:to>
      <xdr:col>0</xdr:col>
      <xdr:colOff>6677025</xdr:colOff>
      <xdr:row>1</xdr:row>
      <xdr:rowOff>190500</xdr:rowOff>
    </xdr:to>
    <xdr:pic>
      <xdr:nvPicPr>
        <xdr:cNvPr id="1077" name="Picture 2">
          <a:extLst>
            <a:ext uri="{FF2B5EF4-FFF2-40B4-BE49-F238E27FC236}">
              <a16:creationId xmlns:a16="http://schemas.microsoft.com/office/drawing/2014/main" id="{9D081C95-FAF8-0F18-9BB3-7C2BDC0352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53075" y="19050"/>
          <a:ext cx="1123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3.epa.gov/ttnchie1/ap42/ch01/final/c01s11.pdf" TargetMode="External"/><Relationship Id="rId1" Type="http://schemas.openxmlformats.org/officeDocument/2006/relationships/hyperlink" Target="https://www.canada.ca/content/dam/eccc/migration/main/inrp-npri/e2bfc2db-f6ef-4b59-8a68-4675f372a41a/2016-20and-202017-20npri-20substance-20list_liste-20des-20substances-20inrp-202016-20et-202017.xls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D85DF-F42C-4046-A1E9-06712FAF7A73}">
  <dimension ref="A1:C11"/>
  <sheetViews>
    <sheetView workbookViewId="0">
      <selection activeCell="B12" sqref="B12"/>
    </sheetView>
  </sheetViews>
  <sheetFormatPr defaultRowHeight="12.75"/>
  <cols>
    <col min="1" max="1" width="15.85546875" customWidth="1"/>
    <col min="2" max="2" width="36.28515625" customWidth="1"/>
    <col min="3" max="3" width="37.7109375" customWidth="1"/>
  </cols>
  <sheetData>
    <row r="1" spans="1:3">
      <c r="A1" s="62" t="s">
        <v>0</v>
      </c>
      <c r="B1" s="57" t="s">
        <v>1</v>
      </c>
      <c r="C1" s="58">
        <v>43180</v>
      </c>
    </row>
    <row r="2" spans="1:3">
      <c r="A2" s="62"/>
      <c r="B2" s="57"/>
    </row>
    <row r="3" spans="1:3">
      <c r="A3" s="62"/>
      <c r="B3" s="57" t="s">
        <v>2</v>
      </c>
      <c r="C3" s="59">
        <v>91857</v>
      </c>
    </row>
    <row r="4" spans="1:3">
      <c r="A4" s="62"/>
      <c r="B4" s="57" t="s">
        <v>3</v>
      </c>
      <c r="C4" s="57" t="s">
        <v>4</v>
      </c>
    </row>
    <row r="5" spans="1:3">
      <c r="A5" s="62"/>
      <c r="B5" s="57" t="s">
        <v>5</v>
      </c>
      <c r="C5" s="57" t="s">
        <v>6</v>
      </c>
    </row>
    <row r="6" spans="1:3">
      <c r="A6" s="62"/>
      <c r="B6" s="57" t="s">
        <v>7</v>
      </c>
      <c r="C6" s="60" t="s">
        <v>8</v>
      </c>
    </row>
    <row r="7" spans="1:3">
      <c r="A7" s="62"/>
      <c r="B7" s="57" t="s">
        <v>9</v>
      </c>
      <c r="C7" s="58">
        <v>43165</v>
      </c>
    </row>
    <row r="8" spans="1:3">
      <c r="A8" s="62"/>
      <c r="B8" s="57" t="s">
        <v>10</v>
      </c>
      <c r="C8" s="61" t="s">
        <v>11</v>
      </c>
    </row>
    <row r="9" spans="1:3">
      <c r="A9" s="62"/>
      <c r="B9" s="57"/>
    </row>
    <row r="10" spans="1:3">
      <c r="A10" s="62"/>
      <c r="B10" s="57" t="s">
        <v>12</v>
      </c>
    </row>
    <row r="11" spans="1:3">
      <c r="A11" s="62"/>
      <c r="B11" s="57" t="s">
        <v>13</v>
      </c>
    </row>
  </sheetData>
  <mergeCells count="1">
    <mergeCell ref="A1:A11"/>
  </mergeCells>
  <hyperlinks>
    <hyperlink ref="C8" r:id="rId1" display="2016 and 2017 substance list" xr:uid="{008B44C8-3E60-48C5-B21C-DD001BAA2728}"/>
    <hyperlink ref="C6" r:id="rId2" xr:uid="{C02A13B4-DBBD-4214-B11C-B79E0FC73E0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C389D-BB56-4886-BE24-479ED5EBC866}">
  <dimension ref="A1:C39"/>
  <sheetViews>
    <sheetView workbookViewId="0">
      <selection activeCell="A3" sqref="A3"/>
    </sheetView>
  </sheetViews>
  <sheetFormatPr defaultColWidth="9" defaultRowHeight="12.75"/>
  <cols>
    <col min="1" max="1" width="100.7109375" customWidth="1"/>
  </cols>
  <sheetData>
    <row r="1" spans="1:3" s="6" customFormat="1" ht="18">
      <c r="C1" s="7"/>
    </row>
    <row r="2" spans="1:3" s="6" customFormat="1" ht="18">
      <c r="A2" s="7"/>
      <c r="B2" s="52"/>
      <c r="C2" s="52"/>
    </row>
    <row r="3" spans="1:3" ht="18">
      <c r="A3" s="25" t="s">
        <v>14</v>
      </c>
      <c r="B3" s="1"/>
      <c r="C3" s="1"/>
    </row>
    <row r="4" spans="1:3" ht="4.5" customHeight="1"/>
    <row r="5" spans="1:3">
      <c r="A5" s="11" t="s">
        <v>15</v>
      </c>
    </row>
    <row r="6" spans="1:3" ht="4.5" customHeight="1">
      <c r="A6" s="11"/>
    </row>
    <row r="7" spans="1:3" ht="60" customHeight="1">
      <c r="A7" s="37" t="s">
        <v>16</v>
      </c>
    </row>
    <row r="8" spans="1:3" ht="4.5" customHeight="1">
      <c r="A8" s="10"/>
    </row>
    <row r="9" spans="1:3" ht="18" customHeight="1">
      <c r="A9" s="11" t="s">
        <v>17</v>
      </c>
    </row>
    <row r="10" spans="1:3" ht="4.5" hidden="1" customHeight="1">
      <c r="A10" s="11"/>
    </row>
    <row r="11" spans="1:3" ht="180.95" customHeight="1">
      <c r="A11" s="22" t="s">
        <v>18</v>
      </c>
    </row>
    <row r="12" spans="1:3" ht="11.1" customHeight="1">
      <c r="A12" s="10"/>
    </row>
    <row r="13" spans="1:3" ht="9.9499999999999993" customHeight="1">
      <c r="A13" s="10"/>
    </row>
    <row r="14" spans="1:3" ht="38.25">
      <c r="A14" s="10" t="s">
        <v>19</v>
      </c>
    </row>
    <row r="15" spans="1:3" ht="16.5" customHeight="1">
      <c r="A15" s="10"/>
    </row>
    <row r="16" spans="1:3" ht="51">
      <c r="A16" s="10" t="s">
        <v>20</v>
      </c>
    </row>
    <row r="17" spans="1:2">
      <c r="A17" s="10"/>
    </row>
    <row r="18" spans="1:2" ht="25.5">
      <c r="A18" s="11" t="s">
        <v>21</v>
      </c>
    </row>
    <row r="19" spans="1:2" ht="4.5" customHeight="1">
      <c r="A19" s="10"/>
    </row>
    <row r="20" spans="1:2">
      <c r="A20" s="20" t="s">
        <v>22</v>
      </c>
    </row>
    <row r="21" spans="1:2">
      <c r="A21" s="12" t="s">
        <v>23</v>
      </c>
    </row>
    <row r="22" spans="1:2">
      <c r="A22" s="12" t="s">
        <v>24</v>
      </c>
      <c r="B22" s="16"/>
    </row>
    <row r="23" spans="1:2">
      <c r="A23" s="12" t="s">
        <v>25</v>
      </c>
      <c r="B23" s="16"/>
    </row>
    <row r="24" spans="1:2">
      <c r="A24" s="12" t="s">
        <v>26</v>
      </c>
      <c r="B24" s="16"/>
    </row>
    <row r="25" spans="1:2">
      <c r="A25" s="10"/>
    </row>
    <row r="26" spans="1:2">
      <c r="A26" s="11" t="s">
        <v>27</v>
      </c>
    </row>
    <row r="27" spans="1:2" ht="4.5" customHeight="1">
      <c r="A27" s="10"/>
    </row>
    <row r="28" spans="1:2" ht="25.5">
      <c r="A28" s="10" t="s">
        <v>28</v>
      </c>
    </row>
    <row r="29" spans="1:2">
      <c r="A29" s="10"/>
    </row>
    <row r="30" spans="1:2">
      <c r="A30" s="11" t="s">
        <v>29</v>
      </c>
    </row>
    <row r="31" spans="1:2" ht="4.5" customHeight="1">
      <c r="A31" s="11"/>
    </row>
    <row r="32" spans="1:2" ht="25.5">
      <c r="A32" s="10" t="s">
        <v>30</v>
      </c>
    </row>
    <row r="33" spans="1:1" ht="4.5" customHeight="1">
      <c r="A33" s="10"/>
    </row>
    <row r="34" spans="1:1" ht="38.25">
      <c r="A34" s="10" t="s">
        <v>31</v>
      </c>
    </row>
    <row r="35" spans="1:1" ht="3.75" customHeight="1"/>
    <row r="36" spans="1:1" ht="38.25">
      <c r="A36" s="10" t="s">
        <v>32</v>
      </c>
    </row>
    <row r="37" spans="1:1">
      <c r="A37" s="38" t="s">
        <v>33</v>
      </c>
    </row>
    <row r="39" spans="1:1" ht="39.75" customHeight="1">
      <c r="A39" s="10" t="s">
        <v>34</v>
      </c>
    </row>
  </sheetData>
  <sheetProtection password="CA53" sheet="1" formatCells="0"/>
  <phoneticPr fontId="8" type="noConversion"/>
  <pageMargins left="0.78740157499999996" right="0.78740157499999996" top="0.984251969" bottom="0.984251969"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B469B-943E-464C-B0F0-839BAB8FE580}">
  <dimension ref="A1:D11"/>
  <sheetViews>
    <sheetView workbookViewId="0">
      <selection activeCell="B4" sqref="B4"/>
    </sheetView>
  </sheetViews>
  <sheetFormatPr defaultRowHeight="12.75"/>
  <cols>
    <col min="1" max="1" width="27" customWidth="1"/>
    <col min="2" max="2" width="14.5703125" customWidth="1"/>
    <col min="3" max="3" width="14.85546875" customWidth="1"/>
    <col min="7" max="7" width="11.5703125" customWidth="1"/>
  </cols>
  <sheetData>
    <row r="1" spans="1:4">
      <c r="B1" s="29" t="s">
        <v>35</v>
      </c>
    </row>
    <row r="3" spans="1:4">
      <c r="A3" s="40"/>
      <c r="B3" s="28" t="s">
        <v>36</v>
      </c>
      <c r="C3" s="28" t="s">
        <v>37</v>
      </c>
    </row>
    <row r="4" spans="1:4">
      <c r="A4" s="41" t="s">
        <v>38</v>
      </c>
      <c r="B4" s="45"/>
      <c r="C4" s="42" t="s">
        <v>39</v>
      </c>
      <c r="D4" t="s">
        <v>40</v>
      </c>
    </row>
    <row r="5" spans="1:4" ht="14.25">
      <c r="A5" s="41" t="s">
        <v>38</v>
      </c>
      <c r="B5" s="43">
        <f>B4/1000</f>
        <v>0</v>
      </c>
      <c r="C5" s="42" t="s">
        <v>41</v>
      </c>
    </row>
    <row r="6" spans="1:4">
      <c r="A6" s="44" t="s">
        <v>42</v>
      </c>
      <c r="B6" s="46"/>
      <c r="C6" s="26" t="s">
        <v>43</v>
      </c>
    </row>
    <row r="7" spans="1:4">
      <c r="A7" s="44" t="s">
        <v>44</v>
      </c>
      <c r="B7" s="46"/>
      <c r="C7" s="26" t="s">
        <v>43</v>
      </c>
    </row>
    <row r="8" spans="1:4">
      <c r="A8" s="44" t="s">
        <v>45</v>
      </c>
      <c r="B8" s="46"/>
      <c r="C8" s="26" t="s">
        <v>43</v>
      </c>
      <c r="D8" s="8" t="s">
        <v>46</v>
      </c>
    </row>
    <row r="9" spans="1:4">
      <c r="A9" s="44" t="s">
        <v>47</v>
      </c>
      <c r="B9" s="46"/>
      <c r="C9" s="26" t="s">
        <v>43</v>
      </c>
    </row>
    <row r="11" spans="1:4" ht="14.25">
      <c r="A11" s="20" t="s">
        <v>48</v>
      </c>
    </row>
  </sheetData>
  <sheetProtection password="CA53" sheet="1"/>
  <phoneticPr fontId="8" type="noConversion"/>
  <pageMargins left="0.78740157499999996" right="0.78740157499999996" top="0.984251969" bottom="0.984251969"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DFBB2-8204-4C20-B59B-69DEF94AFD8F}">
  <dimension ref="A1:H27"/>
  <sheetViews>
    <sheetView workbookViewId="0"/>
  </sheetViews>
  <sheetFormatPr defaultColWidth="9" defaultRowHeight="12.75"/>
  <cols>
    <col min="1" max="1" width="25.42578125" customWidth="1"/>
    <col min="2" max="2" width="15.5703125" customWidth="1"/>
    <col min="3" max="3" width="18.85546875" customWidth="1"/>
    <col min="4" max="4" width="14.85546875" customWidth="1"/>
    <col min="5" max="5" width="13.140625" customWidth="1"/>
    <col min="6" max="6" width="32.5703125" customWidth="1"/>
    <col min="7" max="7" width="16.140625" customWidth="1"/>
    <col min="8" max="8" width="6.5703125" bestFit="1" customWidth="1"/>
  </cols>
  <sheetData>
    <row r="1" spans="1:8">
      <c r="D1" s="29" t="s">
        <v>49</v>
      </c>
    </row>
    <row r="3" spans="1:8">
      <c r="A3" s="33" t="s">
        <v>50</v>
      </c>
      <c r="B3" s="28" t="s">
        <v>51</v>
      </c>
      <c r="C3" s="28" t="s">
        <v>52</v>
      </c>
      <c r="D3" s="28" t="s">
        <v>53</v>
      </c>
      <c r="E3" s="28" t="s">
        <v>54</v>
      </c>
      <c r="F3" s="28" t="s">
        <v>55</v>
      </c>
      <c r="G3" s="28" t="s">
        <v>56</v>
      </c>
      <c r="H3" s="28" t="s">
        <v>37</v>
      </c>
    </row>
    <row r="4" spans="1:8" ht="14.25">
      <c r="A4" s="53" t="s">
        <v>57</v>
      </c>
      <c r="B4" s="27" t="s">
        <v>58</v>
      </c>
      <c r="C4" s="54">
        <f>'Donnée d''entrée'!$B$9*66*0.119826427317</f>
        <v>0</v>
      </c>
      <c r="D4" s="27" t="s">
        <v>59</v>
      </c>
      <c r="E4" s="27" t="s">
        <v>60</v>
      </c>
      <c r="F4" s="27">
        <f>'Donnée d''entrée'!$B$5</f>
        <v>0</v>
      </c>
      <c r="G4" s="32">
        <f>(F4*C4)/1000</f>
        <v>0</v>
      </c>
      <c r="H4" s="27" t="s">
        <v>61</v>
      </c>
    </row>
    <row r="5" spans="1:8" ht="14.25">
      <c r="A5" s="30" t="s">
        <v>62</v>
      </c>
      <c r="B5" s="31" t="s">
        <v>63</v>
      </c>
      <c r="C5" s="54">
        <f>0.02*0.119826427317</f>
        <v>2.3965285463399999E-3</v>
      </c>
      <c r="D5" s="27" t="s">
        <v>59</v>
      </c>
      <c r="E5" s="27" t="s">
        <v>64</v>
      </c>
      <c r="F5" s="27">
        <f>'Donnée d''entrée'!$B$5</f>
        <v>0</v>
      </c>
      <c r="G5" s="32">
        <f>(F5*C5)/1000</f>
        <v>0</v>
      </c>
      <c r="H5" s="27" t="s">
        <v>61</v>
      </c>
    </row>
    <row r="6" spans="1:8" ht="14.25">
      <c r="A6" s="30" t="s">
        <v>65</v>
      </c>
      <c r="B6" s="31" t="s">
        <v>66</v>
      </c>
      <c r="C6" s="54">
        <f>0.068*0.119826427317</f>
        <v>8.148197057556001E-3</v>
      </c>
      <c r="D6" s="27" t="s">
        <v>59</v>
      </c>
      <c r="E6" s="27" t="s">
        <v>64</v>
      </c>
      <c r="F6" s="27">
        <f>'Donnée d''entrée'!$B$5</f>
        <v>0</v>
      </c>
      <c r="G6" s="32">
        <f>(F6*C6)/1000</f>
        <v>0</v>
      </c>
      <c r="H6" s="27" t="s">
        <v>61</v>
      </c>
    </row>
    <row r="7" spans="1:8" ht="14.25">
      <c r="A7" s="30" t="s">
        <v>67</v>
      </c>
      <c r="B7" s="31" t="s">
        <v>68</v>
      </c>
      <c r="C7" s="54">
        <f>0.011*0.119826427317</f>
        <v>1.3180907004869998E-3</v>
      </c>
      <c r="D7" s="27" t="s">
        <v>59</v>
      </c>
      <c r="E7" s="27" t="s">
        <v>64</v>
      </c>
      <c r="F7" s="27">
        <f>'Donnée d''entrée'!$B$5</f>
        <v>0</v>
      </c>
      <c r="G7" s="32">
        <f>(F7*C7)/1000</f>
        <v>0</v>
      </c>
      <c r="H7" s="27" t="s">
        <v>61</v>
      </c>
    </row>
    <row r="8" spans="1:8">
      <c r="A8" s="12"/>
      <c r="B8" s="14"/>
      <c r="E8" s="5"/>
      <c r="F8" s="5"/>
      <c r="G8" s="5"/>
      <c r="H8" s="5"/>
    </row>
    <row r="9" spans="1:8">
      <c r="A9" s="12"/>
      <c r="B9" s="14"/>
      <c r="C9" s="13"/>
      <c r="D9" s="29" t="s">
        <v>69</v>
      </c>
      <c r="E9" s="5"/>
      <c r="F9" s="5"/>
      <c r="G9" s="5"/>
      <c r="H9" s="5"/>
    </row>
    <row r="10" spans="1:8">
      <c r="A10" s="12"/>
      <c r="B10" s="14"/>
      <c r="C10" s="13"/>
      <c r="D10" s="5"/>
      <c r="E10" s="5"/>
      <c r="F10" s="5"/>
      <c r="G10" s="5"/>
      <c r="H10" s="5"/>
    </row>
    <row r="11" spans="1:8">
      <c r="A11" s="33" t="s">
        <v>50</v>
      </c>
      <c r="B11" s="28" t="s">
        <v>51</v>
      </c>
      <c r="C11" s="28" t="s">
        <v>52</v>
      </c>
      <c r="D11" s="28" t="s">
        <v>53</v>
      </c>
      <c r="E11" s="28" t="s">
        <v>54</v>
      </c>
      <c r="F11" s="28" t="s">
        <v>55</v>
      </c>
      <c r="G11" s="28" t="s">
        <v>56</v>
      </c>
      <c r="H11" s="28" t="s">
        <v>37</v>
      </c>
    </row>
    <row r="12" spans="1:8" ht="14.25">
      <c r="A12" s="30" t="s">
        <v>70</v>
      </c>
      <c r="B12" s="31" t="s">
        <v>71</v>
      </c>
      <c r="C12" s="54">
        <f>0.11*0.119826427317</f>
        <v>1.3180907004869999E-2</v>
      </c>
      <c r="D12" s="27" t="s">
        <v>59</v>
      </c>
      <c r="E12" s="27" t="s">
        <v>64</v>
      </c>
      <c r="F12" s="27">
        <f>'Donnée d''entrée'!$B$5</f>
        <v>0</v>
      </c>
      <c r="G12" s="32">
        <f>F12*C12</f>
        <v>0</v>
      </c>
      <c r="H12" s="27" t="s">
        <v>72</v>
      </c>
    </row>
    <row r="13" spans="1:8" ht="14.25">
      <c r="A13" s="30" t="s">
        <v>73</v>
      </c>
      <c r="B13" s="31" t="s">
        <v>74</v>
      </c>
      <c r="C13" s="54">
        <f>0.0093*0.119826427317</f>
        <v>1.1143857740480998E-3</v>
      </c>
      <c r="D13" s="27" t="s">
        <v>59</v>
      </c>
      <c r="E13" s="27" t="s">
        <v>64</v>
      </c>
      <c r="F13" s="27">
        <f>'Donnée d''entrée'!$B$5</f>
        <v>0</v>
      </c>
      <c r="G13" s="32">
        <f>F13*C13</f>
        <v>0</v>
      </c>
      <c r="H13" s="27" t="s">
        <v>72</v>
      </c>
    </row>
    <row r="14" spans="1:8" ht="14.25">
      <c r="A14" s="26" t="s">
        <v>75</v>
      </c>
      <c r="B14" s="31" t="s">
        <v>76</v>
      </c>
      <c r="C14" s="54">
        <f>0.00021*0.119826427317</f>
        <v>2.516354973657E-5</v>
      </c>
      <c r="D14" s="27" t="s">
        <v>59</v>
      </c>
      <c r="E14" s="27" t="s">
        <v>64</v>
      </c>
      <c r="F14" s="27">
        <f>'Donnée d''entrée'!$B$5</f>
        <v>0</v>
      </c>
      <c r="G14" s="32">
        <f>F14*C14</f>
        <v>0</v>
      </c>
      <c r="H14" s="27" t="s">
        <v>72</v>
      </c>
    </row>
    <row r="15" spans="1:8" ht="14.25">
      <c r="A15" s="30" t="s">
        <v>77</v>
      </c>
      <c r="B15" s="31" t="s">
        <v>78</v>
      </c>
      <c r="C15" s="54">
        <f>'Donnée d''entrée'!$B$8*55*0.119826427317</f>
        <v>0</v>
      </c>
      <c r="D15" s="27" t="s">
        <v>59</v>
      </c>
      <c r="E15" s="27" t="s">
        <v>64</v>
      </c>
      <c r="F15" s="27">
        <f>'Donnée d''entrée'!$B$5</f>
        <v>0</v>
      </c>
      <c r="G15" s="32">
        <f>F15*C15</f>
        <v>0</v>
      </c>
      <c r="H15" s="27" t="s">
        <v>72</v>
      </c>
    </row>
    <row r="16" spans="1:8">
      <c r="A16" s="12"/>
      <c r="B16" s="5"/>
      <c r="C16" s="5"/>
      <c r="D16" s="5"/>
      <c r="E16" s="5"/>
      <c r="F16" s="5"/>
      <c r="G16" s="5"/>
      <c r="H16" s="5"/>
    </row>
    <row r="17" spans="1:8">
      <c r="A17" s="8" t="s">
        <v>79</v>
      </c>
      <c r="B17" s="5"/>
      <c r="C17" s="5"/>
      <c r="D17" s="5"/>
      <c r="E17" s="5"/>
      <c r="F17" s="5"/>
      <c r="G17" s="5"/>
      <c r="H17" s="5"/>
    </row>
    <row r="18" spans="1:8">
      <c r="A18" s="15" t="s">
        <v>80</v>
      </c>
      <c r="B18" s="5"/>
      <c r="C18" s="5"/>
      <c r="D18" s="5"/>
      <c r="E18" s="5"/>
      <c r="F18" s="5"/>
      <c r="G18" s="5"/>
      <c r="H18" s="5"/>
    </row>
    <row r="19" spans="1:8">
      <c r="A19" s="8"/>
      <c r="B19" s="5"/>
      <c r="C19" s="5"/>
      <c r="D19" s="5"/>
      <c r="E19" s="5"/>
      <c r="F19" s="5"/>
      <c r="G19" s="5"/>
      <c r="H19" s="5"/>
    </row>
    <row r="20" spans="1:8">
      <c r="A20" s="15"/>
      <c r="B20" s="5"/>
      <c r="C20" s="5"/>
      <c r="D20" s="5"/>
      <c r="E20" s="5"/>
      <c r="F20" s="5"/>
      <c r="G20" s="5"/>
      <c r="H20" s="5"/>
    </row>
    <row r="21" spans="1:8">
      <c r="A21" s="15"/>
    </row>
    <row r="24" spans="1:8">
      <c r="A24" s="15"/>
    </row>
    <row r="25" spans="1:8">
      <c r="A25" s="8"/>
    </row>
    <row r="26" spans="1:8">
      <c r="A26" s="8"/>
    </row>
    <row r="27" spans="1:8">
      <c r="A27" s="8"/>
    </row>
  </sheetData>
  <sheetProtection password="CA53" sheet="1"/>
  <phoneticPr fontId="8" type="noConversion"/>
  <pageMargins left="0.78740157499999996" right="0.78740157499999996" top="0.984251969" bottom="0.984251969"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A9F16-B189-41DA-890E-EE7EE184B228}">
  <dimension ref="A1:EL16"/>
  <sheetViews>
    <sheetView workbookViewId="0"/>
  </sheetViews>
  <sheetFormatPr defaultRowHeight="12.75"/>
  <cols>
    <col min="1" max="1" width="27" customWidth="1"/>
    <col min="2" max="2" width="16.28515625" style="47" customWidth="1"/>
    <col min="3" max="3" width="19.28515625" customWidth="1"/>
    <col min="4" max="4" width="16.42578125" customWidth="1"/>
    <col min="5" max="5" width="13.85546875" customWidth="1"/>
    <col min="6" max="6" width="32.7109375" customWidth="1"/>
    <col min="7" max="7" width="15.85546875" style="4" customWidth="1"/>
  </cols>
  <sheetData>
    <row r="1" spans="1:142">
      <c r="C1" s="29" t="s">
        <v>81</v>
      </c>
    </row>
    <row r="2" spans="1:142" ht="13.5" thickBot="1">
      <c r="B2" s="48"/>
      <c r="C2" s="48"/>
      <c r="D2" s="48"/>
      <c r="E2" s="48"/>
      <c r="F2" s="48"/>
      <c r="G2" s="48"/>
      <c r="H2" s="2"/>
    </row>
    <row r="3" spans="1:142" ht="13.5" thickBot="1">
      <c r="A3" s="23" t="s">
        <v>50</v>
      </c>
      <c r="B3" s="49" t="s">
        <v>51</v>
      </c>
      <c r="C3" s="49" t="s">
        <v>52</v>
      </c>
      <c r="D3" s="21" t="s">
        <v>82</v>
      </c>
      <c r="E3" s="21" t="s">
        <v>54</v>
      </c>
      <c r="F3" s="50" t="s">
        <v>55</v>
      </c>
      <c r="G3" s="3" t="s">
        <v>83</v>
      </c>
      <c r="H3" s="23" t="s">
        <v>37</v>
      </c>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row>
    <row r="4" spans="1:142">
      <c r="A4" s="12"/>
      <c r="B4" s="14"/>
      <c r="C4" s="13"/>
      <c r="D4" s="5"/>
      <c r="E4" s="5"/>
      <c r="F4" s="5"/>
      <c r="G4" s="19"/>
      <c r="H4" s="5"/>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row>
    <row r="5" spans="1:142">
      <c r="B5" s="34" t="s">
        <v>84</v>
      </c>
      <c r="G5" s="51"/>
    </row>
    <row r="6" spans="1:142">
      <c r="G6" s="51"/>
    </row>
    <row r="7" spans="1:142">
      <c r="G7" s="51"/>
    </row>
    <row r="8" spans="1:142">
      <c r="A8" s="8"/>
      <c r="G8" s="51"/>
    </row>
    <row r="10" spans="1:142">
      <c r="A10" s="8"/>
      <c r="F10" s="52"/>
    </row>
    <row r="11" spans="1:142">
      <c r="A11" s="8"/>
      <c r="F11" s="52"/>
    </row>
    <row r="14" spans="1:142">
      <c r="F14" s="52"/>
    </row>
    <row r="15" spans="1:142">
      <c r="F15" s="52"/>
    </row>
    <row r="16" spans="1:142">
      <c r="F16" s="52"/>
    </row>
  </sheetData>
  <sheetProtection password="CA53" sheet="1"/>
  <phoneticPr fontId="8" type="noConversion"/>
  <pageMargins left="0.78740157499999996" right="0.78740157499999996" top="0.984251969" bottom="0.984251969"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0A9A8-9687-40B9-851D-8852E892214B}">
  <dimension ref="A1:H12"/>
  <sheetViews>
    <sheetView tabSelected="1" workbookViewId="0">
      <selection activeCell="G9" sqref="G9"/>
    </sheetView>
  </sheetViews>
  <sheetFormatPr defaultColWidth="9" defaultRowHeight="12.75"/>
  <cols>
    <col min="1" max="1" width="61.7109375" customWidth="1"/>
    <col min="2" max="2" width="16" customWidth="1"/>
    <col min="3" max="3" width="19.140625" customWidth="1"/>
    <col min="4" max="4" width="14" customWidth="1"/>
    <col min="5" max="5" width="12.5703125" customWidth="1"/>
    <col min="6" max="6" width="31.7109375" customWidth="1"/>
    <col min="7" max="7" width="16.42578125" style="4" customWidth="1"/>
    <col min="8" max="8" width="6.5703125" bestFit="1" customWidth="1"/>
  </cols>
  <sheetData>
    <row r="1" spans="1:8">
      <c r="C1" s="29" t="s">
        <v>85</v>
      </c>
    </row>
    <row r="3" spans="1:8">
      <c r="A3" s="33" t="s">
        <v>50</v>
      </c>
      <c r="B3" s="39" t="s">
        <v>51</v>
      </c>
      <c r="C3" s="39" t="s">
        <v>52</v>
      </c>
      <c r="D3" s="28" t="s">
        <v>53</v>
      </c>
      <c r="E3" s="28" t="s">
        <v>54</v>
      </c>
      <c r="F3" s="39" t="s">
        <v>55</v>
      </c>
      <c r="G3" s="33" t="s">
        <v>56</v>
      </c>
      <c r="H3" s="33" t="s">
        <v>37</v>
      </c>
    </row>
    <row r="4" spans="1:8" ht="14.25">
      <c r="A4" s="26" t="s">
        <v>86</v>
      </c>
      <c r="B4" s="27" t="s">
        <v>87</v>
      </c>
      <c r="C4" s="55">
        <f>5*0.119826427317</f>
        <v>0.59913213658499997</v>
      </c>
      <c r="D4" s="27" t="s">
        <v>59</v>
      </c>
      <c r="E4" s="27" t="s">
        <v>64</v>
      </c>
      <c r="F4" s="27">
        <f>'Donnée d''entrée'!$B$5</f>
        <v>0</v>
      </c>
      <c r="G4" s="32">
        <f t="shared" ref="G4:G9" si="0">(C4*F4)/1000</f>
        <v>0</v>
      </c>
      <c r="H4" s="27" t="s">
        <v>61</v>
      </c>
    </row>
    <row r="5" spans="1:8" ht="15.75">
      <c r="A5" s="26" t="s">
        <v>88</v>
      </c>
      <c r="B5" s="36" t="s">
        <v>89</v>
      </c>
      <c r="C5" s="55">
        <f>'Donnée d''entrée'!$B$7*147*0.119826427317</f>
        <v>0</v>
      </c>
      <c r="D5" s="27" t="s">
        <v>59</v>
      </c>
      <c r="E5" s="27" t="s">
        <v>60</v>
      </c>
      <c r="F5" s="27">
        <f>'Donnée d''entrée'!$B$5</f>
        <v>0</v>
      </c>
      <c r="G5" s="32">
        <f t="shared" si="0"/>
        <v>0</v>
      </c>
      <c r="H5" s="27" t="s">
        <v>61</v>
      </c>
    </row>
    <row r="6" spans="1:8" ht="15.75">
      <c r="A6" s="26" t="s">
        <v>90</v>
      </c>
      <c r="B6" s="27" t="s">
        <v>91</v>
      </c>
      <c r="C6" s="55">
        <f>19*0.119826427317</f>
        <v>2.2767021190229997</v>
      </c>
      <c r="D6" s="27" t="s">
        <v>59</v>
      </c>
      <c r="E6" s="27" t="s">
        <v>60</v>
      </c>
      <c r="F6" s="27">
        <f>'Donnée d''entrée'!$B$5</f>
        <v>0</v>
      </c>
      <c r="G6" s="32">
        <f t="shared" si="0"/>
        <v>0</v>
      </c>
      <c r="H6" s="27" t="s">
        <v>61</v>
      </c>
    </row>
    <row r="7" spans="1:8" ht="14.25">
      <c r="A7" s="26" t="s">
        <v>92</v>
      </c>
      <c r="B7" s="27" t="s">
        <v>93</v>
      </c>
      <c r="C7" s="55">
        <f>'Donnée d''entrée'!$B$6*64*0.119826427317</f>
        <v>0</v>
      </c>
      <c r="D7" s="27" t="s">
        <v>59</v>
      </c>
      <c r="E7" s="27" t="s">
        <v>60</v>
      </c>
      <c r="F7" s="27">
        <f>'Donnée d''entrée'!$B$5</f>
        <v>0</v>
      </c>
      <c r="G7" s="32">
        <f t="shared" si="0"/>
        <v>0</v>
      </c>
      <c r="H7" s="27" t="s">
        <v>61</v>
      </c>
    </row>
    <row r="8" spans="1:8" ht="15.75">
      <c r="A8" s="56" t="s">
        <v>94</v>
      </c>
      <c r="B8" s="27" t="s">
        <v>95</v>
      </c>
      <c r="C8" s="55">
        <f>'Donnée d''entrée'!$B$6*51*0.119826427317</f>
        <v>0</v>
      </c>
      <c r="D8" s="27" t="s">
        <v>59</v>
      </c>
      <c r="E8" s="27" t="s">
        <v>60</v>
      </c>
      <c r="F8" s="27">
        <f>'Donnée d''entrée'!$B$5</f>
        <v>0</v>
      </c>
      <c r="G8" s="32">
        <f t="shared" si="0"/>
        <v>0</v>
      </c>
      <c r="H8" s="27" t="s">
        <v>61</v>
      </c>
    </row>
    <row r="9" spans="1:8" ht="15.75">
      <c r="A9" s="56" t="s">
        <v>96</v>
      </c>
      <c r="B9" s="27" t="s">
        <v>97</v>
      </c>
      <c r="C9" s="55">
        <f>'Donnée d''entrée'!$B$6*28.8*0.119826427317</f>
        <v>0</v>
      </c>
      <c r="D9" s="27" t="s">
        <v>59</v>
      </c>
      <c r="E9" s="27" t="s">
        <v>98</v>
      </c>
      <c r="F9" s="27">
        <f>'Donnée d''entrée'!$B$5</f>
        <v>0</v>
      </c>
      <c r="G9" s="32">
        <f t="shared" si="0"/>
        <v>0</v>
      </c>
      <c r="H9" s="27" t="s">
        <v>61</v>
      </c>
    </row>
    <row r="10" spans="1:8">
      <c r="C10" s="16"/>
    </row>
    <row r="11" spans="1:8">
      <c r="A11" s="8"/>
    </row>
    <row r="12" spans="1:8">
      <c r="A12" t="s">
        <v>79</v>
      </c>
    </row>
  </sheetData>
  <sheetProtection password="CA53" sheet="1"/>
  <phoneticPr fontId="8" type="noConversion"/>
  <pageMargins left="0.78740157499999996" right="0.78740157499999996" top="0.984251969" bottom="0.984251969"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A32F6-3ABB-42ED-ADD8-2401D8139CE5}">
  <dimension ref="A1:H16"/>
  <sheetViews>
    <sheetView workbookViewId="0"/>
  </sheetViews>
  <sheetFormatPr defaultColWidth="9" defaultRowHeight="12.75"/>
  <cols>
    <col min="1" max="1" width="25.140625" customWidth="1"/>
    <col min="2" max="2" width="16.28515625" customWidth="1"/>
    <col min="3" max="3" width="20" customWidth="1"/>
    <col min="4" max="4" width="16.85546875" customWidth="1"/>
    <col min="5" max="5" width="12.140625" customWidth="1"/>
    <col min="6" max="6" width="34.5703125" customWidth="1"/>
    <col min="7" max="7" width="16.140625" style="4" customWidth="1"/>
  </cols>
  <sheetData>
    <row r="1" spans="1:8">
      <c r="E1" s="35" t="s">
        <v>99</v>
      </c>
    </row>
    <row r="2" spans="1:8" ht="13.5" thickBot="1">
      <c r="H2" s="2"/>
    </row>
    <row r="3" spans="1:8" ht="13.5" thickBot="1">
      <c r="A3" s="23" t="s">
        <v>50</v>
      </c>
      <c r="B3" s="23" t="s">
        <v>51</v>
      </c>
      <c r="C3" s="24" t="s">
        <v>52</v>
      </c>
      <c r="D3" s="21" t="s">
        <v>100</v>
      </c>
      <c r="E3" s="21" t="s">
        <v>54</v>
      </c>
      <c r="F3" s="9" t="s">
        <v>55</v>
      </c>
      <c r="G3" s="3" t="s">
        <v>56</v>
      </c>
      <c r="H3" s="3" t="s">
        <v>37</v>
      </c>
    </row>
    <row r="4" spans="1:8">
      <c r="A4" s="15"/>
      <c r="C4" s="18"/>
      <c r="D4" s="18"/>
      <c r="E4" s="18"/>
      <c r="F4" s="18"/>
      <c r="G4" s="19"/>
    </row>
    <row r="5" spans="1:8">
      <c r="B5" s="34" t="s">
        <v>101</v>
      </c>
      <c r="C5" s="18"/>
      <c r="D5" s="18"/>
      <c r="E5" s="18"/>
      <c r="F5" s="18"/>
      <c r="G5" s="19"/>
    </row>
    <row r="6" spans="1:8">
      <c r="A6" s="15"/>
      <c r="C6" s="18"/>
      <c r="D6" s="18"/>
      <c r="E6" s="18"/>
      <c r="F6" s="18"/>
      <c r="G6" s="19"/>
    </row>
    <row r="7" spans="1:8">
      <c r="A7" s="15"/>
      <c r="C7" s="18"/>
      <c r="D7" s="18"/>
      <c r="E7" s="18"/>
      <c r="F7" s="18"/>
      <c r="G7" s="19"/>
    </row>
    <row r="8" spans="1:8">
      <c r="A8" s="15"/>
      <c r="C8" s="18"/>
      <c r="D8" s="18"/>
      <c r="E8" s="18"/>
      <c r="F8" s="18"/>
      <c r="G8" s="19"/>
    </row>
    <row r="9" spans="1:8">
      <c r="A9" s="15"/>
      <c r="C9" s="18"/>
      <c r="D9" s="18"/>
      <c r="E9" s="18"/>
      <c r="F9" s="18"/>
      <c r="G9" s="19"/>
    </row>
    <row r="10" spans="1:8">
      <c r="A10" s="15"/>
      <c r="C10" s="18"/>
      <c r="D10" s="18"/>
      <c r="E10" s="18"/>
      <c r="F10" s="18"/>
      <c r="G10" s="19"/>
    </row>
    <row r="11" spans="1:8">
      <c r="A11" s="15"/>
      <c r="C11" s="18"/>
      <c r="D11" s="18"/>
      <c r="E11" s="18"/>
      <c r="F11" s="18"/>
      <c r="G11" s="19"/>
    </row>
    <row r="12" spans="1:8">
      <c r="A12" s="15"/>
      <c r="B12" s="12"/>
      <c r="C12" s="18"/>
      <c r="D12" s="18"/>
      <c r="E12" s="18"/>
      <c r="F12" s="18"/>
      <c r="G12" s="19"/>
    </row>
    <row r="13" spans="1:8">
      <c r="A13" s="15"/>
      <c r="C13" s="18"/>
      <c r="D13" s="18"/>
      <c r="E13" s="18"/>
      <c r="F13" s="18"/>
      <c r="G13" s="19"/>
    </row>
    <row r="14" spans="1:8">
      <c r="C14" s="17" t="s">
        <v>40</v>
      </c>
      <c r="D14" s="17"/>
      <c r="E14" s="17"/>
      <c r="F14" s="17"/>
    </row>
    <row r="16" spans="1:8">
      <c r="A16" s="15"/>
    </row>
  </sheetData>
  <sheetProtection password="CA53" sheet="1"/>
  <phoneticPr fontId="8" type="noConversion"/>
  <pageMargins left="0.78740157499999996" right="0.78740157499999996" top="0.984251969" bottom="0.984251969"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Environment Canada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Christa Seaman</dc:creator>
  <cp:keywords/>
  <dc:description/>
  <cp:lastModifiedBy>X</cp:lastModifiedBy>
  <cp:revision/>
  <dcterms:created xsi:type="dcterms:W3CDTF">2003-10-06T20:49:16Z</dcterms:created>
  <dcterms:modified xsi:type="dcterms:W3CDTF">2024-04-25T15:36:17Z</dcterms:modified>
  <cp:category/>
  <cp:contentStatus/>
</cp:coreProperties>
</file>