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showInkAnnotation="0" defaultThemeVersion="124226"/>
  <mc:AlternateContent xmlns:mc="http://schemas.openxmlformats.org/markup-compatibility/2006">
    <mc:Choice Requires="x15">
      <x15ac:absPath xmlns:x15ac="http://schemas.microsoft.com/office/spreadsheetml/2010/11/ac" url="D:\working\waccache\TO1PEPF00002C68\EXCELCNV\654abf05-1f6c-420e-8d24-02a25f01e8c7\"/>
    </mc:Choice>
  </mc:AlternateContent>
  <xr:revisionPtr revIDLastSave="0" documentId="8_{B6D88994-7FDE-45D4-993E-612C461F59C8}" xr6:coauthVersionLast="47" xr6:coauthVersionMax="47" xr10:uidLastSave="{00000000-0000-0000-0000-000000000000}"/>
  <workbookProtection workbookPassword="CA53" lockStructure="1"/>
  <bookViews>
    <workbookView xWindow="-60" yWindow="-60" windowWidth="15480" windowHeight="11640" tabRatio="702" firstSheet="5" activeTab="5" xr2:uid="{F49BCEC6-D067-481B-A2E3-05DBCB23914B}"/>
  </bookViews>
  <sheets>
    <sheet name="Changelog" sheetId="7" state="hidden" r:id="rId1"/>
    <sheet name="Instructions " sheetId="1" r:id="rId2"/>
    <sheet name="Input Information" sheetId="2" r:id="rId3"/>
    <sheet name="Part 1 Releases" sheetId="3" r:id="rId4"/>
    <sheet name="Parts 2 and 3 Releases" sheetId="4" r:id="rId5"/>
    <sheet name="Part 4 Releases" sheetId="5" r:id="rId6"/>
    <sheet name="Part 5 Releases "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C5" i="3"/>
  <c r="C9" i="5"/>
  <c r="C7" i="3"/>
  <c r="C6" i="3"/>
  <c r="C14" i="3"/>
  <c r="C4" i="3"/>
  <c r="C13" i="3"/>
  <c r="C12" i="3"/>
  <c r="C4" i="5"/>
  <c r="C5" i="5"/>
  <c r="C6" i="5"/>
  <c r="G6" i="5"/>
  <c r="C15" i="3"/>
  <c r="G15" i="3"/>
  <c r="C8" i="5"/>
  <c r="G8" i="5"/>
  <c r="C7" i="5"/>
  <c r="G7" i="5"/>
  <c r="B5" i="2"/>
  <c r="F13" i="3"/>
  <c r="G13" i="3"/>
  <c r="F9" i="5"/>
  <c r="F15" i="3"/>
  <c r="F5" i="3"/>
  <c r="G5" i="3"/>
  <c r="F8" i="5"/>
  <c r="F4" i="3"/>
  <c r="G4" i="3"/>
  <c r="F5" i="5"/>
  <c r="G5" i="5"/>
  <c r="F6" i="5"/>
  <c r="F7" i="5"/>
  <c r="G4" i="5"/>
  <c r="F12" i="3"/>
  <c r="G12" i="3"/>
  <c r="F7" i="3"/>
  <c r="G7" i="3"/>
  <c r="F6" i="3"/>
  <c r="G6" i="3"/>
  <c r="F4" i="5"/>
  <c r="F14" i="3"/>
  <c r="G14" i="3"/>
</calcChain>
</file>

<file path=xl/sharedStrings.xml><?xml version="1.0" encoding="utf-8"?>
<sst xmlns="http://schemas.openxmlformats.org/spreadsheetml/2006/main" count="173" uniqueCount="103">
  <si>
    <t>Review Date</t>
  </si>
  <si>
    <t>ORTECH Reference #</t>
  </si>
  <si>
    <t>Reviewer</t>
  </si>
  <si>
    <t>Ka-Ming Lin</t>
  </si>
  <si>
    <t>Original workbook</t>
  </si>
  <si>
    <t>waste_oil_combustion_e_04_02_2009</t>
  </si>
  <si>
    <t>EF source document</t>
  </si>
  <si>
    <t>AP-42 1.11 dated October 1996</t>
  </si>
  <si>
    <t>Date EF source document checked</t>
  </si>
  <si>
    <t>NPRI Schedule 1 source document</t>
  </si>
  <si>
    <t>2016 and 2017 NPRI Substance List</t>
  </si>
  <si>
    <t>Changes made</t>
  </si>
  <si>
    <t>Update: Cobalt moved from Part 1A to Part 1B, reporting units changed to kg</t>
  </si>
  <si>
    <t>Waste Oil Combustion</t>
  </si>
  <si>
    <t>Purpose</t>
  </si>
  <si>
    <t>This spreadsheet was designed to assist with estimating the releases of NPRI substances from the burning of waste oil. The substances of concern in this activity are Metals (Part 1 Substances), Criteria Air Contaminants (Part 4 Substances),and Speciated Volatile Organic Compounds (Part 1 and 5 Substances).</t>
  </si>
  <si>
    <t>How to Use the Estimation Tool</t>
  </si>
  <si>
    <t>By selecting the "Input Information" tab in this workbook you may enter all of the relevant data required to perform the release estimates calculated in the following four tabs. Cells highlighted in yellow are required values. Once you have entered all the required values you can view the generated release estimates, which will appear in red bold font, by selecting one of the following four tabs: "Part 1 Releases", "Part 2 - 3 Releases", "Part 4 Releases", and "Part 5 Releases". Part 1 releases include the core NPRI substances with a 10-tonne manufacture, process or otherwise use threshold, along with other selected metal compounds with 5-kg and 50-kg thresholds. Part 2 and 3 releases include PAHs and dioxins and furans, respectively. The Part 2 substances have an incidentally manufactured reporting threshold and Part 3 substances have an activity based reporting threshold. Part 4 releases include the seven Criteria Air Contaminants which have release-based thresholds. Part 5 releases include selected VOCs with additional reporting requirements, also referred to as "speciated VOCs".</t>
  </si>
  <si>
    <t xml:space="preserve">Since the NPRI reporting thresholds are for the facility as a whole, the air releases calculated in this spreadsheet must be added to the NPRI releases from other sources (air releases) and activities at the facility.  </t>
  </si>
  <si>
    <t>Before using the number calculated with this spreadsheet ensure that only the processes used at your facility are represented in the respective tab. If you notice that a process has been included in the release calculation that is not present at your facility, replace the emission factor for that process with the number 0. This will remove the releases due to that process from your release calculation.</t>
  </si>
  <si>
    <t xml:space="preserve">Applicable Source Classification Code used for Emission Factor determination in the US EPA's WebFIRE database </t>
  </si>
  <si>
    <t>SCC Code - 10301302</t>
  </si>
  <si>
    <t>Level 1 - External Combustion Boilers</t>
  </si>
  <si>
    <t>Level 2 - Commercial/Institutional</t>
  </si>
  <si>
    <t>Level 3 - Liquid Waste</t>
  </si>
  <si>
    <t>Level 4 - Waste Oil</t>
  </si>
  <si>
    <t>Sources of Information</t>
  </si>
  <si>
    <t>Part 1 and 4 substance Emission Factors from AP-42 Chapter 1.11 - Waste Oil Combustion and WebFIRE (version December 2005).</t>
  </si>
  <si>
    <t>Additional Information</t>
  </si>
  <si>
    <t>To maintain consistency with the NPRI reporting software, this workbook generates values to three decimal places, except for D-F releases which are extended to six decimal places.</t>
  </si>
  <si>
    <t xml:space="preserve">The spreadsheet has been populated with default emission factors, however, if you have a site specific emission factor you would prefer to use you may enter it in the emission factor column. If you choose to insert your own emission factor ensure that the units have been converted accordingly.  </t>
  </si>
  <si>
    <t xml:space="preserve">The emission factors used in this spreadsheet are based on uncontrolled emissions. If you are using an emission control device you will have to adjust the emissions calculated by this spreadsheet according to the following formula: </t>
  </si>
  <si>
    <t>Controlled Emissions = Uncontrolled emission x ((100 - control efficiency)/100))</t>
  </si>
  <si>
    <t>Emission factor ratings have been provided for each emission factor in the column following the emission factor units.  For more information on what these ratings mean, refer to the FAQs in the AP-42 document: http://www.epa.gov/ttn/chief/faq/ap42faq.html#ratings</t>
  </si>
  <si>
    <t>Input Data</t>
  </si>
  <si>
    <t>Activity Rate</t>
  </si>
  <si>
    <t>Units</t>
  </si>
  <si>
    <t>Waste Oil Burned</t>
  </si>
  <si>
    <t>Litres</t>
  </si>
  <si>
    <t xml:space="preserve"> </t>
  </si>
  <si>
    <r>
      <t>m</t>
    </r>
    <r>
      <rPr>
        <vertAlign val="superscript"/>
        <sz val="10"/>
        <rFont val="Arial"/>
        <family val="2"/>
      </rPr>
      <t>3</t>
    </r>
  </si>
  <si>
    <t>Ash Content in Oil</t>
  </si>
  <si>
    <t>%</t>
  </si>
  <si>
    <t>Sulphur Content in Oil</t>
  </si>
  <si>
    <t>Lead Content in Oil</t>
  </si>
  <si>
    <t>(If the weight percent lead in the fuel is unknown, use a default value of 0.04%)</t>
  </si>
  <si>
    <t>Chlorine Content in Oil</t>
  </si>
  <si>
    <r>
      <t>1,000 litres = 1 m</t>
    </r>
    <r>
      <rPr>
        <vertAlign val="superscript"/>
        <sz val="10"/>
        <rFont val="Arial"/>
        <family val="2"/>
      </rPr>
      <t>3</t>
    </r>
  </si>
  <si>
    <t>Part 1A Substance Releases</t>
  </si>
  <si>
    <t>Substance Name</t>
  </si>
  <si>
    <t>CAS Number</t>
  </si>
  <si>
    <t>Emission Factor</t>
  </si>
  <si>
    <t>EF* Units</t>
  </si>
  <si>
    <t>EF Rating</t>
  </si>
  <si>
    <t>Activity Rate from Input Tab</t>
  </si>
  <si>
    <t xml:space="preserve">Total Release </t>
  </si>
  <si>
    <t>Chromium (and its compounds)</t>
  </si>
  <si>
    <t>NA - 04</t>
  </si>
  <si>
    <r>
      <t>kg/m</t>
    </r>
    <r>
      <rPr>
        <vertAlign val="superscript"/>
        <sz val="10"/>
        <rFont val="Arial"/>
        <family val="2"/>
      </rPr>
      <t>3</t>
    </r>
  </si>
  <si>
    <t>D</t>
  </si>
  <si>
    <t>tonnes</t>
  </si>
  <si>
    <t>Hydrocloric acid</t>
  </si>
  <si>
    <t>7647-01-0</t>
  </si>
  <si>
    <t>C</t>
  </si>
  <si>
    <t>Manganese (and its compounds)</t>
  </si>
  <si>
    <t>NA - 09</t>
  </si>
  <si>
    <t>Nickel (and its compounds)</t>
  </si>
  <si>
    <t>NA - 11</t>
  </si>
  <si>
    <t>Part 1B Substance Releases</t>
  </si>
  <si>
    <t>Arsenic (and its compounds)</t>
  </si>
  <si>
    <t>NA - 02</t>
  </si>
  <si>
    <t>kg</t>
  </si>
  <si>
    <t>Cadmium (and its compounds)</t>
  </si>
  <si>
    <t>NA - 03</t>
  </si>
  <si>
    <t>Cobalt (and its compounds)</t>
  </si>
  <si>
    <t>NA - 05</t>
  </si>
  <si>
    <t>Lead (and its compounds)**</t>
  </si>
  <si>
    <t>NA - 08</t>
  </si>
  <si>
    <t>* EF = Emission Factor</t>
  </si>
  <si>
    <t>** Does not include Tetraethyl Lead</t>
  </si>
  <si>
    <t>Part 2 - 3 Substance Releases</t>
  </si>
  <si>
    <t>EF** Units</t>
  </si>
  <si>
    <t>Activity Rate from input tab</t>
  </si>
  <si>
    <t>No information is available for Part 2 and 3 substances</t>
  </si>
  <si>
    <t>Part 4 Criteria Air Contaminants (CAC) Releases</t>
  </si>
  <si>
    <t>EF* units</t>
  </si>
  <si>
    <t>Carbon Monoxide (CO)</t>
  </si>
  <si>
    <t>630-08-0</t>
  </si>
  <si>
    <r>
      <t>Sulphur Dioxide (SO</t>
    </r>
    <r>
      <rPr>
        <vertAlign val="subscript"/>
        <sz val="10"/>
        <rFont val="Arial"/>
        <family val="2"/>
      </rPr>
      <t>2</t>
    </r>
    <r>
      <rPr>
        <sz val="10"/>
        <rFont val="Arial"/>
      </rPr>
      <t>)</t>
    </r>
  </si>
  <si>
    <t>7446-09-5</t>
  </si>
  <si>
    <r>
      <t>Oxides of Nitrogen, expressed as NO</t>
    </r>
    <r>
      <rPr>
        <vertAlign val="subscript"/>
        <sz val="10"/>
        <rFont val="Arial"/>
        <family val="2"/>
      </rPr>
      <t>2</t>
    </r>
    <r>
      <rPr>
        <sz val="10"/>
        <rFont val="Arial"/>
      </rPr>
      <t xml:space="preserve"> (NO</t>
    </r>
    <r>
      <rPr>
        <vertAlign val="subscript"/>
        <sz val="10"/>
        <rFont val="Arial"/>
        <family val="2"/>
      </rPr>
      <t>x</t>
    </r>
    <r>
      <rPr>
        <sz val="10"/>
        <rFont val="Arial"/>
      </rPr>
      <t>)</t>
    </r>
  </si>
  <si>
    <t>11104-93-1</t>
  </si>
  <si>
    <t>Total Particulate Matter (TPM)</t>
  </si>
  <si>
    <t>NA - M08</t>
  </si>
  <si>
    <r>
      <t xml:space="preserve">Particulate Matter less than or equal to 10 </t>
    </r>
    <r>
      <rPr>
        <sz val="10"/>
        <rFont val="Calibri"/>
        <family val="2"/>
      </rPr>
      <t>µ</t>
    </r>
    <r>
      <rPr>
        <sz val="10"/>
        <rFont val="Arial"/>
        <family val="2"/>
      </rPr>
      <t>m (PM</t>
    </r>
    <r>
      <rPr>
        <vertAlign val="subscript"/>
        <sz val="10"/>
        <rFont val="Arial"/>
        <family val="2"/>
      </rPr>
      <t>10</t>
    </r>
    <r>
      <rPr>
        <sz val="10"/>
        <rFont val="Arial"/>
      </rPr>
      <t>)</t>
    </r>
  </si>
  <si>
    <t>NA - M09</t>
  </si>
  <si>
    <r>
      <t xml:space="preserve">Particulate Matter less than or equal to 2.5 </t>
    </r>
    <r>
      <rPr>
        <sz val="10"/>
        <rFont val="Calibri"/>
        <family val="2"/>
      </rPr>
      <t>µ</t>
    </r>
    <r>
      <rPr>
        <sz val="10"/>
        <rFont val="Arial"/>
        <family val="2"/>
      </rPr>
      <t>m (PM</t>
    </r>
    <r>
      <rPr>
        <vertAlign val="subscript"/>
        <sz val="10"/>
        <rFont val="Arial"/>
        <family val="2"/>
      </rPr>
      <t>2.5</t>
    </r>
    <r>
      <rPr>
        <sz val="10"/>
        <rFont val="Arial"/>
      </rPr>
      <t>)</t>
    </r>
  </si>
  <si>
    <t>NA - M10</t>
  </si>
  <si>
    <t>E</t>
  </si>
  <si>
    <t>Part 5 Selected Volatile Organic Compounds Releases</t>
  </si>
  <si>
    <t>EF units</t>
  </si>
  <si>
    <t>Total Release</t>
  </si>
  <si>
    <t>No information is available for Part 5 substances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</si>
</sst>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09]mmmm\ d\,\ yyyy;@"/>
  </numFmts>
  <fonts count="18">
    <font>
      <sz val="10"/>
      <name val="Arial"/>
    </font>
    <font>
      <sz val="10"/>
      <name val="Arial"/>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ont>
    <font>
      <sz val="10"/>
      <color indexed="17"/>
      <name val="Arial"/>
      <family val="2"/>
    </font>
    <font>
      <sz val="8"/>
      <name val="Arial"/>
    </font>
    <font>
      <sz val="9"/>
      <name val="Arial"/>
    </font>
    <font>
      <vertAlign val="superscript"/>
      <sz val="10"/>
      <name val="Arial"/>
      <family val="2"/>
    </font>
    <font>
      <b/>
      <u/>
      <sz val="14"/>
      <name val="Arial"/>
      <family val="2"/>
    </font>
    <font>
      <b/>
      <sz val="9"/>
      <name val="Arial"/>
      <family val="2"/>
    </font>
    <font>
      <vertAlign val="subscript"/>
      <sz val="10"/>
      <name val="Arial"/>
      <family val="2"/>
    </font>
    <font>
      <sz val="10"/>
      <name val="Calibri"/>
      <family val="2"/>
    </font>
    <font>
      <u/>
      <sz val="10"/>
      <color indexed="12"/>
      <name val="Arial"/>
      <family val="2"/>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7">
    <border>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6" fillId="0" borderId="0" applyNumberFormat="0" applyFill="0" applyBorder="0" applyAlignment="0" applyProtection="0">
      <alignment vertical="top"/>
      <protection locked="0"/>
    </xf>
    <xf numFmtId="0" fontId="4" fillId="0" borderId="0"/>
  </cellStyleXfs>
  <cellXfs count="62">
    <xf numFmtId="0" fontId="0" fillId="0" borderId="0" xfId="0"/>
    <xf numFmtId="49" fontId="0" fillId="0" borderId="0" xfId="0" applyNumberFormat="1" applyAlignment="1">
      <alignment horizontal="left" wrapText="1"/>
    </xf>
    <xf numFmtId="0" fontId="0" fillId="0" borderId="1" xfId="0" applyBorder="1"/>
    <xf numFmtId="0" fontId="2" fillId="0" borderId="2" xfId="0" applyFont="1" applyBorder="1"/>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8" fillId="0" borderId="0" xfId="0" applyFont="1"/>
    <xf numFmtId="0" fontId="1" fillId="0" borderId="0" xfId="0" applyFont="1"/>
    <xf numFmtId="0" fontId="2" fillId="0" borderId="3" xfId="0" applyFont="1" applyBorder="1" applyAlignment="1">
      <alignment horizontal="center"/>
    </xf>
    <xf numFmtId="0" fontId="0" fillId="0" borderId="0" xfId="0" applyAlignment="1">
      <alignment wrapText="1"/>
    </xf>
    <xf numFmtId="0" fontId="3" fillId="0" borderId="0" xfId="0" applyFont="1" applyAlignment="1">
      <alignment wrapText="1"/>
    </xf>
    <xf numFmtId="1" fontId="0" fillId="0" borderId="0" xfId="0" applyNumberFormat="1"/>
    <xf numFmtId="11" fontId="0" fillId="0" borderId="0" xfId="0" applyNumberFormat="1" applyAlignment="1">
      <alignment horizontal="center"/>
    </xf>
    <xf numFmtId="1" fontId="0" fillId="0" borderId="0" xfId="0" applyNumberFormat="1" applyAlignment="1">
      <alignment horizontal="center"/>
    </xf>
    <xf numFmtId="1" fontId="10" fillId="0" borderId="0" xfId="0" applyNumberFormat="1" applyFont="1"/>
    <xf numFmtId="0" fontId="4" fillId="0" borderId="0" xfId="0" applyFont="1"/>
    <xf numFmtId="2" fontId="0" fillId="0" borderId="0" xfId="0" applyNumberFormat="1"/>
    <xf numFmtId="2" fontId="0" fillId="0" borderId="0" xfId="0" applyNumberFormat="1" applyAlignment="1">
      <alignment horizontal="center"/>
    </xf>
    <xf numFmtId="164" fontId="6" fillId="0" borderId="0" xfId="0" applyNumberFormat="1"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0" fontId="4" fillId="0" borderId="0" xfId="0" applyFont="1" applyAlignment="1">
      <alignment wrapText="1"/>
    </xf>
    <xf numFmtId="0" fontId="2" fillId="0" borderId="5" xfId="0" applyFont="1" applyBorder="1"/>
    <xf numFmtId="0" fontId="2" fillId="0" borderId="5" xfId="0" applyFont="1" applyBorder="1" applyAlignment="1">
      <alignment horizontal="center"/>
    </xf>
    <xf numFmtId="49" fontId="12" fillId="0" borderId="0" xfId="0" applyNumberFormat="1" applyFont="1" applyAlignment="1">
      <alignment horizontal="center" wrapText="1"/>
    </xf>
    <xf numFmtId="0" fontId="2" fillId="0" borderId="0" xfId="0" applyFont="1" applyAlignment="1">
      <alignment horizontal="center"/>
    </xf>
    <xf numFmtId="0" fontId="0" fillId="0" borderId="6" xfId="0" applyBorder="1"/>
    <xf numFmtId="0" fontId="2" fillId="0" borderId="6" xfId="0" applyFont="1" applyBorder="1" applyAlignment="1">
      <alignment horizontal="left"/>
    </xf>
    <xf numFmtId="0" fontId="4" fillId="0" borderId="6" xfId="0" applyFont="1" applyBorder="1" applyAlignment="1">
      <alignment horizontal="left"/>
    </xf>
    <xf numFmtId="0" fontId="1" fillId="0" borderId="6" xfId="0" applyFont="1" applyBorder="1" applyAlignment="1">
      <alignment horizontal="center"/>
    </xf>
    <xf numFmtId="0" fontId="2" fillId="0" borderId="6" xfId="0" applyFont="1" applyBorder="1"/>
    <xf numFmtId="0" fontId="0" fillId="0" borderId="6" xfId="0" applyBorder="1" applyAlignment="1">
      <alignment horizontal="center"/>
    </xf>
    <xf numFmtId="0" fontId="7" fillId="2" borderId="6" xfId="0" applyFont="1" applyFill="1" applyBorder="1"/>
    <xf numFmtId="0" fontId="2" fillId="2" borderId="6" xfId="0" applyFont="1" applyFill="1" applyBorder="1" applyAlignment="1">
      <alignment horizontal="center"/>
    </xf>
    <xf numFmtId="0" fontId="3" fillId="0" borderId="0" xfId="0" applyFont="1" applyAlignment="1">
      <alignment horizontal="center"/>
    </xf>
    <xf numFmtId="1" fontId="0" fillId="0" borderId="6" xfId="0" applyNumberFormat="1" applyBorder="1"/>
    <xf numFmtId="1" fontId="0" fillId="0" borderId="6" xfId="0" applyNumberFormat="1" applyBorder="1" applyAlignment="1">
      <alignment horizontal="center"/>
    </xf>
    <xf numFmtId="164" fontId="6" fillId="0" borderId="6" xfId="0" applyNumberFormat="1" applyFont="1" applyBorder="1" applyAlignment="1">
      <alignment horizontal="center"/>
    </xf>
    <xf numFmtId="0" fontId="2" fillId="2" borderId="6" xfId="0" applyFont="1" applyFill="1" applyBorder="1"/>
    <xf numFmtId="1" fontId="13" fillId="0" borderId="0" xfId="0" applyNumberFormat="1" applyFont="1"/>
    <xf numFmtId="0" fontId="3" fillId="0" borderId="0" xfId="0" applyFont="1" applyAlignment="1">
      <alignment horizontal="right"/>
    </xf>
    <xf numFmtId="49" fontId="0" fillId="0" borderId="6" xfId="0" applyNumberFormat="1" applyBorder="1" applyAlignment="1">
      <alignment horizontal="center"/>
    </xf>
    <xf numFmtId="0" fontId="1" fillId="0" borderId="6" xfId="0" applyFont="1" applyBorder="1"/>
    <xf numFmtId="0" fontId="1" fillId="3" borderId="6" xfId="0" applyFont="1"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0" xfId="0" applyAlignment="1">
      <alignment horizontal="right"/>
    </xf>
    <xf numFmtId="0" fontId="7" fillId="0" borderId="1" xfId="0" applyFont="1" applyBorder="1" applyAlignment="1">
      <alignment horizontal="centerContinuous"/>
    </xf>
    <xf numFmtId="0" fontId="2" fillId="0" borderId="5" xfId="0" applyFont="1" applyBorder="1" applyAlignment="1">
      <alignment horizontal="right"/>
    </xf>
    <xf numFmtId="0" fontId="2" fillId="0" borderId="3" xfId="0" applyFont="1" applyBorder="1" applyAlignment="1">
      <alignment horizontal="right"/>
    </xf>
    <xf numFmtId="164" fontId="6" fillId="0" borderId="0" xfId="0" applyNumberFormat="1" applyFont="1"/>
    <xf numFmtId="0" fontId="7" fillId="0" borderId="0" xfId="0" applyFont="1"/>
    <xf numFmtId="11" fontId="4" fillId="0" borderId="6" xfId="0" applyNumberFormat="1" applyFont="1" applyBorder="1" applyAlignment="1" applyProtection="1">
      <alignment horizontal="center"/>
      <protection locked="0"/>
    </xf>
    <xf numFmtId="1" fontId="1" fillId="0" borderId="6" xfId="0" applyNumberFormat="1" applyFont="1" applyBorder="1"/>
    <xf numFmtId="11" fontId="0" fillId="0" borderId="6" xfId="0" applyNumberFormat="1" applyBorder="1" applyAlignment="1" applyProtection="1">
      <alignment horizontal="center"/>
      <protection locked="0"/>
    </xf>
    <xf numFmtId="0" fontId="4" fillId="0" borderId="6" xfId="0" applyFont="1" applyBorder="1"/>
    <xf numFmtId="0" fontId="4" fillId="0" borderId="0" xfId="4"/>
    <xf numFmtId="165" fontId="4" fillId="0" borderId="0" xfId="4" applyNumberFormat="1" applyAlignment="1">
      <alignment horizontal="left"/>
    </xf>
    <xf numFmtId="0" fontId="4" fillId="0" borderId="0" xfId="4" applyAlignment="1">
      <alignment horizontal="left"/>
    </xf>
    <xf numFmtId="0" fontId="16" fillId="0" borderId="0" xfId="1" applyAlignment="1" applyProtection="1"/>
    <xf numFmtId="0" fontId="16" fillId="0" borderId="0" xfId="3" applyAlignment="1" applyProtection="1"/>
  </cellXfs>
  <cellStyles count="5">
    <cellStyle name="Hyperlink" xfId="1" builtinId="8"/>
    <cellStyle name="Hyperlink 2" xfId="2" xr:uid="{59DBBDA8-EC1F-4A13-A4A8-62063CCBC327}"/>
    <cellStyle name="Hyperlink 2 2" xfId="3" xr:uid="{68D3333F-EB8A-4F46-B0E8-218AFDAA9D85}"/>
    <cellStyle name="Normal" xfId="0" builtinId="0"/>
    <cellStyle name="Normal 2" xfId="4" xr:uid="{9E6B4216-B649-4B9E-885B-F3AEA6EBAE5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2</xdr:row>
      <xdr:rowOff>9525</xdr:rowOff>
    </xdr:to>
    <xdr:pic>
      <xdr:nvPicPr>
        <xdr:cNvPr id="1084" name="Picture 1">
          <a:extLst>
            <a:ext uri="{FF2B5EF4-FFF2-40B4-BE49-F238E27FC236}">
              <a16:creationId xmlns:a16="http://schemas.microsoft.com/office/drawing/2014/main" id="{B5CF1F66-CED7-AD76-D1D6-A978BCAEC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5553075</xdr:colOff>
      <xdr:row>0</xdr:row>
      <xdr:rowOff>19050</xdr:rowOff>
    </xdr:from>
    <xdr:to>
      <xdr:col>0</xdr:col>
      <xdr:colOff>6677025</xdr:colOff>
      <xdr:row>1</xdr:row>
      <xdr:rowOff>190500</xdr:rowOff>
    </xdr:to>
    <xdr:pic>
      <xdr:nvPicPr>
        <xdr:cNvPr id="1085" name="Picture 2">
          <a:extLst>
            <a:ext uri="{FF2B5EF4-FFF2-40B4-BE49-F238E27FC236}">
              <a16:creationId xmlns:a16="http://schemas.microsoft.com/office/drawing/2014/main" id="{FB288D2C-C312-AE36-B4E9-1E44AC7208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3075" y="19050"/>
          <a:ext cx="1123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3.epa.gov/ttnchie1/ap42/ch01/final/c01s11.pdf" TargetMode="External"/><Relationship Id="rId1" Type="http://schemas.openxmlformats.org/officeDocument/2006/relationships/hyperlink" Target="https://www.canada.ca/content/dam/eccc/migration/main/inrp-npri/e2bfc2db-f6ef-4b59-8a68-4675f372a41a/2016-20and-202017-20npri-20substance-20list_liste-20des-20substances-20inrp-202016-20et-202017.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78F9E-0D4D-438B-AA9B-3A7B44608CB7}">
  <dimension ref="A1:B11"/>
  <sheetViews>
    <sheetView workbookViewId="0">
      <selection activeCell="A12" sqref="A12"/>
    </sheetView>
  </sheetViews>
  <sheetFormatPr defaultRowHeight="12.75"/>
  <cols>
    <col min="1" max="1" width="30.7109375" style="57" bestFit="1" customWidth="1"/>
    <col min="2" max="2" width="36" style="57" customWidth="1"/>
    <col min="3" max="16384" width="9.140625" style="57"/>
  </cols>
  <sheetData>
    <row r="1" spans="1:2">
      <c r="A1" s="57" t="s">
        <v>0</v>
      </c>
      <c r="B1" s="58">
        <v>43180</v>
      </c>
    </row>
    <row r="3" spans="1:2">
      <c r="A3" s="57" t="s">
        <v>1</v>
      </c>
      <c r="B3" s="59">
        <v>91857</v>
      </c>
    </row>
    <row r="4" spans="1:2">
      <c r="A4" s="57" t="s">
        <v>2</v>
      </c>
      <c r="B4" s="57" t="s">
        <v>3</v>
      </c>
    </row>
    <row r="5" spans="1:2">
      <c r="A5" s="57" t="s">
        <v>4</v>
      </c>
      <c r="B5" s="57" t="s">
        <v>5</v>
      </c>
    </row>
    <row r="6" spans="1:2">
      <c r="A6" s="57" t="s">
        <v>6</v>
      </c>
      <c r="B6" s="60" t="s">
        <v>7</v>
      </c>
    </row>
    <row r="7" spans="1:2">
      <c r="A7" s="57" t="s">
        <v>8</v>
      </c>
      <c r="B7" s="58">
        <v>43165</v>
      </c>
    </row>
    <row r="8" spans="1:2">
      <c r="A8" s="57" t="s">
        <v>9</v>
      </c>
      <c r="B8" s="61" t="s">
        <v>10</v>
      </c>
    </row>
    <row r="10" spans="1:2">
      <c r="A10" s="57" t="s">
        <v>11</v>
      </c>
    </row>
    <row r="11" spans="1:2">
      <c r="A11" s="57" t="s">
        <v>12</v>
      </c>
    </row>
  </sheetData>
  <hyperlinks>
    <hyperlink ref="B8" r:id="rId1" display="2016 and 2017 substance list" xr:uid="{44BBAEDB-DCB6-4858-B126-9C5C61F5F4F2}"/>
    <hyperlink ref="B6" r:id="rId2" xr:uid="{4E0F8DC2-F82B-496C-BC1A-09ADB6F5DAE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6AEF-026E-4B03-9703-A503F1E0E9BC}">
  <sheetPr>
    <pageSetUpPr fitToPage="1"/>
  </sheetPr>
  <dimension ref="A1:C38"/>
  <sheetViews>
    <sheetView workbookViewId="0">
      <selection activeCell="A3" sqref="A3"/>
    </sheetView>
  </sheetViews>
  <sheetFormatPr defaultRowHeight="12.75"/>
  <cols>
    <col min="1" max="1" width="100.7109375" customWidth="1"/>
  </cols>
  <sheetData>
    <row r="1" spans="1:3" s="6" customFormat="1" ht="18">
      <c r="C1" s="7"/>
    </row>
    <row r="2" spans="1:3" s="6" customFormat="1" ht="18">
      <c r="A2" s="7"/>
      <c r="B2" s="8"/>
      <c r="C2" s="8"/>
    </row>
    <row r="3" spans="1:3" ht="18">
      <c r="A3" s="26" t="s">
        <v>13</v>
      </c>
      <c r="B3" s="1"/>
      <c r="C3" s="1"/>
    </row>
    <row r="4" spans="1:3" ht="4.7" customHeight="1"/>
    <row r="5" spans="1:3">
      <c r="A5" s="12" t="s">
        <v>14</v>
      </c>
    </row>
    <row r="6" spans="1:3" ht="4.7" customHeight="1">
      <c r="A6" s="12"/>
    </row>
    <row r="7" spans="1:3" ht="39.200000000000003" customHeight="1">
      <c r="A7" s="11" t="s">
        <v>15</v>
      </c>
    </row>
    <row r="8" spans="1:3" ht="4.7" customHeight="1">
      <c r="A8" s="11"/>
    </row>
    <row r="9" spans="1:3" ht="18" customHeight="1">
      <c r="A9" s="12" t="s">
        <v>16</v>
      </c>
    </row>
    <row r="10" spans="1:3" ht="4.7" hidden="1" customHeight="1">
      <c r="A10" s="12"/>
    </row>
    <row r="11" spans="1:3" ht="132" customHeight="1">
      <c r="A11" s="23" t="s">
        <v>17</v>
      </c>
    </row>
    <row r="12" spans="1:3" ht="6.75" customHeight="1">
      <c r="A12" s="11"/>
    </row>
    <row r="13" spans="1:3" ht="25.5">
      <c r="A13" s="11" t="s">
        <v>18</v>
      </c>
    </row>
    <row r="14" spans="1:3" ht="3.75" customHeight="1">
      <c r="A14" s="11"/>
    </row>
    <row r="15" spans="1:3" ht="51">
      <c r="A15" s="11" t="s">
        <v>19</v>
      </c>
    </row>
    <row r="16" spans="1:3">
      <c r="A16" s="11"/>
    </row>
    <row r="17" spans="1:2" ht="25.5">
      <c r="A17" s="12" t="s">
        <v>20</v>
      </c>
    </row>
    <row r="18" spans="1:2" ht="4.7" customHeight="1">
      <c r="A18" s="11"/>
    </row>
    <row r="19" spans="1:2">
      <c r="A19" s="21" t="s">
        <v>21</v>
      </c>
    </row>
    <row r="20" spans="1:2">
      <c r="A20" s="13" t="s">
        <v>22</v>
      </c>
    </row>
    <row r="21" spans="1:2">
      <c r="A21" s="13" t="s">
        <v>23</v>
      </c>
      <c r="B21" s="17"/>
    </row>
    <row r="22" spans="1:2">
      <c r="A22" s="13" t="s">
        <v>24</v>
      </c>
      <c r="B22" s="17"/>
    </row>
    <row r="23" spans="1:2">
      <c r="A23" s="13" t="s">
        <v>25</v>
      </c>
      <c r="B23" s="17"/>
    </row>
    <row r="24" spans="1:2">
      <c r="A24" s="11"/>
    </row>
    <row r="25" spans="1:2">
      <c r="A25" s="12" t="s">
        <v>26</v>
      </c>
    </row>
    <row r="26" spans="1:2" ht="4.7" customHeight="1">
      <c r="A26" s="11"/>
    </row>
    <row r="27" spans="1:2" ht="25.5">
      <c r="A27" s="11" t="s">
        <v>27</v>
      </c>
    </row>
    <row r="28" spans="1:2">
      <c r="A28" s="11"/>
    </row>
    <row r="29" spans="1:2">
      <c r="A29" s="12" t="s">
        <v>28</v>
      </c>
    </row>
    <row r="30" spans="1:2" ht="4.7" customHeight="1">
      <c r="A30" s="12"/>
    </row>
    <row r="31" spans="1:2" ht="25.5">
      <c r="A31" s="11" t="s">
        <v>29</v>
      </c>
    </row>
    <row r="32" spans="1:2" ht="4.7" customHeight="1">
      <c r="A32" s="11"/>
    </row>
    <row r="33" spans="1:1" ht="38.25">
      <c r="A33" s="11" t="s">
        <v>30</v>
      </c>
    </row>
    <row r="34" spans="1:1" ht="3.75" customHeight="1"/>
    <row r="35" spans="1:1" ht="25.5">
      <c r="A35" s="11" t="s">
        <v>31</v>
      </c>
    </row>
    <row r="36" spans="1:1">
      <c r="A36" s="27" t="s">
        <v>32</v>
      </c>
    </row>
    <row r="38" spans="1:1" ht="38.25">
      <c r="A38" s="11" t="s">
        <v>33</v>
      </c>
    </row>
  </sheetData>
  <sheetProtection password="CA53" sheet="1" formatCells="0"/>
  <phoneticPr fontId="9" type="noConversion"/>
  <pageMargins left="0.75" right="0.75" top="1" bottom="1" header="0.5" footer="0.5"/>
  <pageSetup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A95-29F3-46D1-8013-30F337CF2573}">
  <sheetPr>
    <pageSetUpPr fitToPage="1"/>
  </sheetPr>
  <dimension ref="A1:D11"/>
  <sheetViews>
    <sheetView workbookViewId="0">
      <selection activeCell="B4" sqref="B4"/>
    </sheetView>
  </sheetViews>
  <sheetFormatPr defaultRowHeight="12.75"/>
  <cols>
    <col min="1" max="1" width="27" customWidth="1"/>
    <col min="2" max="2" width="14.5703125" customWidth="1"/>
    <col min="3" max="3" width="14.85546875" customWidth="1"/>
    <col min="4" max="6" width="9.140625" customWidth="1"/>
    <col min="7" max="7" width="11.5703125" customWidth="1"/>
  </cols>
  <sheetData>
    <row r="1" spans="1:4">
      <c r="B1" s="36" t="s">
        <v>34</v>
      </c>
    </row>
    <row r="3" spans="1:4">
      <c r="A3" s="34"/>
      <c r="B3" s="35" t="s">
        <v>35</v>
      </c>
      <c r="C3" s="35" t="s">
        <v>36</v>
      </c>
    </row>
    <row r="4" spans="1:4">
      <c r="A4" s="29" t="s">
        <v>37</v>
      </c>
      <c r="B4" s="45"/>
      <c r="C4" s="30" t="s">
        <v>38</v>
      </c>
      <c r="D4" t="s">
        <v>39</v>
      </c>
    </row>
    <row r="5" spans="1:4" ht="14.25">
      <c r="A5" s="29" t="s">
        <v>37</v>
      </c>
      <c r="B5" s="31">
        <f>B4/1000</f>
        <v>0</v>
      </c>
      <c r="C5" s="30" t="s">
        <v>40</v>
      </c>
    </row>
    <row r="6" spans="1:4">
      <c r="A6" s="32" t="s">
        <v>41</v>
      </c>
      <c r="B6" s="46"/>
      <c r="C6" s="28" t="s">
        <v>42</v>
      </c>
    </row>
    <row r="7" spans="1:4">
      <c r="A7" s="32" t="s">
        <v>43</v>
      </c>
      <c r="B7" s="46"/>
      <c r="C7" s="28" t="s">
        <v>42</v>
      </c>
    </row>
    <row r="8" spans="1:4">
      <c r="A8" s="32" t="s">
        <v>44</v>
      </c>
      <c r="B8" s="46"/>
      <c r="C8" s="28" t="s">
        <v>42</v>
      </c>
      <c r="D8" s="9" t="s">
        <v>45</v>
      </c>
    </row>
    <row r="9" spans="1:4">
      <c r="A9" s="32" t="s">
        <v>46</v>
      </c>
      <c r="B9" s="46"/>
      <c r="C9" s="28" t="s">
        <v>42</v>
      </c>
    </row>
    <row r="11" spans="1:4" ht="14.25">
      <c r="A11" s="21" t="s">
        <v>47</v>
      </c>
    </row>
  </sheetData>
  <sheetProtection password="CA53" sheet="1"/>
  <phoneticPr fontId="9"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0AD7-B11B-4A37-A0F4-B59429949076}">
  <sheetPr>
    <pageSetUpPr fitToPage="1"/>
  </sheetPr>
  <dimension ref="A1:H27"/>
  <sheetViews>
    <sheetView workbookViewId="0"/>
  </sheetViews>
  <sheetFormatPr defaultRowHeight="12.75"/>
  <cols>
    <col min="1" max="1" width="26.5703125" customWidth="1"/>
    <col min="2" max="2" width="12.5703125" customWidth="1"/>
    <col min="3" max="3" width="15.42578125" customWidth="1"/>
    <col min="4" max="4" width="9" bestFit="1" customWidth="1"/>
    <col min="5" max="5" width="9.7109375" bestFit="1" customWidth="1"/>
    <col min="6" max="6" width="26.140625" customWidth="1"/>
    <col min="7" max="7" width="14.140625" bestFit="1" customWidth="1"/>
    <col min="8" max="8" width="6.5703125" bestFit="1" customWidth="1"/>
  </cols>
  <sheetData>
    <row r="1" spans="1:8">
      <c r="D1" s="36" t="s">
        <v>48</v>
      </c>
    </row>
    <row r="3" spans="1:8">
      <c r="A3" s="40" t="s">
        <v>49</v>
      </c>
      <c r="B3" s="35" t="s">
        <v>50</v>
      </c>
      <c r="C3" s="35" t="s">
        <v>51</v>
      </c>
      <c r="D3" s="35" t="s">
        <v>52</v>
      </c>
      <c r="E3" s="35" t="s">
        <v>53</v>
      </c>
      <c r="F3" s="35" t="s">
        <v>54</v>
      </c>
      <c r="G3" s="35" t="s">
        <v>55</v>
      </c>
      <c r="H3" s="35" t="s">
        <v>36</v>
      </c>
    </row>
    <row r="4" spans="1:8" ht="14.25">
      <c r="A4" s="37" t="s">
        <v>56</v>
      </c>
      <c r="B4" s="38" t="s">
        <v>57</v>
      </c>
      <c r="C4" s="55">
        <f>0.02*0.119826427317</f>
        <v>2.3965285463399999E-3</v>
      </c>
      <c r="D4" s="33" t="s">
        <v>58</v>
      </c>
      <c r="E4" s="33" t="s">
        <v>59</v>
      </c>
      <c r="F4" s="33">
        <f>'Input Information'!$B$5</f>
        <v>0</v>
      </c>
      <c r="G4" s="39">
        <f>(F4*C4)/1000</f>
        <v>0</v>
      </c>
      <c r="H4" s="33" t="s">
        <v>60</v>
      </c>
    </row>
    <row r="5" spans="1:8" ht="14.25">
      <c r="A5" s="54" t="s">
        <v>61</v>
      </c>
      <c r="B5" s="33" t="s">
        <v>62</v>
      </c>
      <c r="C5" s="55">
        <f>'Input Information'!$B$9*66*0.119826427317</f>
        <v>0</v>
      </c>
      <c r="D5" s="33" t="s">
        <v>58</v>
      </c>
      <c r="E5" s="33" t="s">
        <v>63</v>
      </c>
      <c r="F5" s="33">
        <f>'Input Information'!$B$5</f>
        <v>0</v>
      </c>
      <c r="G5" s="39">
        <f>(F5*C5)/1000</f>
        <v>0</v>
      </c>
      <c r="H5" s="33" t="s">
        <v>60</v>
      </c>
    </row>
    <row r="6" spans="1:8" ht="14.25">
      <c r="A6" s="37" t="s">
        <v>64</v>
      </c>
      <c r="B6" s="38" t="s">
        <v>65</v>
      </c>
      <c r="C6" s="55">
        <f>0.068*0.119826427317</f>
        <v>8.148197057556001E-3</v>
      </c>
      <c r="D6" s="33" t="s">
        <v>58</v>
      </c>
      <c r="E6" s="33" t="s">
        <v>59</v>
      </c>
      <c r="F6" s="33">
        <f>'Input Information'!$B$5</f>
        <v>0</v>
      </c>
      <c r="G6" s="39">
        <f>(F6*C6)/1000</f>
        <v>0</v>
      </c>
      <c r="H6" s="33" t="s">
        <v>60</v>
      </c>
    </row>
    <row r="7" spans="1:8" ht="14.25">
      <c r="A7" s="37" t="s">
        <v>66</v>
      </c>
      <c r="B7" s="38" t="s">
        <v>67</v>
      </c>
      <c r="C7" s="55">
        <f>0.011*0.119826427317</f>
        <v>1.3180907004869998E-3</v>
      </c>
      <c r="D7" s="33" t="s">
        <v>58</v>
      </c>
      <c r="E7" s="33" t="s">
        <v>59</v>
      </c>
      <c r="F7" s="33">
        <f>'Input Information'!$B$5</f>
        <v>0</v>
      </c>
      <c r="G7" s="39">
        <f>(F7*C7)/1000</f>
        <v>0</v>
      </c>
      <c r="H7" s="33" t="s">
        <v>60</v>
      </c>
    </row>
    <row r="8" spans="1:8">
      <c r="A8" s="13"/>
      <c r="B8" s="15"/>
      <c r="E8" s="5"/>
      <c r="F8" s="5"/>
      <c r="G8" s="5"/>
      <c r="H8" s="5"/>
    </row>
    <row r="9" spans="1:8">
      <c r="A9" s="13"/>
      <c r="B9" s="15"/>
      <c r="C9" s="14"/>
      <c r="D9" s="36" t="s">
        <v>68</v>
      </c>
      <c r="E9" s="5"/>
      <c r="F9" s="5"/>
      <c r="G9" s="5"/>
      <c r="H9" s="5"/>
    </row>
    <row r="10" spans="1:8">
      <c r="A10" s="13"/>
      <c r="B10" s="15"/>
      <c r="C10" s="14"/>
      <c r="D10" s="5"/>
      <c r="E10" s="5"/>
      <c r="F10" s="5"/>
      <c r="G10" s="5"/>
      <c r="H10" s="5"/>
    </row>
    <row r="11" spans="1:8">
      <c r="A11" s="40" t="s">
        <v>49</v>
      </c>
      <c r="B11" s="35" t="s">
        <v>50</v>
      </c>
      <c r="C11" s="35" t="s">
        <v>51</v>
      </c>
      <c r="D11" s="35" t="s">
        <v>52</v>
      </c>
      <c r="E11" s="35" t="s">
        <v>53</v>
      </c>
      <c r="F11" s="35" t="s">
        <v>54</v>
      </c>
      <c r="G11" s="35" t="s">
        <v>55</v>
      </c>
      <c r="H11" s="35" t="s">
        <v>36</v>
      </c>
    </row>
    <row r="12" spans="1:8" ht="14.25">
      <c r="A12" s="37" t="s">
        <v>69</v>
      </c>
      <c r="B12" s="38" t="s">
        <v>70</v>
      </c>
      <c r="C12" s="55">
        <f>0.11*0.119826427317</f>
        <v>1.3180907004869999E-2</v>
      </c>
      <c r="D12" s="33" t="s">
        <v>58</v>
      </c>
      <c r="E12" s="33" t="s">
        <v>59</v>
      </c>
      <c r="F12" s="33">
        <f>'Input Information'!$B$5</f>
        <v>0</v>
      </c>
      <c r="G12" s="39">
        <f>F12*C12</f>
        <v>0</v>
      </c>
      <c r="H12" s="33" t="s">
        <v>71</v>
      </c>
    </row>
    <row r="13" spans="1:8" ht="14.25">
      <c r="A13" s="37" t="s">
        <v>72</v>
      </c>
      <c r="B13" s="38" t="s">
        <v>73</v>
      </c>
      <c r="C13" s="55">
        <f>0.0093*0.119826427317</f>
        <v>1.1143857740480998E-3</v>
      </c>
      <c r="D13" s="33" t="s">
        <v>58</v>
      </c>
      <c r="E13" s="33" t="s">
        <v>59</v>
      </c>
      <c r="F13" s="33">
        <f>'Input Information'!$B$5</f>
        <v>0</v>
      </c>
      <c r="G13" s="39">
        <f>F13*C13</f>
        <v>0</v>
      </c>
      <c r="H13" s="33" t="s">
        <v>71</v>
      </c>
    </row>
    <row r="14" spans="1:8" ht="14.25">
      <c r="A14" s="28" t="s">
        <v>74</v>
      </c>
      <c r="B14" s="38" t="s">
        <v>75</v>
      </c>
      <c r="C14" s="55">
        <f>0.00021*0.119826427317</f>
        <v>2.516354973657E-5</v>
      </c>
      <c r="D14" s="33" t="s">
        <v>58</v>
      </c>
      <c r="E14" s="33" t="s">
        <v>59</v>
      </c>
      <c r="F14" s="33">
        <f>'Input Information'!$B$5</f>
        <v>0</v>
      </c>
      <c r="G14" s="39">
        <f>F14*C14</f>
        <v>0</v>
      </c>
      <c r="H14" s="33" t="s">
        <v>71</v>
      </c>
    </row>
    <row r="15" spans="1:8" ht="14.25">
      <c r="A15" s="37" t="s">
        <v>76</v>
      </c>
      <c r="B15" s="38" t="s">
        <v>77</v>
      </c>
      <c r="C15" s="55">
        <f>'Input Information'!$B$8*55*0.119826427317</f>
        <v>0</v>
      </c>
      <c r="D15" s="33" t="s">
        <v>58</v>
      </c>
      <c r="E15" s="33" t="s">
        <v>59</v>
      </c>
      <c r="F15" s="33">
        <f>'Input Information'!$B$5</f>
        <v>0</v>
      </c>
      <c r="G15" s="39">
        <f>F15*C15</f>
        <v>0</v>
      </c>
      <c r="H15" s="33" t="s">
        <v>71</v>
      </c>
    </row>
    <row r="16" spans="1:8">
      <c r="A16" s="13"/>
      <c r="B16" s="5"/>
      <c r="C16" s="5"/>
      <c r="D16" s="5"/>
      <c r="E16" s="5"/>
      <c r="F16" s="5"/>
      <c r="G16" s="5"/>
      <c r="H16" s="5"/>
    </row>
    <row r="17" spans="1:8">
      <c r="A17" s="9" t="s">
        <v>78</v>
      </c>
      <c r="B17" s="5"/>
      <c r="C17" s="5"/>
      <c r="D17" s="5"/>
      <c r="E17" s="5"/>
      <c r="F17" s="5"/>
      <c r="G17" s="5"/>
      <c r="H17" s="5"/>
    </row>
    <row r="18" spans="1:8">
      <c r="A18" s="16" t="s">
        <v>79</v>
      </c>
      <c r="B18" s="5"/>
      <c r="C18" s="5"/>
      <c r="D18" s="5"/>
      <c r="E18" s="5"/>
      <c r="F18" s="5"/>
      <c r="G18" s="5"/>
      <c r="H18" s="5"/>
    </row>
    <row r="19" spans="1:8">
      <c r="A19" s="9"/>
      <c r="B19" s="5"/>
      <c r="C19" s="5"/>
      <c r="D19" s="5"/>
      <c r="E19" s="5"/>
      <c r="F19" s="5"/>
      <c r="G19" s="5"/>
      <c r="H19" s="5"/>
    </row>
    <row r="20" spans="1:8">
      <c r="A20" s="16"/>
      <c r="B20" s="5"/>
      <c r="C20" s="5"/>
      <c r="D20" s="5"/>
      <c r="E20" s="5"/>
      <c r="F20" s="5"/>
      <c r="G20" s="5"/>
      <c r="H20" s="5"/>
    </row>
    <row r="21" spans="1:8">
      <c r="A21" s="16"/>
    </row>
    <row r="24" spans="1:8">
      <c r="A24" s="16"/>
    </row>
    <row r="25" spans="1:8">
      <c r="A25" s="9"/>
    </row>
    <row r="26" spans="1:8">
      <c r="A26" s="9"/>
    </row>
    <row r="27" spans="1:8">
      <c r="A27" s="9"/>
    </row>
  </sheetData>
  <sheetProtection password="CA53" sheet="1"/>
  <phoneticPr fontId="9"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5DD5-FBF8-4627-833D-5CCF3514E046}">
  <sheetPr>
    <pageSetUpPr fitToPage="1"/>
  </sheetPr>
  <dimension ref="A1:EL16"/>
  <sheetViews>
    <sheetView workbookViewId="0"/>
  </sheetViews>
  <sheetFormatPr defaultRowHeight="12.75"/>
  <cols>
    <col min="1" max="1" width="27" customWidth="1"/>
    <col min="2" max="2" width="12.5703125" style="47" customWidth="1"/>
    <col min="3" max="3" width="16.28515625" customWidth="1"/>
    <col min="4" max="4" width="16.42578125" customWidth="1"/>
    <col min="5" max="5" width="13.85546875" customWidth="1"/>
    <col min="6" max="6" width="26.140625" customWidth="1"/>
    <col min="7" max="7" width="13.28515625" style="4" customWidth="1"/>
  </cols>
  <sheetData>
    <row r="1" spans="1:142">
      <c r="C1" s="36" t="s">
        <v>80</v>
      </c>
    </row>
    <row r="2" spans="1:142" ht="13.5" thickBot="1">
      <c r="B2" s="48"/>
      <c r="C2" s="48"/>
      <c r="D2" s="48"/>
      <c r="E2" s="48"/>
      <c r="F2" s="48"/>
      <c r="G2" s="48"/>
      <c r="H2" s="2"/>
    </row>
    <row r="3" spans="1:142" ht="13.5" thickBot="1">
      <c r="A3" s="24" t="s">
        <v>49</v>
      </c>
      <c r="B3" s="49" t="s">
        <v>50</v>
      </c>
      <c r="C3" s="49" t="s">
        <v>51</v>
      </c>
      <c r="D3" s="22" t="s">
        <v>81</v>
      </c>
      <c r="E3" s="22" t="s">
        <v>53</v>
      </c>
      <c r="F3" s="50" t="s">
        <v>82</v>
      </c>
      <c r="G3" s="3" t="s">
        <v>55</v>
      </c>
      <c r="H3" s="24" t="s">
        <v>36</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row>
    <row r="4" spans="1:142">
      <c r="A4" s="13"/>
      <c r="B4" s="15"/>
      <c r="C4" s="14"/>
      <c r="D4" s="5"/>
      <c r="E4" s="5"/>
      <c r="F4" s="5"/>
      <c r="G4" s="20"/>
      <c r="H4" s="5"/>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row>
    <row r="5" spans="1:142">
      <c r="B5" s="41" t="s">
        <v>83</v>
      </c>
      <c r="G5" s="51"/>
    </row>
    <row r="6" spans="1:142">
      <c r="G6" s="51"/>
    </row>
    <row r="7" spans="1:142">
      <c r="G7" s="51"/>
    </row>
    <row r="8" spans="1:142">
      <c r="A8" s="9"/>
      <c r="G8" s="51"/>
    </row>
    <row r="10" spans="1:142">
      <c r="A10" s="9"/>
      <c r="F10" s="52"/>
    </row>
    <row r="11" spans="1:142">
      <c r="A11" s="9"/>
      <c r="F11" s="52"/>
    </row>
    <row r="14" spans="1:142">
      <c r="F14" s="52"/>
    </row>
    <row r="15" spans="1:142">
      <c r="F15" s="52"/>
    </row>
    <row r="16" spans="1:142">
      <c r="F16" s="52"/>
    </row>
  </sheetData>
  <sheetProtection password="CA53" sheet="1"/>
  <phoneticPr fontId="9" type="noConversion"/>
  <pageMargins left="0.75" right="0.75" top="1" bottom="1" header="0.5" footer="0.5"/>
  <pageSetup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D1EB-BF73-45BF-BF4C-9AB806038564}">
  <sheetPr>
    <pageSetUpPr fitToPage="1"/>
  </sheetPr>
  <dimension ref="A1:H12"/>
  <sheetViews>
    <sheetView tabSelected="1" workbookViewId="0"/>
  </sheetViews>
  <sheetFormatPr defaultRowHeight="12.75"/>
  <cols>
    <col min="1" max="1" width="51" customWidth="1"/>
    <col min="2" max="2" width="14.28515625" customWidth="1"/>
    <col min="3" max="3" width="16.7109375" customWidth="1"/>
    <col min="4" max="4" width="10.5703125" customWidth="1"/>
    <col min="5" max="5" width="10.42578125" customWidth="1"/>
    <col min="6" max="6" width="26.140625" customWidth="1"/>
    <col min="7" max="7" width="14.140625" style="4" bestFit="1" customWidth="1"/>
    <col min="8" max="8" width="6.5703125" bestFit="1" customWidth="1"/>
  </cols>
  <sheetData>
    <row r="1" spans="1:8">
      <c r="C1" s="36" t="s">
        <v>84</v>
      </c>
    </row>
    <row r="3" spans="1:8">
      <c r="A3" s="40" t="s">
        <v>49</v>
      </c>
      <c r="B3" s="35" t="s">
        <v>50</v>
      </c>
      <c r="C3" s="35" t="s">
        <v>51</v>
      </c>
      <c r="D3" s="35" t="s">
        <v>85</v>
      </c>
      <c r="E3" s="35" t="s">
        <v>53</v>
      </c>
      <c r="F3" s="35" t="s">
        <v>54</v>
      </c>
      <c r="G3" s="35" t="s">
        <v>55</v>
      </c>
      <c r="H3" s="35" t="s">
        <v>36</v>
      </c>
    </row>
    <row r="4" spans="1:8" ht="14.25">
      <c r="A4" s="28" t="s">
        <v>86</v>
      </c>
      <c r="B4" s="33" t="s">
        <v>87</v>
      </c>
      <c r="C4" s="53">
        <f>5*0.119826427317</f>
        <v>0.59913213658499997</v>
      </c>
      <c r="D4" s="33" t="s">
        <v>58</v>
      </c>
      <c r="E4" s="33" t="s">
        <v>59</v>
      </c>
      <c r="F4" s="33">
        <f>'Input Information'!$B$5</f>
        <v>0</v>
      </c>
      <c r="G4" s="39">
        <f t="shared" ref="G4:G9" si="0">(C4*F4)/1000</f>
        <v>0</v>
      </c>
      <c r="H4" s="33" t="s">
        <v>60</v>
      </c>
    </row>
    <row r="5" spans="1:8" ht="15.75">
      <c r="A5" s="28" t="s">
        <v>88</v>
      </c>
      <c r="B5" s="43" t="s">
        <v>89</v>
      </c>
      <c r="C5" s="53">
        <f>'Input Information'!$B$7*147*0.119826427317</f>
        <v>0</v>
      </c>
      <c r="D5" s="33" t="s">
        <v>58</v>
      </c>
      <c r="E5" s="33" t="s">
        <v>63</v>
      </c>
      <c r="F5" s="33">
        <f>'Input Information'!$B$5</f>
        <v>0</v>
      </c>
      <c r="G5" s="39">
        <f t="shared" si="0"/>
        <v>0</v>
      </c>
      <c r="H5" s="33" t="s">
        <v>60</v>
      </c>
    </row>
    <row r="6" spans="1:8" ht="15.75">
      <c r="A6" s="44" t="s">
        <v>90</v>
      </c>
      <c r="B6" s="33" t="s">
        <v>91</v>
      </c>
      <c r="C6" s="53">
        <f>19*0.119826427317</f>
        <v>2.2767021190229997</v>
      </c>
      <c r="D6" s="33" t="s">
        <v>58</v>
      </c>
      <c r="E6" s="33" t="s">
        <v>63</v>
      </c>
      <c r="F6" s="33">
        <f>'Input Information'!$B$5</f>
        <v>0</v>
      </c>
      <c r="G6" s="39">
        <f t="shared" si="0"/>
        <v>0</v>
      </c>
      <c r="H6" s="33" t="s">
        <v>60</v>
      </c>
    </row>
    <row r="7" spans="1:8" ht="14.25">
      <c r="A7" s="28" t="s">
        <v>92</v>
      </c>
      <c r="B7" s="33" t="s">
        <v>93</v>
      </c>
      <c r="C7" s="53">
        <f>'Input Information'!$B$6*64*0.119826427317</f>
        <v>0</v>
      </c>
      <c r="D7" s="33" t="s">
        <v>58</v>
      </c>
      <c r="E7" s="33" t="s">
        <v>63</v>
      </c>
      <c r="F7" s="33">
        <f>'Input Information'!$B$5</f>
        <v>0</v>
      </c>
      <c r="G7" s="39">
        <f t="shared" si="0"/>
        <v>0</v>
      </c>
      <c r="H7" s="33" t="s">
        <v>60</v>
      </c>
    </row>
    <row r="8" spans="1:8" ht="15.75">
      <c r="A8" s="56" t="s">
        <v>94</v>
      </c>
      <c r="B8" s="33" t="s">
        <v>95</v>
      </c>
      <c r="C8" s="53">
        <f>'Input Information'!$B$6*51*0.119826427317</f>
        <v>0</v>
      </c>
      <c r="D8" s="33" t="s">
        <v>58</v>
      </c>
      <c r="E8" s="33" t="s">
        <v>63</v>
      </c>
      <c r="F8" s="33">
        <f>'Input Information'!$B$5</f>
        <v>0</v>
      </c>
      <c r="G8" s="39">
        <f t="shared" si="0"/>
        <v>0</v>
      </c>
      <c r="H8" s="33" t="s">
        <v>60</v>
      </c>
    </row>
    <row r="9" spans="1:8" ht="15.75">
      <c r="A9" s="56" t="s">
        <v>96</v>
      </c>
      <c r="B9" s="33" t="s">
        <v>97</v>
      </c>
      <c r="C9" s="53">
        <f>'Input Information'!$B$6*28.8*0.119826427317</f>
        <v>0</v>
      </c>
      <c r="D9" s="33" t="s">
        <v>58</v>
      </c>
      <c r="E9" s="33" t="s">
        <v>98</v>
      </c>
      <c r="F9" s="33">
        <f>'Input Information'!$B$5</f>
        <v>0</v>
      </c>
      <c r="G9" s="39">
        <f t="shared" si="0"/>
        <v>0</v>
      </c>
      <c r="H9" s="33" t="s">
        <v>60</v>
      </c>
    </row>
    <row r="10" spans="1:8">
      <c r="C10" s="17"/>
    </row>
    <row r="11" spans="1:8">
      <c r="A11" s="9"/>
    </row>
    <row r="12" spans="1:8">
      <c r="A12" t="s">
        <v>78</v>
      </c>
    </row>
  </sheetData>
  <sheetProtection password="CA53" sheet="1"/>
  <phoneticPr fontId="9" type="noConversion"/>
  <pageMargins left="0.75" right="0.75" top="1" bottom="1" header="0.5" footer="0.5"/>
  <pageSetup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E86B-FB17-47A5-B4B2-F2D5ABE55C1A}">
  <sheetPr>
    <pageSetUpPr fitToPage="1"/>
  </sheetPr>
  <dimension ref="A1:H16"/>
  <sheetViews>
    <sheetView workbookViewId="0"/>
  </sheetViews>
  <sheetFormatPr defaultRowHeight="12.75"/>
  <cols>
    <col min="1" max="1" width="25.140625" customWidth="1"/>
    <col min="2" max="2" width="12.5703125" customWidth="1"/>
    <col min="3" max="4" width="16.85546875" customWidth="1"/>
    <col min="5" max="5" width="12.140625" customWidth="1"/>
    <col min="6" max="6" width="28" customWidth="1"/>
    <col min="7" max="7" width="13.42578125" style="4" customWidth="1"/>
  </cols>
  <sheetData>
    <row r="1" spans="1:8">
      <c r="E1" s="42" t="s">
        <v>99</v>
      </c>
    </row>
    <row r="2" spans="1:8" ht="13.5" thickBot="1">
      <c r="H2" s="2"/>
    </row>
    <row r="3" spans="1:8" ht="13.5" thickBot="1">
      <c r="A3" s="24" t="s">
        <v>49</v>
      </c>
      <c r="B3" s="24" t="s">
        <v>50</v>
      </c>
      <c r="C3" s="25" t="s">
        <v>51</v>
      </c>
      <c r="D3" s="22" t="s">
        <v>100</v>
      </c>
      <c r="E3" s="22" t="s">
        <v>53</v>
      </c>
      <c r="F3" s="10" t="s">
        <v>82</v>
      </c>
      <c r="G3" s="3" t="s">
        <v>101</v>
      </c>
      <c r="H3" s="3" t="s">
        <v>36</v>
      </c>
    </row>
    <row r="4" spans="1:8">
      <c r="A4" s="16"/>
      <c r="C4" s="19"/>
      <c r="D4" s="19"/>
      <c r="E4" s="19"/>
      <c r="F4" s="19"/>
      <c r="G4" s="20"/>
    </row>
    <row r="5" spans="1:8">
      <c r="B5" s="41" t="s">
        <v>102</v>
      </c>
      <c r="C5" s="19"/>
      <c r="D5" s="19"/>
      <c r="E5" s="19"/>
      <c r="F5" s="19"/>
      <c r="G5" s="20"/>
    </row>
    <row r="6" spans="1:8">
      <c r="A6" s="16"/>
      <c r="C6" s="19"/>
      <c r="D6" s="19"/>
      <c r="E6" s="19"/>
      <c r="F6" s="19"/>
      <c r="G6" s="20"/>
    </row>
    <row r="7" spans="1:8">
      <c r="A7" s="16"/>
      <c r="C7" s="19"/>
      <c r="D7" s="19"/>
      <c r="E7" s="19"/>
      <c r="F7" s="19"/>
      <c r="G7" s="20"/>
    </row>
    <row r="8" spans="1:8">
      <c r="A8" s="16"/>
      <c r="C8" s="19"/>
      <c r="D8" s="19"/>
      <c r="E8" s="19"/>
      <c r="F8" s="19"/>
      <c r="G8" s="20"/>
    </row>
    <row r="9" spans="1:8">
      <c r="A9" s="16"/>
      <c r="C9" s="19"/>
      <c r="D9" s="19"/>
      <c r="E9" s="19"/>
      <c r="F9" s="19"/>
      <c r="G9" s="20"/>
    </row>
    <row r="10" spans="1:8">
      <c r="A10" s="16"/>
      <c r="C10" s="19"/>
      <c r="D10" s="19"/>
      <c r="E10" s="19"/>
      <c r="F10" s="19"/>
      <c r="G10" s="20"/>
    </row>
    <row r="11" spans="1:8">
      <c r="A11" s="16"/>
      <c r="C11" s="19"/>
      <c r="D11" s="19"/>
      <c r="E11" s="19"/>
      <c r="F11" s="19"/>
      <c r="G11" s="20"/>
    </row>
    <row r="12" spans="1:8">
      <c r="A12" s="16"/>
      <c r="B12" s="13"/>
      <c r="C12" s="19"/>
      <c r="D12" s="19"/>
      <c r="E12" s="19"/>
      <c r="F12" s="19"/>
      <c r="G12" s="20"/>
    </row>
    <row r="13" spans="1:8">
      <c r="A13" s="16"/>
      <c r="C13" s="19"/>
      <c r="D13" s="19"/>
      <c r="E13" s="19"/>
      <c r="F13" s="19"/>
      <c r="G13" s="20"/>
    </row>
    <row r="14" spans="1:8">
      <c r="C14" s="18" t="s">
        <v>39</v>
      </c>
      <c r="D14" s="18"/>
      <c r="E14" s="18"/>
      <c r="F14" s="18"/>
    </row>
    <row r="16" spans="1:8">
      <c r="A16" s="16"/>
    </row>
  </sheetData>
  <sheetProtection password="CA53" sheet="1"/>
  <phoneticPr fontId="9" type="noConversion"/>
  <pageMargins left="0.75" right="0.75" top="1" bottom="1" header="0.5" footer="0.5"/>
  <pageSetup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Environment Canada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Christa Seaman</dc:creator>
  <cp:keywords/>
  <dc:description/>
  <cp:lastModifiedBy>X</cp:lastModifiedBy>
  <cp:revision/>
  <dcterms:created xsi:type="dcterms:W3CDTF">2003-10-06T20:49:16Z</dcterms:created>
  <dcterms:modified xsi:type="dcterms:W3CDTF">2024-04-25T15:35:57Z</dcterms:modified>
  <cp:category/>
  <cp:contentStatus/>
</cp:coreProperties>
</file>