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A53" lockStructure="1"/>
  <bookViews>
    <workbookView xWindow="0" yWindow="255" windowWidth="15480" windowHeight="11370" tabRatio="732"/>
  </bookViews>
  <sheets>
    <sheet name="Instructions " sheetId="1" r:id="rId1"/>
    <sheet name="Input Information" sheetId="2" r:id="rId2"/>
    <sheet name="Part 1 Releases" sheetId="3" r:id="rId3"/>
    <sheet name="Parts 2 and 3 Releases" sheetId="4" r:id="rId4"/>
    <sheet name="Part 4 Releases" sheetId="5" r:id="rId5"/>
    <sheet name="Part 5 Releases " sheetId="6" r:id="rId6"/>
    <sheet name="Document History" sheetId="7" state="hidden" r:id="rId7"/>
  </sheets>
  <calcPr calcId="145621"/>
</workbook>
</file>

<file path=xl/calcChain.xml><?xml version="1.0" encoding="utf-8"?>
<calcChain xmlns="http://schemas.openxmlformats.org/spreadsheetml/2006/main">
  <c r="C10" i="5" l="1"/>
  <c r="C9" i="5"/>
  <c r="C8" i="5"/>
  <c r="C7" i="5"/>
  <c r="C6" i="5"/>
  <c r="C5" i="5"/>
  <c r="C4" i="5"/>
  <c r="C5" i="6"/>
  <c r="C11" i="4"/>
  <c r="C13" i="4"/>
  <c r="C18" i="4"/>
  <c r="C15" i="4"/>
  <c r="C14" i="4"/>
  <c r="C12" i="4"/>
  <c r="C8" i="4"/>
  <c r="C7" i="4"/>
  <c r="C5" i="3"/>
  <c r="C8" i="3"/>
  <c r="G9" i="6"/>
  <c r="H9" i="6" s="1"/>
  <c r="F9" i="6"/>
  <c r="C9" i="6"/>
  <c r="G18" i="4"/>
  <c r="H18" i="4" s="1"/>
  <c r="F18" i="4"/>
  <c r="C10" i="4"/>
  <c r="G15" i="4"/>
  <c r="F15" i="4"/>
  <c r="G14" i="4"/>
  <c r="F14" i="4"/>
  <c r="G13" i="4"/>
  <c r="F13" i="4"/>
  <c r="G12" i="4"/>
  <c r="F12" i="4"/>
  <c r="G11" i="4"/>
  <c r="F11" i="4"/>
  <c r="G10" i="4"/>
  <c r="F10" i="4"/>
  <c r="C6" i="3"/>
  <c r="G6" i="3"/>
  <c r="F6" i="3"/>
  <c r="G5" i="3"/>
  <c r="F5" i="3"/>
  <c r="C7" i="3"/>
  <c r="C7" i="6"/>
  <c r="F7" i="6"/>
  <c r="G7" i="6"/>
  <c r="F5" i="6"/>
  <c r="G5" i="6"/>
  <c r="H5" i="6" s="1"/>
  <c r="G4" i="6"/>
  <c r="F4" i="6"/>
  <c r="C4" i="6"/>
  <c r="F7" i="4"/>
  <c r="G7" i="4"/>
  <c r="F8" i="4"/>
  <c r="G8" i="4"/>
  <c r="F9" i="4"/>
  <c r="G9" i="4"/>
  <c r="C9" i="4"/>
  <c r="F16" i="4"/>
  <c r="G16" i="4"/>
  <c r="C16" i="4"/>
  <c r="F17" i="4"/>
  <c r="G17" i="4"/>
  <c r="C17" i="4"/>
  <c r="F19" i="4"/>
  <c r="G19" i="4"/>
  <c r="C19" i="4"/>
  <c r="F20" i="4"/>
  <c r="G20" i="4"/>
  <c r="C20" i="4"/>
  <c r="C11" i="3"/>
  <c r="F11" i="3"/>
  <c r="G11" i="3"/>
  <c r="G8" i="3"/>
  <c r="F8" i="3"/>
  <c r="G7" i="3"/>
  <c r="F7" i="3"/>
  <c r="G7" i="5"/>
  <c r="F7" i="5"/>
  <c r="C8" i="6"/>
  <c r="C6" i="6"/>
  <c r="C18" i="3"/>
  <c r="C13" i="3"/>
  <c r="C12" i="3"/>
  <c r="C10" i="3"/>
  <c r="C9" i="3"/>
  <c r="C4" i="3"/>
  <c r="G8" i="6"/>
  <c r="F8" i="6"/>
  <c r="F12" i="3"/>
  <c r="H12" i="3" s="1"/>
  <c r="G12" i="3"/>
  <c r="G10" i="3"/>
  <c r="F10" i="3"/>
  <c r="H10" i="3" s="1"/>
  <c r="G18" i="3"/>
  <c r="F18" i="3"/>
  <c r="G13" i="3"/>
  <c r="F13" i="3"/>
  <c r="H13" i="3" s="1"/>
  <c r="G6" i="6"/>
  <c r="F6" i="6"/>
  <c r="G9" i="3"/>
  <c r="F9" i="3"/>
  <c r="G4" i="3"/>
  <c r="F4" i="3"/>
  <c r="F5" i="5"/>
  <c r="G5" i="5"/>
  <c r="F6" i="5"/>
  <c r="G6" i="5"/>
  <c r="F8" i="5"/>
  <c r="G8" i="5"/>
  <c r="F9" i="5"/>
  <c r="G9" i="5"/>
  <c r="F10" i="5"/>
  <c r="G10" i="5"/>
  <c r="F4" i="5"/>
  <c r="G4" i="5"/>
  <c r="H6" i="3"/>
  <c r="H4" i="6" l="1"/>
  <c r="H5" i="3"/>
  <c r="H9" i="5"/>
  <c r="H9" i="4"/>
  <c r="H4" i="3"/>
  <c r="H6" i="6"/>
  <c r="H17" i="4"/>
  <c r="H8" i="4"/>
  <c r="H11" i="4"/>
  <c r="H13" i="4"/>
  <c r="H8" i="6"/>
  <c r="H7" i="3"/>
  <c r="H12" i="4"/>
  <c r="H5" i="5"/>
  <c r="H7" i="6"/>
  <c r="H20" i="4"/>
  <c r="H6" i="5"/>
  <c r="H16" i="4"/>
  <c r="H19" i="4"/>
  <c r="H18" i="3"/>
  <c r="H7" i="5"/>
  <c r="H8" i="3"/>
  <c r="H9" i="3"/>
  <c r="H11" i="3"/>
  <c r="H7" i="4"/>
  <c r="H10" i="4"/>
  <c r="H15" i="4"/>
  <c r="H14" i="4"/>
  <c r="H10" i="5"/>
  <c r="H8" i="5"/>
  <c r="H4" i="5"/>
  <c r="H21" i="4" l="1"/>
</calcChain>
</file>

<file path=xl/sharedStrings.xml><?xml version="1.0" encoding="utf-8"?>
<sst xmlns="http://schemas.openxmlformats.org/spreadsheetml/2006/main" count="303" uniqueCount="126">
  <si>
    <t>Input Data</t>
  </si>
  <si>
    <t>Substance Name</t>
  </si>
  <si>
    <t>CAS Number</t>
  </si>
  <si>
    <t>Units</t>
  </si>
  <si>
    <t>*</t>
  </si>
  <si>
    <t>Carbon Monoxide (CO)</t>
  </si>
  <si>
    <t>630-08-0</t>
  </si>
  <si>
    <t>tonnes</t>
  </si>
  <si>
    <t>Sulphur Dioxide (SO2)</t>
  </si>
  <si>
    <t>7446-09-5</t>
  </si>
  <si>
    <t>11104-93-1</t>
  </si>
  <si>
    <t>Volatile Organic Compounds (VOCs)</t>
  </si>
  <si>
    <t>Total Particulate Matter (TPM)</t>
  </si>
  <si>
    <t>Activity Rate</t>
  </si>
  <si>
    <t>Part 4 Criteria Air Contaminants (CAC) Releases</t>
  </si>
  <si>
    <t>Part 5 Selected Volatile Organic Compounds Releases</t>
  </si>
  <si>
    <t>Purpose</t>
  </si>
  <si>
    <t>How to Use the Estimation Tool</t>
  </si>
  <si>
    <t>Sources of Information</t>
  </si>
  <si>
    <t>Additional Information</t>
  </si>
  <si>
    <t xml:space="preserve"> </t>
  </si>
  <si>
    <t>71-43-2</t>
  </si>
  <si>
    <t>115-07-1</t>
  </si>
  <si>
    <t>Level 1 - Internal Combustion Engines</t>
  </si>
  <si>
    <t>Level 2 - Industrial, Commercial/Institutional</t>
  </si>
  <si>
    <t>Level 3 - Distillate Oil (Diesel)</t>
  </si>
  <si>
    <t>Level 4 - Reciprocating</t>
  </si>
  <si>
    <t>Benzene</t>
  </si>
  <si>
    <t>1,3-Butadiene</t>
  </si>
  <si>
    <t>106-99-0</t>
  </si>
  <si>
    <t>Propylene</t>
  </si>
  <si>
    <t xml:space="preserve">Since the NPRI reporting thresholds are for the facility as a whole, the air releases calculated in this spreadsheet must be added to the NPRI releases from other sources (air releases) and activities at the facility.  </t>
  </si>
  <si>
    <t>D</t>
  </si>
  <si>
    <t>EF Rating</t>
  </si>
  <si>
    <t xml:space="preserve">The emission factors used in this spreadsheet are based on uncontrolled emissions.  If you are using an emission control device you will have to adjust the emissions calculated by this spreadsheet according to the following formula: </t>
  </si>
  <si>
    <t>Controlled Emissions = Uncontrolled emission x ((100 - control efficiency)/100))</t>
  </si>
  <si>
    <t xml:space="preserve">Emission Factor </t>
  </si>
  <si>
    <t>EF** Units</t>
  </si>
  <si>
    <t>Total Release</t>
  </si>
  <si>
    <t>SCC Code - 20200102, 20300101</t>
  </si>
  <si>
    <t>Hours of Operation</t>
  </si>
  <si>
    <t>hours</t>
  </si>
  <si>
    <t>Horse Power</t>
  </si>
  <si>
    <t>Operating Horse Power</t>
  </si>
  <si>
    <t>kg/hp - hour</t>
  </si>
  <si>
    <t>Acetaldehyde</t>
  </si>
  <si>
    <t>75-07-0</t>
  </si>
  <si>
    <t>E</t>
  </si>
  <si>
    <t>Benzo (a) anthracene</t>
  </si>
  <si>
    <t>56-55-3</t>
  </si>
  <si>
    <t>Fluoranthene</t>
  </si>
  <si>
    <t>206-44-0</t>
  </si>
  <si>
    <t>kg</t>
  </si>
  <si>
    <t>Formaldehyde</t>
  </si>
  <si>
    <t>50-00-0</t>
  </si>
  <si>
    <t>Isomers of Xylene</t>
  </si>
  <si>
    <t>1330-20-7</t>
  </si>
  <si>
    <t>Mercury</t>
  </si>
  <si>
    <t>7439-97-6</t>
  </si>
  <si>
    <t>U</t>
  </si>
  <si>
    <t>Naphthalene</t>
  </si>
  <si>
    <t>91-20-3</t>
  </si>
  <si>
    <t>Phenanthrene</t>
  </si>
  <si>
    <t>85-01-8</t>
  </si>
  <si>
    <t>Pyrene</t>
  </si>
  <si>
    <t>129-00-0</t>
  </si>
  <si>
    <t>Toluene</t>
  </si>
  <si>
    <t>108-88-3</t>
  </si>
  <si>
    <t>Oxides of Nitrogen, expressed as NO2 (NOx)</t>
  </si>
  <si>
    <t>Part 2 Substance Releases</t>
  </si>
  <si>
    <t>Part 3 Substance Releases</t>
  </si>
  <si>
    <t>TOTAL</t>
  </si>
  <si>
    <t>No Emission Factors can be found for Part 3 substances.</t>
  </si>
  <si>
    <t>Enter the power output of the internal combustion engine and the number of hours it operated.</t>
  </si>
  <si>
    <t>* No single CAS Number applies to this substance</t>
  </si>
  <si>
    <t>EF*** Units</t>
  </si>
  <si>
    <t>*** EF = Emission Factor</t>
  </si>
  <si>
    <t>Total Release to 3 decimals</t>
  </si>
  <si>
    <t>This spreadsheet was designed to assist with estimating the releases of NPRI substances from the diesel fuel combustion in a generator (reciprocating engines). All NPRI substances, where emission factors are available, are considered in this activity.</t>
  </si>
  <si>
    <t>Before using the number calculated with this spreadsheet ensure that only the processes used at your facility are represented in the respective tab.  If you notice that a process has been included in the release calculation that is not present at your facility replace the emission factor for that process with the number 0. This will remove the releases due to that process from your release calculation.</t>
  </si>
  <si>
    <t xml:space="preserve">The spreadsheet has been populated with default emission factors, however if you have a site specific emission factor you would prefer to use you may enter it in the emission factor column. If you choose to insert your own emission factor ensure that the units have been converted accordingly.  </t>
  </si>
  <si>
    <t>Part 1A Substance Releases</t>
  </si>
  <si>
    <t>Part 1B Substance Releases</t>
  </si>
  <si>
    <t>Horsepower</t>
  </si>
  <si>
    <t>horsepower</t>
  </si>
  <si>
    <t>Acenaphthene</t>
  </si>
  <si>
    <t>83-32-9</t>
  </si>
  <si>
    <t>Fluorene</t>
  </si>
  <si>
    <t>86-73-7</t>
  </si>
  <si>
    <t>Acenaphthylene</t>
  </si>
  <si>
    <t>208-96-8</t>
  </si>
  <si>
    <t>Part 1,2,3,4,5 Substance emissions factors are from the US EPA WebFIRE (version December 2005) database / AP 42 Chapter 3.3</t>
  </si>
  <si>
    <t xml:space="preserve">Applicable Source Classification Code used for Emission Factor determination in the US EPA's WebFIRE database </t>
  </si>
  <si>
    <t>Diesel Fuel Generator - Hours of Operation (Up to 600 Horsepower)</t>
  </si>
  <si>
    <t>By selecting the "Input Information" tab in this workbook you may enter all of the relevant data required to perform the release estimates calculated in the following four tabs. Cells highlighted in yellow are required values. Once you have entered all the required values you can view the generated release estimates, which will appear in red bold font, by selecting one of the following four tabs: "Part 1 Releases", "Part 2 - 3 Releases", "Part 4 Releases", and "Part 5 Releases". Part 1 releases include the core NPRI substances with a 10-tonne manufacture, process or otherwise use threshold, along with other selected metal compounds with 5-kg and 50-kg thresholds. Part 2 and 3 releases include PAHs and dioxins and furans, respectively. The Part 2 substances have an incidentally manufactured reporting threshold and Part 3 substances have an activity based reporting threshold. Part 4 releases include the seven Criteria Air Contaminants which have release-based thresholds. Part 5 releases include the 75 selected VOCs with additional reporting requirements, also referred to as "speciated VOCs".</t>
  </si>
  <si>
    <t>Acrolein</t>
  </si>
  <si>
    <t>107-08-8</t>
  </si>
  <si>
    <t>Anthracene</t>
  </si>
  <si>
    <t>120-12-7</t>
  </si>
  <si>
    <t xml:space="preserve"> Reporting Individual PAH substances</t>
  </si>
  <si>
    <t>Benzo (a) phenanthrene</t>
  </si>
  <si>
    <t>218-01-9</t>
  </si>
  <si>
    <t>Benzo (a) pyrene</t>
  </si>
  <si>
    <t>50-32-8</t>
  </si>
  <si>
    <t>Benzo (b) fluoranthene</t>
  </si>
  <si>
    <t>205-99-2</t>
  </si>
  <si>
    <t>Benzo (g,h,i) perylene</t>
  </si>
  <si>
    <t>191-24-2</t>
  </si>
  <si>
    <t>Benzo (k) fluoranthene</t>
  </si>
  <si>
    <t>207-08-9</t>
  </si>
  <si>
    <t>Dibenzo (a,h) anthracene</t>
  </si>
  <si>
    <t>53-70-3</t>
  </si>
  <si>
    <t>Indeno(1,2,3-c,d) pyrene</t>
  </si>
  <si>
    <t>193-39-5</t>
  </si>
  <si>
    <r>
      <t>Particulate Matter less than or equal to 10 µ</t>
    </r>
    <r>
      <rPr>
        <sz val="10"/>
        <rFont val="Arial"/>
      </rPr>
      <t>m (PM10)</t>
    </r>
  </si>
  <si>
    <r>
      <t>Particulate Matter less than or equal to 2.5 µ</t>
    </r>
    <r>
      <rPr>
        <sz val="10"/>
        <rFont val="Arial"/>
      </rPr>
      <t>m (PM2.5)</t>
    </r>
  </si>
  <si>
    <t>Emission factor ratings have been provided for each emission factor in the column following the emission factor units.  For more information on what these ratings mean, refer to the FAQs in the AP-42 document: http://www.epa.gov/ttn/chief/faq/ap42faq.html#ratings</t>
  </si>
  <si>
    <t>To maintain consistency with the NPRI reporting software, this workbook generates values to three decimal places, except for D-F releases which are extended to six decimal places.</t>
  </si>
  <si>
    <t>Document History/Histoire du document</t>
  </si>
  <si>
    <t>Date/date</t>
  </si>
  <si>
    <t>Item/item</t>
  </si>
  <si>
    <t>By/Par</t>
  </si>
  <si>
    <t>Calculator workbook created / document créé</t>
  </si>
  <si>
    <t>C.S.</t>
  </si>
  <si>
    <t>J.G.</t>
  </si>
  <si>
    <t>Reviewed EFs against AP-42 Chapter 3.3. Reviewed EFs against AP-42 Chapter 3.3. Adjusted EFs for part 4 substances to make use of the EPA's factors that are already converted to a power output basis. This results in a slight increase in the EFs (~1%).    / Revision de les F-E contre AP- 42 Chapitre 3.3. Ajusté les F-E pour les substances dans la partie 4 en utilisant les facteurs de l'EPA qui sont déjà convertis à une base de puissance de sortie. Cela se traduit par une légère augmentation dans les F-E ( ~ 1 %)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</si>
</sst>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E+00"/>
  </numFmts>
  <fonts count="15" x14ac:knownFonts="1">
    <font>
      <sz val="10"/>
      <name val="Arial"/>
    </font>
    <font>
      <sz val="10"/>
      <name val="Arial"/>
    </font>
    <font>
      <b/>
      <sz val="10"/>
      <name val="Arial"/>
      <family val="2"/>
    </font>
    <font>
      <b/>
      <u/>
      <sz val="10"/>
      <name val="Arial"/>
      <family val="2"/>
    </font>
    <font>
      <sz val="10"/>
      <name val="Arial"/>
      <family val="2"/>
    </font>
    <font>
      <b/>
      <sz val="14"/>
      <name val="Arial"/>
      <family val="2"/>
    </font>
    <font>
      <b/>
      <sz val="10"/>
      <color indexed="10"/>
      <name val="Arial"/>
      <family val="2"/>
    </font>
    <font>
      <sz val="10"/>
      <color indexed="17"/>
      <name val="Arial"/>
    </font>
    <font>
      <sz val="10"/>
      <color indexed="17"/>
      <name val="Arial"/>
      <family val="2"/>
    </font>
    <font>
      <sz val="8"/>
      <name val="Arial"/>
    </font>
    <font>
      <b/>
      <i/>
      <sz val="10"/>
      <name val="Arial"/>
      <family val="2"/>
    </font>
    <font>
      <sz val="9"/>
      <name val="Arial"/>
    </font>
    <font>
      <b/>
      <u/>
      <sz val="14"/>
      <name val="Arial"/>
      <family val="2"/>
    </font>
    <font>
      <sz val="10"/>
      <color indexed="12"/>
      <name val="Arial"/>
      <family val="2"/>
    </font>
    <font>
      <sz val="10"/>
      <color indexed="10"/>
      <name val="Arial"/>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27">
    <xf numFmtId="0" fontId="0" fillId="0" borderId="0" xfId="0"/>
    <xf numFmtId="49" fontId="0" fillId="0" borderId="0" xfId="0" applyNumberFormat="1" applyAlignment="1">
      <alignment horizontal="left" wrapText="1"/>
    </xf>
    <xf numFmtId="164" fontId="0" fillId="0" borderId="0" xfId="0" applyNumberFormat="1"/>
    <xf numFmtId="0" fontId="0" fillId="0" borderId="0" xfId="0" applyAlignment="1">
      <alignment horizontal="center"/>
    </xf>
    <xf numFmtId="0" fontId="0" fillId="0" borderId="0" xfId="0" applyAlignment="1">
      <alignment horizontal="left"/>
    </xf>
    <xf numFmtId="0" fontId="5" fillId="0" borderId="0" xfId="0" applyFont="1" applyAlignment="1">
      <alignment horizontal="left"/>
    </xf>
    <xf numFmtId="0" fontId="8" fillId="0" borderId="0" xfId="0" applyFont="1" applyAlignment="1"/>
    <xf numFmtId="0" fontId="1" fillId="0" borderId="0" xfId="0" applyFont="1"/>
    <xf numFmtId="0" fontId="0" fillId="0" borderId="0" xfId="0" applyAlignment="1">
      <alignment wrapText="1"/>
    </xf>
    <xf numFmtId="0" fontId="0" fillId="0" borderId="0" xfId="0" applyNumberFormat="1" applyAlignment="1">
      <alignment wrapText="1"/>
    </xf>
    <xf numFmtId="0" fontId="3" fillId="0" borderId="0" xfId="0" applyFont="1" applyAlignment="1">
      <alignment wrapText="1"/>
    </xf>
    <xf numFmtId="1" fontId="0" fillId="0" borderId="0" xfId="0" applyNumberFormat="1"/>
    <xf numFmtId="1" fontId="0" fillId="0" borderId="0" xfId="0" applyNumberFormat="1" applyBorder="1"/>
    <xf numFmtId="1" fontId="0" fillId="0" borderId="0" xfId="0" applyNumberFormat="1" applyBorder="1" applyAlignment="1">
      <alignment horizontal="center"/>
    </xf>
    <xf numFmtId="1" fontId="11" fillId="0" borderId="0" xfId="0" applyNumberFormat="1" applyFont="1" applyBorder="1"/>
    <xf numFmtId="0" fontId="4" fillId="0" borderId="0" xfId="0" applyFont="1"/>
    <xf numFmtId="0" fontId="0" fillId="0" borderId="0" xfId="0" applyNumberFormat="1" applyBorder="1" applyAlignment="1">
      <alignment horizontal="center"/>
    </xf>
    <xf numFmtId="2" fontId="0" fillId="0" borderId="0" xfId="0" applyNumberFormat="1" applyBorder="1" applyAlignment="1">
      <alignment horizontal="center"/>
    </xf>
    <xf numFmtId="164" fontId="6" fillId="0" borderId="0" xfId="0" applyNumberFormat="1" applyFont="1" applyAlignment="1">
      <alignment horizontal="center"/>
    </xf>
    <xf numFmtId="0" fontId="4" fillId="0" borderId="0" xfId="0" applyNumberFormat="1" applyFont="1" applyAlignment="1">
      <alignment horizontal="left"/>
    </xf>
    <xf numFmtId="0" fontId="4" fillId="0" borderId="0" xfId="0" applyNumberFormat="1" applyFont="1" applyAlignment="1">
      <alignment wrapText="1"/>
    </xf>
    <xf numFmtId="0" fontId="4" fillId="0" borderId="0" xfId="0" applyFont="1" applyFill="1"/>
    <xf numFmtId="0" fontId="4" fillId="0" borderId="0" xfId="0" quotePrefix="1" applyFont="1" applyFill="1" applyAlignment="1">
      <alignment horizontal="left"/>
    </xf>
    <xf numFmtId="0" fontId="4" fillId="0" borderId="0" xfId="0" applyFont="1" applyFill="1" applyAlignment="1">
      <alignment horizontal="left"/>
    </xf>
    <xf numFmtId="0" fontId="4" fillId="0" borderId="0" xfId="0" applyFont="1" applyBorder="1" applyAlignment="1">
      <alignment horizontal="center"/>
    </xf>
    <xf numFmtId="165" fontId="0" fillId="0" borderId="0" xfId="0" applyNumberFormat="1" applyBorder="1" applyAlignment="1">
      <alignment horizontal="center"/>
    </xf>
    <xf numFmtId="0" fontId="6" fillId="0" borderId="0" xfId="0" applyFont="1" applyBorder="1" applyAlignment="1">
      <alignment horizontal="left"/>
    </xf>
    <xf numFmtId="0" fontId="0" fillId="0" borderId="0" xfId="0" applyBorder="1"/>
    <xf numFmtId="49" fontId="12" fillId="0" borderId="0" xfId="0" applyNumberFormat="1" applyFont="1" applyBorder="1" applyAlignment="1">
      <alignment horizontal="center" wrapText="1"/>
    </xf>
    <xf numFmtId="0" fontId="3" fillId="0" borderId="0" xfId="0" applyFont="1" applyAlignment="1">
      <alignment horizontal="center"/>
    </xf>
    <xf numFmtId="0" fontId="4" fillId="0" borderId="1" xfId="0" applyFont="1" applyBorder="1" applyAlignment="1">
      <alignment horizontal="center"/>
    </xf>
    <xf numFmtId="0" fontId="0" fillId="0" borderId="1" xfId="0" applyBorder="1" applyAlignment="1">
      <alignment horizontal="center"/>
    </xf>
    <xf numFmtId="0" fontId="2" fillId="2" borderId="1" xfId="0" applyFont="1" applyFill="1" applyBorder="1" applyAlignment="1">
      <alignment horizontal="center"/>
    </xf>
    <xf numFmtId="0" fontId="0" fillId="0" borderId="0" xfId="0" applyProtection="1"/>
    <xf numFmtId="0" fontId="3" fillId="0" borderId="0" xfId="0" applyFont="1" applyAlignment="1" applyProtection="1">
      <alignment horizontal="center"/>
    </xf>
    <xf numFmtId="0" fontId="2" fillId="0" borderId="0" xfId="0" applyFont="1" applyBorder="1" applyAlignment="1" applyProtection="1">
      <alignment horizontal="left"/>
    </xf>
    <xf numFmtId="0" fontId="2" fillId="0" borderId="0" xfId="0" applyFont="1" applyFill="1" applyAlignment="1" applyProtection="1">
      <alignment horizontal="right"/>
    </xf>
    <xf numFmtId="0" fontId="4" fillId="0" borderId="0" xfId="0" applyFont="1" applyAlignment="1" applyProtection="1">
      <alignment horizontal="right"/>
    </xf>
    <xf numFmtId="0" fontId="2" fillId="0" borderId="0" xfId="0" applyFont="1" applyAlignment="1" applyProtection="1">
      <alignment horizontal="left"/>
    </xf>
    <xf numFmtId="0" fontId="0" fillId="0" borderId="0" xfId="0" applyBorder="1" applyProtection="1"/>
    <xf numFmtId="0" fontId="0" fillId="2" borderId="1" xfId="0" applyFill="1" applyBorder="1" applyProtection="1"/>
    <xf numFmtId="0" fontId="10" fillId="2" borderId="1" xfId="0" applyFont="1" applyFill="1" applyBorder="1" applyAlignment="1" applyProtection="1">
      <alignment horizontal="center"/>
    </xf>
    <xf numFmtId="0" fontId="2" fillId="2" borderId="1" xfId="0" applyFont="1" applyFill="1" applyBorder="1" applyAlignment="1" applyProtection="1">
      <alignment horizontal="center"/>
    </xf>
    <xf numFmtId="0" fontId="2" fillId="0" borderId="1" xfId="0" applyFont="1" applyBorder="1" applyAlignment="1" applyProtection="1">
      <alignment horizontal="left"/>
    </xf>
    <xf numFmtId="0" fontId="4" fillId="0" borderId="1" xfId="0" applyFont="1" applyBorder="1" applyAlignment="1" applyProtection="1">
      <alignment horizontal="center"/>
    </xf>
    <xf numFmtId="0" fontId="2" fillId="0" borderId="1" xfId="0" applyFont="1" applyBorder="1" applyProtection="1"/>
    <xf numFmtId="0" fontId="0" fillId="0" borderId="1" xfId="0" applyBorder="1" applyAlignment="1" applyProtection="1">
      <alignment horizontal="center"/>
    </xf>
    <xf numFmtId="0" fontId="9" fillId="0" borderId="0" xfId="0" applyFont="1" applyAlignment="1" applyProtection="1">
      <alignment horizontal="left"/>
    </xf>
    <xf numFmtId="0" fontId="0" fillId="3" borderId="1" xfId="0" applyFill="1" applyBorder="1" applyAlignment="1" applyProtection="1">
      <alignment horizontal="center"/>
      <protection locked="0"/>
    </xf>
    <xf numFmtId="0" fontId="4" fillId="0" borderId="1" xfId="0" applyFont="1" applyBorder="1"/>
    <xf numFmtId="164" fontId="6" fillId="0" borderId="1" xfId="0" applyNumberFormat="1" applyFont="1" applyBorder="1" applyAlignment="1">
      <alignment horizontal="center"/>
    </xf>
    <xf numFmtId="0" fontId="0" fillId="0" borderId="1" xfId="0" applyNumberFormat="1" applyBorder="1" applyAlignment="1">
      <alignment horizontal="center"/>
    </xf>
    <xf numFmtId="0" fontId="4" fillId="0" borderId="1" xfId="0" applyFont="1" applyFill="1" applyBorder="1"/>
    <xf numFmtId="1" fontId="0" fillId="0" borderId="1" xfId="0" applyNumberFormat="1" applyBorder="1"/>
    <xf numFmtId="1" fontId="0" fillId="0" borderId="1" xfId="0" applyNumberFormat="1" applyBorder="1" applyAlignment="1">
      <alignment horizontal="center"/>
    </xf>
    <xf numFmtId="0" fontId="2" fillId="2" borderId="1" xfId="0" applyFont="1" applyFill="1" applyBorder="1"/>
    <xf numFmtId="0" fontId="2" fillId="2" borderId="1" xfId="0" applyFont="1" applyFill="1" applyBorder="1" applyAlignment="1">
      <alignment horizontal="right"/>
    </xf>
    <xf numFmtId="165" fontId="4" fillId="0" borderId="1" xfId="0" applyNumberFormat="1" applyFont="1" applyBorder="1" applyAlignment="1" applyProtection="1">
      <alignment horizontal="center"/>
      <protection locked="0"/>
    </xf>
    <xf numFmtId="165" fontId="0" fillId="0" borderId="1" xfId="0" applyNumberFormat="1" applyBorder="1" applyAlignment="1" applyProtection="1">
      <alignment horizontal="center"/>
      <protection locked="0"/>
    </xf>
    <xf numFmtId="0" fontId="0" fillId="0" borderId="1" xfId="0" applyBorder="1"/>
    <xf numFmtId="49" fontId="0" fillId="0" borderId="1" xfId="0" applyNumberFormat="1" applyBorder="1" applyAlignment="1">
      <alignment horizontal="center"/>
    </xf>
    <xf numFmtId="0" fontId="2" fillId="0" borderId="0" xfId="0" applyFont="1" applyAlignment="1"/>
    <xf numFmtId="0" fontId="0" fillId="0" borderId="0" xfId="0" applyAlignment="1" applyProtection="1">
      <alignment horizontal="right"/>
    </xf>
    <xf numFmtId="164" fontId="0" fillId="0" borderId="0" xfId="0" applyNumberFormat="1" applyProtection="1"/>
    <xf numFmtId="0" fontId="6" fillId="0" borderId="0" xfId="0" applyFont="1" applyFill="1" applyBorder="1" applyAlignment="1" applyProtection="1"/>
    <xf numFmtId="0" fontId="3" fillId="0" borderId="0" xfId="0" applyFont="1" applyProtection="1"/>
    <xf numFmtId="0" fontId="7" fillId="0" borderId="0" xfId="0" applyFont="1" applyBorder="1" applyAlignment="1" applyProtection="1">
      <alignment horizontal="centerContinuous"/>
    </xf>
    <xf numFmtId="0" fontId="2" fillId="2" borderId="1" xfId="0" applyFont="1" applyFill="1" applyBorder="1" applyProtection="1"/>
    <xf numFmtId="0" fontId="2" fillId="2" borderId="1" xfId="0" applyFont="1" applyFill="1" applyBorder="1" applyAlignment="1" applyProtection="1">
      <alignment horizontal="right"/>
    </xf>
    <xf numFmtId="0" fontId="4" fillId="0" borderId="1" xfId="0" applyFont="1" applyBorder="1" applyProtection="1"/>
    <xf numFmtId="164" fontId="6" fillId="0" borderId="1" xfId="0" applyNumberFormat="1" applyFont="1" applyBorder="1" applyAlignment="1" applyProtection="1">
      <alignment horizontal="center"/>
    </xf>
    <xf numFmtId="0" fontId="14" fillId="0" borderId="0" xfId="0" applyFont="1" applyFill="1" applyProtection="1"/>
    <xf numFmtId="0" fontId="1" fillId="0" borderId="0" xfId="0" applyFont="1" applyBorder="1" applyProtection="1"/>
    <xf numFmtId="0" fontId="0" fillId="0" borderId="0" xfId="0" applyFill="1" applyProtection="1"/>
    <xf numFmtId="0" fontId="0" fillId="0" borderId="1" xfId="0" applyNumberFormat="1" applyBorder="1" applyAlignment="1" applyProtection="1">
      <alignment horizontal="center"/>
    </xf>
    <xf numFmtId="0" fontId="4" fillId="0" borderId="1" xfId="0" applyNumberFormat="1" applyFont="1" applyBorder="1" applyAlignment="1" applyProtection="1">
      <alignment horizontal="center"/>
    </xf>
    <xf numFmtId="0" fontId="13" fillId="0" borderId="0" xfId="0" applyFont="1" applyProtection="1"/>
    <xf numFmtId="0" fontId="4" fillId="0" borderId="1" xfId="0" applyFont="1" applyFill="1" applyBorder="1" applyProtection="1"/>
    <xf numFmtId="0" fontId="4" fillId="0" borderId="2" xfId="0" applyFont="1" applyFill="1" applyBorder="1" applyProtection="1"/>
    <xf numFmtId="0" fontId="0" fillId="0" borderId="2" xfId="0" applyNumberFormat="1" applyBorder="1" applyAlignment="1" applyProtection="1">
      <alignment horizontal="center"/>
    </xf>
    <xf numFmtId="0" fontId="0" fillId="0" borderId="2" xfId="0" applyBorder="1" applyAlignment="1" applyProtection="1">
      <alignment horizontal="center"/>
    </xf>
    <xf numFmtId="0" fontId="4" fillId="0" borderId="2" xfId="0" applyFont="1" applyBorder="1" applyAlignment="1" applyProtection="1">
      <alignment horizontal="center"/>
    </xf>
    <xf numFmtId="164" fontId="6" fillId="0" borderId="2" xfId="0" applyNumberFormat="1" applyFont="1" applyBorder="1" applyAlignment="1" applyProtection="1">
      <alignment horizontal="center"/>
    </xf>
    <xf numFmtId="0" fontId="2" fillId="0" borderId="3" xfId="0" applyFont="1" applyFill="1" applyBorder="1" applyAlignment="1" applyProtection="1">
      <alignment horizontal="left"/>
    </xf>
    <xf numFmtId="0" fontId="6" fillId="0" borderId="3" xfId="0" applyNumberFormat="1" applyFont="1" applyBorder="1" applyAlignment="1" applyProtection="1">
      <alignment horizontal="center"/>
    </xf>
    <xf numFmtId="165" fontId="6" fillId="0" borderId="3" xfId="0" applyNumberFormat="1" applyFont="1" applyBorder="1" applyAlignment="1" applyProtection="1">
      <alignment horizontal="center"/>
    </xf>
    <xf numFmtId="0" fontId="6" fillId="0" borderId="3" xfId="0" applyFont="1" applyBorder="1" applyAlignment="1" applyProtection="1">
      <alignment horizontal="center"/>
    </xf>
    <xf numFmtId="164" fontId="6" fillId="0" borderId="3" xfId="0" applyNumberFormat="1" applyFont="1" applyBorder="1" applyAlignment="1" applyProtection="1">
      <alignment horizontal="center"/>
    </xf>
    <xf numFmtId="0" fontId="6" fillId="0" borderId="0" xfId="0" applyFont="1" applyAlignment="1" applyProtection="1">
      <alignment horizontal="center"/>
    </xf>
    <xf numFmtId="0" fontId="6" fillId="0" borderId="0" xfId="0" applyFont="1" applyFill="1" applyBorder="1" applyAlignment="1" applyProtection="1">
      <alignment horizontal="left"/>
    </xf>
    <xf numFmtId="0" fontId="6" fillId="0" borderId="0" xfId="0" applyNumberFormat="1" applyFont="1" applyBorder="1" applyAlignment="1" applyProtection="1">
      <alignment horizontal="center"/>
    </xf>
    <xf numFmtId="165" fontId="6" fillId="0" borderId="0" xfId="0" applyNumberFormat="1" applyFont="1" applyAlignment="1" applyProtection="1">
      <alignment horizontal="center"/>
    </xf>
    <xf numFmtId="0" fontId="6" fillId="0" borderId="0" xfId="0" applyFont="1" applyBorder="1" applyAlignment="1" applyProtection="1">
      <alignment horizontal="center"/>
    </xf>
    <xf numFmtId="164" fontId="6" fillId="0" borderId="0" xfId="0" applyNumberFormat="1" applyFont="1" applyAlignment="1" applyProtection="1">
      <alignment horizontal="center"/>
    </xf>
    <xf numFmtId="1" fontId="0" fillId="0" borderId="0" xfId="0" applyNumberFormat="1" applyBorder="1" applyAlignment="1" applyProtection="1">
      <alignment horizontal="center"/>
    </xf>
    <xf numFmtId="0" fontId="7" fillId="0" borderId="4" xfId="0" applyFont="1" applyBorder="1" applyAlignment="1" applyProtection="1">
      <alignment horizontal="centerContinuous"/>
    </xf>
    <xf numFmtId="0" fontId="0" fillId="0" borderId="4" xfId="0" applyBorder="1" applyProtection="1"/>
    <xf numFmtId="0" fontId="2" fillId="0" borderId="5" xfId="0" applyFont="1" applyBorder="1" applyProtection="1"/>
    <xf numFmtId="0" fontId="2" fillId="0" borderId="5" xfId="0" applyFont="1" applyBorder="1" applyAlignment="1" applyProtection="1">
      <alignment horizontal="center"/>
    </xf>
    <xf numFmtId="0" fontId="2" fillId="0" borderId="6" xfId="0" applyFont="1" applyBorder="1" applyAlignment="1" applyProtection="1">
      <alignment horizontal="center"/>
    </xf>
    <xf numFmtId="0" fontId="2" fillId="0" borderId="7" xfId="0" applyFont="1" applyBorder="1" applyAlignment="1" applyProtection="1">
      <alignment horizontal="center"/>
    </xf>
    <xf numFmtId="0" fontId="2" fillId="0" borderId="6" xfId="0" applyFont="1" applyBorder="1" applyAlignment="1" applyProtection="1">
      <alignment horizontal="right"/>
    </xf>
    <xf numFmtId="0" fontId="2" fillId="0" borderId="8" xfId="0" applyFont="1" applyBorder="1" applyAlignment="1" applyProtection="1">
      <alignment horizontal="right"/>
    </xf>
    <xf numFmtId="0" fontId="2" fillId="0" borderId="9" xfId="0" applyFont="1" applyBorder="1" applyProtection="1"/>
    <xf numFmtId="0" fontId="2" fillId="0" borderId="5" xfId="0" applyFont="1" applyFill="1" applyBorder="1" applyAlignment="1" applyProtection="1">
      <alignment horizontal="center"/>
    </xf>
    <xf numFmtId="0" fontId="2" fillId="0" borderId="0" xfId="0" applyFont="1" applyBorder="1" applyProtection="1"/>
    <xf numFmtId="0" fontId="2" fillId="0" borderId="0" xfId="0" applyFont="1" applyBorder="1" applyAlignment="1" applyProtection="1">
      <alignment horizontal="center"/>
    </xf>
    <xf numFmtId="0" fontId="2" fillId="0" borderId="0" xfId="0" applyFont="1" applyBorder="1" applyAlignment="1" applyProtection="1">
      <alignment horizontal="right"/>
    </xf>
    <xf numFmtId="0" fontId="2" fillId="0" borderId="0" xfId="0" applyFont="1" applyFill="1" applyBorder="1" applyAlignment="1" applyProtection="1">
      <alignment horizontal="center"/>
    </xf>
    <xf numFmtId="0" fontId="1" fillId="0" borderId="0" xfId="0" applyFont="1" applyProtection="1"/>
    <xf numFmtId="0" fontId="0" fillId="0" borderId="0" xfId="0" applyNumberFormat="1" applyBorder="1" applyAlignment="1" applyProtection="1">
      <alignment horizontal="center"/>
    </xf>
    <xf numFmtId="2" fontId="0" fillId="0" borderId="0" xfId="0" applyNumberFormat="1" applyBorder="1" applyAlignment="1" applyProtection="1">
      <alignment horizontal="center"/>
    </xf>
    <xf numFmtId="165" fontId="0" fillId="0" borderId="2" xfId="0" applyNumberFormat="1" applyBorder="1" applyAlignment="1" applyProtection="1">
      <alignment horizontal="center"/>
      <protection locked="0"/>
    </xf>
    <xf numFmtId="0" fontId="4" fillId="0" borderId="3" xfId="0" applyFont="1" applyBorder="1" applyAlignment="1" applyProtection="1">
      <alignment horizontal="center"/>
    </xf>
    <xf numFmtId="165" fontId="0" fillId="0" borderId="0" xfId="0" applyNumberFormat="1" applyBorder="1" applyAlignment="1" applyProtection="1">
      <alignment horizontal="center"/>
      <protection locked="0"/>
    </xf>
    <xf numFmtId="0" fontId="0" fillId="0" borderId="0" xfId="0" applyBorder="1" applyAlignment="1">
      <alignment horizontal="center"/>
    </xf>
    <xf numFmtId="164" fontId="6" fillId="0" borderId="0" xfId="0" applyNumberFormat="1" applyFont="1" applyBorder="1" applyAlignment="1">
      <alignment horizont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0" borderId="0" xfId="0" applyFont="1"/>
    <xf numFmtId="0" fontId="2" fillId="0" borderId="10" xfId="0" applyFont="1" applyBorder="1"/>
    <xf numFmtId="0" fontId="2" fillId="0" borderId="3" xfId="0" applyFont="1" applyBorder="1"/>
    <xf numFmtId="0" fontId="2" fillId="0" borderId="11" xfId="0" applyFont="1" applyBorder="1"/>
    <xf numFmtId="14" fontId="0" fillId="0" borderId="12" xfId="0" applyNumberFormat="1" applyBorder="1"/>
    <xf numFmtId="0" fontId="0" fillId="0" borderId="13" xfId="0" applyBorder="1"/>
    <xf numFmtId="0" fontId="0" fillId="0" borderId="1" xfId="0" applyBorder="1" applyAlignment="1">
      <alignment wrapText="1"/>
    </xf>
    <xf numFmtId="0" fontId="4" fillId="0" borderId="0" xfId="0" applyFont="1" applyAlignment="1" applyProtection="1">
      <alignment wrapText="1"/>
    </xf>
  </cellXfs>
  <cellStyles count="1">
    <cellStyle name="Normal" xfId="0" builtinId="0"/>
  </cellStyles>
  <dxfs count="4">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auto="1"/>
        <name val="Arial"/>
        <scheme val="none"/>
      </font>
      <border diagonalUp="0" diagonalDown="0" outline="0">
        <left style="thin">
          <color indexed="64"/>
        </left>
        <right style="thin">
          <color indexed="64"/>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2476500</xdr:colOff>
      <xdr:row>2</xdr:row>
      <xdr:rowOff>7620</xdr:rowOff>
    </xdr:to>
    <xdr:pic>
      <xdr:nvPicPr>
        <xdr:cNvPr id="105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765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5707380</xdr:colOff>
      <xdr:row>0</xdr:row>
      <xdr:rowOff>15240</xdr:rowOff>
    </xdr:from>
    <xdr:to>
      <xdr:col>0</xdr:col>
      <xdr:colOff>6865620</xdr:colOff>
      <xdr:row>1</xdr:row>
      <xdr:rowOff>182880</xdr:rowOff>
    </xdr:to>
    <xdr:pic>
      <xdr:nvPicPr>
        <xdr:cNvPr id="105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07380" y="15240"/>
          <a:ext cx="11582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e13" displayName="Table13" ref="A2:C4" totalsRowShown="0" headerRowDxfId="3" headerRowBorderDxfId="2" tableBorderDxfId="1" totalsRowBorderDxfId="0">
  <autoFilter ref="A2:C4"/>
  <tableColumns count="3">
    <tableColumn id="1" name="Date/date"/>
    <tableColumn id="2" name="Item/item"/>
    <tableColumn id="3" name="By/Pa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tabSelected="1" workbookViewId="0">
      <selection activeCell="A3" sqref="A3"/>
    </sheetView>
  </sheetViews>
  <sheetFormatPr defaultColWidth="9.140625" defaultRowHeight="12.75" x14ac:dyDescent="0.2"/>
  <cols>
    <col min="1" max="1" width="100.7109375" customWidth="1"/>
  </cols>
  <sheetData>
    <row r="1" spans="1:3" s="4" customFormat="1" ht="18" x14ac:dyDescent="0.25">
      <c r="C1" s="5"/>
    </row>
    <row r="2" spans="1:3" s="4" customFormat="1" ht="18" x14ac:dyDescent="0.25">
      <c r="A2" s="5"/>
      <c r="B2" s="6"/>
      <c r="C2" s="6"/>
    </row>
    <row r="3" spans="1:3" ht="18" x14ac:dyDescent="0.25">
      <c r="A3" s="28" t="s">
        <v>93</v>
      </c>
      <c r="B3" s="1"/>
      <c r="C3" s="1"/>
    </row>
    <row r="4" spans="1:3" ht="4.5" customHeight="1" x14ac:dyDescent="0.2"/>
    <row r="5" spans="1:3" x14ac:dyDescent="0.2">
      <c r="A5" s="10" t="s">
        <v>16</v>
      </c>
      <c r="B5" s="27"/>
      <c r="C5" s="27"/>
    </row>
    <row r="6" spans="1:3" ht="4.5" customHeight="1" x14ac:dyDescent="0.2">
      <c r="A6" s="10"/>
      <c r="B6" s="27"/>
      <c r="C6" s="27"/>
    </row>
    <row r="7" spans="1:3" ht="38.25" x14ac:dyDescent="0.2">
      <c r="A7" s="9" t="s">
        <v>78</v>
      </c>
      <c r="B7" s="27"/>
      <c r="C7" s="27"/>
    </row>
    <row r="8" spans="1:3" x14ac:dyDescent="0.2">
      <c r="A8" s="8"/>
      <c r="B8" s="27"/>
      <c r="C8" s="27"/>
    </row>
    <row r="9" spans="1:3" x14ac:dyDescent="0.2">
      <c r="A9" s="10" t="s">
        <v>17</v>
      </c>
      <c r="B9" s="27"/>
      <c r="C9" s="27"/>
    </row>
    <row r="10" spans="1:3" ht="4.5" customHeight="1" x14ac:dyDescent="0.2">
      <c r="A10" s="10"/>
    </row>
    <row r="11" spans="1:3" ht="129.75" customHeight="1" x14ac:dyDescent="0.2">
      <c r="A11" s="20" t="s">
        <v>94</v>
      </c>
    </row>
    <row r="12" spans="1:3" ht="6.95" customHeight="1" x14ac:dyDescent="0.2">
      <c r="A12" s="8"/>
    </row>
    <row r="13" spans="1:3" ht="25.5" x14ac:dyDescent="0.2">
      <c r="A13" s="8" t="s">
        <v>31</v>
      </c>
    </row>
    <row r="14" spans="1:3" ht="4.5" customHeight="1" x14ac:dyDescent="0.2">
      <c r="A14" s="8"/>
    </row>
    <row r="15" spans="1:3" ht="51" x14ac:dyDescent="0.2">
      <c r="A15" s="8" t="s">
        <v>79</v>
      </c>
    </row>
    <row r="16" spans="1:3" x14ac:dyDescent="0.2">
      <c r="A16" s="8"/>
    </row>
    <row r="17" spans="1:2" ht="12.95" customHeight="1" x14ac:dyDescent="0.2">
      <c r="A17" s="10" t="s">
        <v>92</v>
      </c>
    </row>
    <row r="18" spans="1:2" ht="4.5" customHeight="1" x14ac:dyDescent="0.2">
      <c r="A18" s="8"/>
    </row>
    <row r="19" spans="1:2" x14ac:dyDescent="0.2">
      <c r="A19" s="19" t="s">
        <v>39</v>
      </c>
    </row>
    <row r="20" spans="1:2" x14ac:dyDescent="0.2">
      <c r="A20" s="11" t="s">
        <v>23</v>
      </c>
    </row>
    <row r="21" spans="1:2" x14ac:dyDescent="0.2">
      <c r="A21" s="11" t="s">
        <v>24</v>
      </c>
      <c r="B21" s="21"/>
    </row>
    <row r="22" spans="1:2" x14ac:dyDescent="0.2">
      <c r="A22" s="11" t="s">
        <v>25</v>
      </c>
      <c r="B22" s="21"/>
    </row>
    <row r="23" spans="1:2" x14ac:dyDescent="0.2">
      <c r="A23" s="11" t="s">
        <v>26</v>
      </c>
      <c r="B23" s="22"/>
    </row>
    <row r="24" spans="1:2" x14ac:dyDescent="0.2">
      <c r="A24" s="8"/>
      <c r="B24" s="23" t="s">
        <v>20</v>
      </c>
    </row>
    <row r="25" spans="1:2" x14ac:dyDescent="0.2">
      <c r="A25" s="10" t="s">
        <v>18</v>
      </c>
    </row>
    <row r="26" spans="1:2" ht="4.5" customHeight="1" x14ac:dyDescent="0.2">
      <c r="A26" s="8"/>
    </row>
    <row r="27" spans="1:2" ht="25.5" x14ac:dyDescent="0.2">
      <c r="A27" s="8" t="s">
        <v>91</v>
      </c>
    </row>
    <row r="28" spans="1:2" ht="3.75" customHeight="1" x14ac:dyDescent="0.2">
      <c r="A28" s="8"/>
    </row>
    <row r="29" spans="1:2" x14ac:dyDescent="0.2">
      <c r="A29" s="10" t="s">
        <v>19</v>
      </c>
    </row>
    <row r="30" spans="1:2" ht="4.5" customHeight="1" x14ac:dyDescent="0.2">
      <c r="A30" s="10"/>
    </row>
    <row r="31" spans="1:2" ht="25.5" x14ac:dyDescent="0.2">
      <c r="A31" s="8" t="s">
        <v>117</v>
      </c>
    </row>
    <row r="32" spans="1:2" ht="4.5" customHeight="1" x14ac:dyDescent="0.2">
      <c r="A32" s="8"/>
    </row>
    <row r="33" spans="1:1" ht="38.25" x14ac:dyDescent="0.2">
      <c r="A33" s="8" t="s">
        <v>80</v>
      </c>
    </row>
    <row r="34" spans="1:1" ht="4.5" customHeight="1" x14ac:dyDescent="0.2"/>
    <row r="35" spans="1:1" ht="25.5" x14ac:dyDescent="0.2">
      <c r="A35" s="8" t="s">
        <v>34</v>
      </c>
    </row>
    <row r="36" spans="1:1" x14ac:dyDescent="0.2">
      <c r="A36" s="61" t="s">
        <v>35</v>
      </c>
    </row>
    <row r="38" spans="1:1" ht="38.25" x14ac:dyDescent="0.2">
      <c r="A38" s="9" t="s">
        <v>116</v>
      </c>
    </row>
  </sheetData>
  <sheetProtection password="CA53" sheet="1" objects="1" scenarios="1"/>
  <phoneticPr fontId="9" type="noConversion"/>
  <pageMargins left="0.75" right="0.75" top="1" bottom="1" header="0.5" footer="0.5"/>
  <pageSetup scale="7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
  <sheetViews>
    <sheetView workbookViewId="0">
      <selection activeCell="B6" sqref="B6"/>
    </sheetView>
  </sheetViews>
  <sheetFormatPr defaultColWidth="9.140625" defaultRowHeight="12.75" x14ac:dyDescent="0.2"/>
  <cols>
    <col min="1" max="1" width="27" style="33" customWidth="1"/>
    <col min="2" max="2" width="16.5703125" style="33" customWidth="1"/>
    <col min="3" max="3" width="14.85546875" style="33" customWidth="1"/>
    <col min="4" max="6" width="9.140625" style="33"/>
    <col min="7" max="7" width="11.5703125" style="33" customWidth="1"/>
    <col min="8" max="16384" width="9.140625" style="33"/>
  </cols>
  <sheetData>
    <row r="1" spans="1:4" x14ac:dyDescent="0.2">
      <c r="B1" s="34" t="s">
        <v>0</v>
      </c>
    </row>
    <row r="3" spans="1:4" x14ac:dyDescent="0.2">
      <c r="A3" s="35" t="s">
        <v>73</v>
      </c>
      <c r="B3" s="36"/>
      <c r="C3" s="37"/>
      <c r="D3" s="38"/>
    </row>
    <row r="4" spans="1:4" x14ac:dyDescent="0.2">
      <c r="A4" s="38"/>
      <c r="B4" s="36"/>
      <c r="C4" s="37"/>
      <c r="D4" s="38"/>
    </row>
    <row r="5" spans="1:4" x14ac:dyDescent="0.2">
      <c r="A5" s="40"/>
      <c r="B5" s="41" t="s">
        <v>13</v>
      </c>
      <c r="C5" s="42" t="s">
        <v>3</v>
      </c>
      <c r="D5" s="33" t="s">
        <v>20</v>
      </c>
    </row>
    <row r="6" spans="1:4" x14ac:dyDescent="0.2">
      <c r="A6" s="43" t="s">
        <v>40</v>
      </c>
      <c r="B6" s="48"/>
      <c r="C6" s="44" t="s">
        <v>41</v>
      </c>
    </row>
    <row r="7" spans="1:4" x14ac:dyDescent="0.2">
      <c r="A7" s="45" t="s">
        <v>43</v>
      </c>
      <c r="B7" s="48"/>
      <c r="C7" s="46" t="s">
        <v>84</v>
      </c>
    </row>
    <row r="8" spans="1:4" x14ac:dyDescent="0.2">
      <c r="B8" s="39"/>
      <c r="C8" s="39"/>
    </row>
    <row r="9" spans="1:4" x14ac:dyDescent="0.2">
      <c r="A9" s="47"/>
    </row>
  </sheetData>
  <sheetProtection password="CA53" sheet="1" objects="1" scenarios="1"/>
  <phoneticPr fontId="9" type="noConversion"/>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workbookViewId="0">
      <selection activeCell="A3" sqref="A3"/>
    </sheetView>
  </sheetViews>
  <sheetFormatPr defaultColWidth="9.140625" defaultRowHeight="12.75" x14ac:dyDescent="0.2"/>
  <cols>
    <col min="1" max="1" width="24" customWidth="1"/>
    <col min="2" max="2" width="12.5703125" customWidth="1"/>
    <col min="3" max="3" width="17" customWidth="1"/>
    <col min="4" max="4" width="10.85546875" bestFit="1" customWidth="1"/>
    <col min="5" max="5" width="11.140625" customWidth="1"/>
    <col min="6" max="6" width="18.28515625" bestFit="1" customWidth="1"/>
    <col min="7" max="7" width="12.5703125" bestFit="1" customWidth="1"/>
    <col min="8" max="8" width="26.5703125" bestFit="1" customWidth="1"/>
    <col min="9" max="9" width="6.5703125" bestFit="1" customWidth="1"/>
  </cols>
  <sheetData>
    <row r="1" spans="1:9" x14ac:dyDescent="0.2">
      <c r="C1" s="29" t="s">
        <v>81</v>
      </c>
    </row>
    <row r="3" spans="1:9" x14ac:dyDescent="0.2">
      <c r="A3" s="55" t="s">
        <v>1</v>
      </c>
      <c r="B3" s="55" t="s">
        <v>2</v>
      </c>
      <c r="C3" s="32" t="s">
        <v>36</v>
      </c>
      <c r="D3" s="32" t="s">
        <v>75</v>
      </c>
      <c r="E3" s="32" t="s">
        <v>33</v>
      </c>
      <c r="F3" s="56" t="s">
        <v>40</v>
      </c>
      <c r="G3" s="56" t="s">
        <v>83</v>
      </c>
      <c r="H3" s="55" t="s">
        <v>77</v>
      </c>
      <c r="I3" s="32" t="s">
        <v>3</v>
      </c>
    </row>
    <row r="4" spans="1:9" s="15" customFormat="1" x14ac:dyDescent="0.2">
      <c r="A4" s="49" t="s">
        <v>45</v>
      </c>
      <c r="B4" s="30" t="s">
        <v>46</v>
      </c>
      <c r="C4" s="57">
        <f>0.000767*7000/1000000/2.20462262185</f>
        <v>2.4353374345286475E-6</v>
      </c>
      <c r="D4" s="31" t="s">
        <v>44</v>
      </c>
      <c r="E4" s="30" t="s">
        <v>47</v>
      </c>
      <c r="F4" s="30">
        <f>'Input Information'!$B$6</f>
        <v>0</v>
      </c>
      <c r="G4" s="30">
        <f>'Input Information'!$B$7</f>
        <v>0</v>
      </c>
      <c r="H4" s="50">
        <f t="shared" ref="H4:H13" si="0">G4*F4*C4/1000</f>
        <v>0</v>
      </c>
      <c r="I4" s="31" t="s">
        <v>7</v>
      </c>
    </row>
    <row r="5" spans="1:9" s="15" customFormat="1" x14ac:dyDescent="0.2">
      <c r="A5" s="49" t="s">
        <v>95</v>
      </c>
      <c r="B5" s="30" t="s">
        <v>96</v>
      </c>
      <c r="C5" s="57">
        <f>(0.0000925/2)*7000/1000000/2.20462262185</f>
        <v>1.4685052978741843E-7</v>
      </c>
      <c r="D5" s="31" t="s">
        <v>44</v>
      </c>
      <c r="E5" s="30" t="s">
        <v>47</v>
      </c>
      <c r="F5" s="30">
        <f>'Input Information'!$B$6</f>
        <v>0</v>
      </c>
      <c r="G5" s="30">
        <f>'Input Information'!$B$7</f>
        <v>0</v>
      </c>
      <c r="H5" s="50">
        <f>G5*F5*C5/1000</f>
        <v>0</v>
      </c>
      <c r="I5" s="31" t="s">
        <v>7</v>
      </c>
    </row>
    <row r="6" spans="1:9" s="15" customFormat="1" x14ac:dyDescent="0.2">
      <c r="A6" s="49" t="s">
        <v>97</v>
      </c>
      <c r="B6" s="30" t="s">
        <v>98</v>
      </c>
      <c r="C6" s="57">
        <f>0.00000187*7000/1000000/2.20462262185</f>
        <v>5.9375241232967037E-9</v>
      </c>
      <c r="D6" s="31" t="s">
        <v>44</v>
      </c>
      <c r="E6" s="30" t="s">
        <v>47</v>
      </c>
      <c r="F6" s="30">
        <f>'Input Information'!$B$6</f>
        <v>0</v>
      </c>
      <c r="G6" s="30">
        <f>'Input Information'!$B$7</f>
        <v>0</v>
      </c>
      <c r="H6" s="50">
        <f>G6*F6*C6/1000</f>
        <v>0</v>
      </c>
      <c r="I6" s="31" t="s">
        <v>7</v>
      </c>
    </row>
    <row r="7" spans="1:9" x14ac:dyDescent="0.2">
      <c r="A7" s="49" t="s">
        <v>27</v>
      </c>
      <c r="B7" s="51" t="s">
        <v>21</v>
      </c>
      <c r="C7" s="57">
        <f>0.000933*7000/1000000/2.20462262185</f>
        <v>2.9624117684683547E-6</v>
      </c>
      <c r="D7" s="31" t="s">
        <v>44</v>
      </c>
      <c r="E7" s="31" t="s">
        <v>47</v>
      </c>
      <c r="F7" s="30">
        <f>'Input Information'!$B$6</f>
        <v>0</v>
      </c>
      <c r="G7" s="30">
        <f>'Input Information'!$B$7</f>
        <v>0</v>
      </c>
      <c r="H7" s="50">
        <f t="shared" si="0"/>
        <v>0</v>
      </c>
      <c r="I7" s="31" t="s">
        <v>7</v>
      </c>
    </row>
    <row r="8" spans="1:9" x14ac:dyDescent="0.2">
      <c r="A8" s="49" t="s">
        <v>28</v>
      </c>
      <c r="B8" s="51" t="s">
        <v>29</v>
      </c>
      <c r="C8" s="57">
        <f>(0.0000391/2)*7000/1000000/2.20462262185</f>
        <v>6.207411583446553E-8</v>
      </c>
      <c r="D8" s="31" t="s">
        <v>44</v>
      </c>
      <c r="E8" s="31" t="s">
        <v>47</v>
      </c>
      <c r="F8" s="30">
        <f>'Input Information'!$B$6</f>
        <v>0</v>
      </c>
      <c r="G8" s="30">
        <f>'Input Information'!$B$7</f>
        <v>0</v>
      </c>
      <c r="H8" s="50">
        <f t="shared" si="0"/>
        <v>0</v>
      </c>
      <c r="I8" s="31" t="s">
        <v>7</v>
      </c>
    </row>
    <row r="9" spans="1:9" x14ac:dyDescent="0.2">
      <c r="A9" s="52" t="s">
        <v>53</v>
      </c>
      <c r="B9" s="51" t="s">
        <v>54</v>
      </c>
      <c r="C9" s="58">
        <f>0.00118*7000/1000000/2.20462262185</f>
        <v>3.7466729761979197E-6</v>
      </c>
      <c r="D9" s="31" t="s">
        <v>44</v>
      </c>
      <c r="E9" s="31" t="s">
        <v>47</v>
      </c>
      <c r="F9" s="30">
        <f>'Input Information'!$B$6</f>
        <v>0</v>
      </c>
      <c r="G9" s="30">
        <f>'Input Information'!$B$7</f>
        <v>0</v>
      </c>
      <c r="H9" s="50">
        <f t="shared" si="0"/>
        <v>0</v>
      </c>
      <c r="I9" s="31" t="s">
        <v>7</v>
      </c>
    </row>
    <row r="10" spans="1:9" x14ac:dyDescent="0.2">
      <c r="A10" s="52" t="s">
        <v>60</v>
      </c>
      <c r="B10" s="51" t="s">
        <v>61</v>
      </c>
      <c r="C10" s="58">
        <f>0.0000848*7000/1000000/2.20462262185</f>
        <v>2.692524308318505E-7</v>
      </c>
      <c r="D10" s="31" t="s">
        <v>44</v>
      </c>
      <c r="E10" s="31" t="s">
        <v>47</v>
      </c>
      <c r="F10" s="30">
        <f>'Input Information'!$B$6</f>
        <v>0</v>
      </c>
      <c r="G10" s="30">
        <f>'Input Information'!$B$7</f>
        <v>0</v>
      </c>
      <c r="H10" s="50">
        <f t="shared" si="0"/>
        <v>0</v>
      </c>
      <c r="I10" s="31" t="s">
        <v>7</v>
      </c>
    </row>
    <row r="11" spans="1:9" x14ac:dyDescent="0.2">
      <c r="A11" s="49" t="s">
        <v>30</v>
      </c>
      <c r="B11" s="51" t="s">
        <v>22</v>
      </c>
      <c r="C11" s="58">
        <f>0.00258*7000/1000000/2.20462262185</f>
        <v>8.1918782021954518E-6</v>
      </c>
      <c r="D11" s="31" t="s">
        <v>44</v>
      </c>
      <c r="E11" s="31" t="s">
        <v>47</v>
      </c>
      <c r="F11" s="30">
        <f>'Input Information'!$B$6</f>
        <v>0</v>
      </c>
      <c r="G11" s="30">
        <f>'Input Information'!$B$7</f>
        <v>0</v>
      </c>
      <c r="H11" s="50">
        <f t="shared" si="0"/>
        <v>0</v>
      </c>
      <c r="I11" s="31" t="s">
        <v>7</v>
      </c>
    </row>
    <row r="12" spans="1:9" x14ac:dyDescent="0.2">
      <c r="A12" s="52" t="s">
        <v>66</v>
      </c>
      <c r="B12" s="51" t="s">
        <v>67</v>
      </c>
      <c r="C12" s="58">
        <f>0.000409*7000/1000000/2.20462262185</f>
        <v>1.2986349553092788E-6</v>
      </c>
      <c r="D12" s="31" t="s">
        <v>44</v>
      </c>
      <c r="E12" s="31" t="s">
        <v>47</v>
      </c>
      <c r="F12" s="30">
        <f>'Input Information'!$B$6</f>
        <v>0</v>
      </c>
      <c r="G12" s="30">
        <f>'Input Information'!$B$7</f>
        <v>0</v>
      </c>
      <c r="H12" s="50">
        <f t="shared" si="0"/>
        <v>0</v>
      </c>
      <c r="I12" s="31" t="s">
        <v>7</v>
      </c>
    </row>
    <row r="13" spans="1:9" x14ac:dyDescent="0.2">
      <c r="A13" s="53" t="s">
        <v>55</v>
      </c>
      <c r="B13" s="54" t="s">
        <v>56</v>
      </c>
      <c r="C13" s="58">
        <f>0.000285*7000/1000000/2.20462262185</f>
        <v>9.0491677814949749E-7</v>
      </c>
      <c r="D13" s="31" t="s">
        <v>44</v>
      </c>
      <c r="E13" s="54" t="s">
        <v>47</v>
      </c>
      <c r="F13" s="30">
        <f>'Input Information'!$B$6</f>
        <v>0</v>
      </c>
      <c r="G13" s="30">
        <f>'Input Information'!$B$7</f>
        <v>0</v>
      </c>
      <c r="H13" s="50">
        <f t="shared" si="0"/>
        <v>0</v>
      </c>
      <c r="I13" s="31" t="s">
        <v>7</v>
      </c>
    </row>
    <row r="14" spans="1:9" x14ac:dyDescent="0.2">
      <c r="A14" s="12"/>
      <c r="B14" s="13"/>
      <c r="C14" s="25"/>
      <c r="D14" s="3"/>
      <c r="E14" s="13"/>
      <c r="F14" s="24"/>
      <c r="G14" s="24"/>
      <c r="H14" s="18"/>
      <c r="I14" s="3"/>
    </row>
    <row r="15" spans="1:9" x14ac:dyDescent="0.2">
      <c r="C15" s="29" t="s">
        <v>82</v>
      </c>
    </row>
    <row r="17" spans="1:9" x14ac:dyDescent="0.2">
      <c r="A17" s="55" t="s">
        <v>1</v>
      </c>
      <c r="B17" s="55" t="s">
        <v>2</v>
      </c>
      <c r="C17" s="32" t="s">
        <v>36</v>
      </c>
      <c r="D17" s="32" t="s">
        <v>75</v>
      </c>
      <c r="E17" s="32" t="s">
        <v>33</v>
      </c>
      <c r="F17" s="56" t="s">
        <v>40</v>
      </c>
      <c r="G17" s="56" t="s">
        <v>83</v>
      </c>
      <c r="H17" s="55" t="s">
        <v>77</v>
      </c>
      <c r="I17" s="32" t="s">
        <v>3</v>
      </c>
    </row>
    <row r="18" spans="1:9" x14ac:dyDescent="0.2">
      <c r="A18" s="52" t="s">
        <v>57</v>
      </c>
      <c r="B18" s="51" t="s">
        <v>58</v>
      </c>
      <c r="C18" s="58">
        <f>0.0000003014*7000/1000000/2.20462262185</f>
        <v>9.5698918222546852E-10</v>
      </c>
      <c r="D18" s="31" t="s">
        <v>44</v>
      </c>
      <c r="E18" s="31" t="s">
        <v>59</v>
      </c>
      <c r="F18" s="30">
        <f>'Input Information'!$B$6</f>
        <v>0</v>
      </c>
      <c r="G18" s="30">
        <f>'Input Information'!$B$7</f>
        <v>0</v>
      </c>
      <c r="H18" s="50">
        <f>G18*F18*C18</f>
        <v>0</v>
      </c>
      <c r="I18" s="31" t="s">
        <v>52</v>
      </c>
    </row>
    <row r="19" spans="1:9" x14ac:dyDescent="0.2">
      <c r="A19" s="26"/>
      <c r="B19" s="13"/>
      <c r="C19" s="13"/>
      <c r="D19" s="13"/>
      <c r="E19" s="13"/>
      <c r="F19" s="13"/>
      <c r="G19" s="13"/>
      <c r="H19" s="18"/>
    </row>
    <row r="20" spans="1:9" x14ac:dyDescent="0.2">
      <c r="A20" s="7" t="s">
        <v>74</v>
      </c>
      <c r="B20" s="13"/>
      <c r="C20" s="13"/>
      <c r="D20" s="13"/>
      <c r="E20" s="13"/>
      <c r="F20" s="13"/>
      <c r="G20" s="13"/>
      <c r="H20" s="18"/>
    </row>
    <row r="21" spans="1:9" x14ac:dyDescent="0.2">
      <c r="A21" s="7" t="s">
        <v>76</v>
      </c>
      <c r="B21" s="16"/>
      <c r="C21" s="17"/>
      <c r="D21" s="17"/>
      <c r="E21" s="17"/>
      <c r="F21" s="17"/>
      <c r="G21" s="17"/>
      <c r="H21" s="18"/>
    </row>
    <row r="22" spans="1:9" x14ac:dyDescent="0.2">
      <c r="A22" s="7"/>
      <c r="B22" s="16"/>
      <c r="C22" s="17"/>
      <c r="D22" s="17"/>
      <c r="E22" s="17"/>
      <c r="F22" s="17"/>
      <c r="G22" s="17"/>
      <c r="H22" s="18"/>
    </row>
    <row r="23" spans="1:9" x14ac:dyDescent="0.2">
      <c r="A23" s="14"/>
      <c r="B23" s="16"/>
      <c r="C23" s="17"/>
      <c r="D23" s="17"/>
      <c r="E23" s="17"/>
      <c r="F23" s="17"/>
      <c r="G23" s="17"/>
      <c r="H23" s="18"/>
    </row>
    <row r="24" spans="1:9" x14ac:dyDescent="0.2">
      <c r="A24" s="14"/>
      <c r="B24" s="16"/>
      <c r="C24" s="17"/>
      <c r="D24" s="17"/>
      <c r="E24" s="17"/>
      <c r="F24" s="17"/>
      <c r="G24" s="17"/>
      <c r="H24" s="18"/>
    </row>
    <row r="25" spans="1:9" x14ac:dyDescent="0.2">
      <c r="A25" s="14"/>
      <c r="B25" s="13"/>
      <c r="C25" s="17"/>
      <c r="D25" s="17"/>
      <c r="E25" s="17"/>
      <c r="F25" s="17"/>
      <c r="G25" s="17"/>
      <c r="H25" s="18"/>
    </row>
    <row r="26" spans="1:9" x14ac:dyDescent="0.2">
      <c r="A26" s="14"/>
      <c r="B26" s="16"/>
      <c r="C26" s="17"/>
      <c r="D26" s="17"/>
      <c r="E26" s="17"/>
      <c r="F26" s="17"/>
      <c r="G26" s="17"/>
      <c r="H26" s="18"/>
    </row>
    <row r="30" spans="1:9" x14ac:dyDescent="0.2">
      <c r="A30" s="7" t="s">
        <v>20</v>
      </c>
    </row>
    <row r="31" spans="1:9" x14ac:dyDescent="0.2">
      <c r="A31" s="7" t="s">
        <v>20</v>
      </c>
    </row>
  </sheetData>
  <sheetProtection password="CA53" sheet="1"/>
  <phoneticPr fontId="9" type="noConversion"/>
  <pageMargins left="0.75" right="0.75" top="1" bottom="1" header="0.5" footer="0.5"/>
  <pageSetup scale="87" orientation="landscape" r:id="rId1"/>
  <headerFooter alignWithMargins="0"/>
  <ignoredErrors>
    <ignoredError sqref="C18 C4 C9:C10 C12:C1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J31"/>
  <sheetViews>
    <sheetView zoomScaleNormal="100" workbookViewId="0">
      <selection activeCell="A6" sqref="A6"/>
    </sheetView>
  </sheetViews>
  <sheetFormatPr defaultColWidth="11" defaultRowHeight="12.75" x14ac:dyDescent="0.2"/>
  <cols>
    <col min="1" max="1" width="35.5703125" style="33" customWidth="1"/>
    <col min="2" max="2" width="12.5703125" style="62" customWidth="1"/>
    <col min="3" max="3" width="16" style="33" bestFit="1" customWidth="1"/>
    <col min="4" max="4" width="10.85546875" style="33" bestFit="1" customWidth="1"/>
    <col min="5" max="5" width="9.7109375" style="63" bestFit="1" customWidth="1"/>
    <col min="6" max="6" width="18.28515625" style="33" bestFit="1" customWidth="1"/>
    <col min="7" max="7" width="12.5703125" style="33" bestFit="1" customWidth="1"/>
    <col min="8" max="8" width="26.5703125" style="33" bestFit="1" customWidth="1"/>
    <col min="9" max="9" width="5.42578125" style="33" bestFit="1" customWidth="1"/>
    <col min="10" max="16384" width="11" style="33"/>
  </cols>
  <sheetData>
    <row r="1" spans="1:140" x14ac:dyDescent="0.2">
      <c r="C1" s="34" t="s">
        <v>69</v>
      </c>
    </row>
    <row r="2" spans="1:140" x14ac:dyDescent="0.2">
      <c r="C2" s="34"/>
    </row>
    <row r="3" spans="1:140" x14ac:dyDescent="0.2">
      <c r="A3" s="126"/>
      <c r="B3" s="126"/>
      <c r="C3" s="126"/>
      <c r="D3" s="126"/>
      <c r="E3" s="126"/>
    </row>
    <row r="4" spans="1:140" x14ac:dyDescent="0.2">
      <c r="A4" s="64"/>
    </row>
    <row r="5" spans="1:140" x14ac:dyDescent="0.2">
      <c r="A5" s="65" t="s">
        <v>99</v>
      </c>
      <c r="B5" s="66"/>
      <c r="C5" s="66"/>
      <c r="D5" s="66"/>
      <c r="E5" s="66"/>
      <c r="F5" s="39"/>
    </row>
    <row r="6" spans="1:140" x14ac:dyDescent="0.2">
      <c r="A6" s="67" t="s">
        <v>1</v>
      </c>
      <c r="B6" s="67" t="s">
        <v>2</v>
      </c>
      <c r="C6" s="42" t="s">
        <v>36</v>
      </c>
      <c r="D6" s="42" t="s">
        <v>75</v>
      </c>
      <c r="E6" s="42" t="s">
        <v>33</v>
      </c>
      <c r="F6" s="68" t="s">
        <v>40</v>
      </c>
      <c r="G6" s="68" t="s">
        <v>83</v>
      </c>
      <c r="H6" s="67" t="s">
        <v>77</v>
      </c>
      <c r="I6" s="42" t="s">
        <v>3</v>
      </c>
    </row>
    <row r="7" spans="1:140" x14ac:dyDescent="0.2">
      <c r="A7" s="69" t="s">
        <v>85</v>
      </c>
      <c r="B7" s="44" t="s">
        <v>86</v>
      </c>
      <c r="C7" s="57">
        <f>(0.00000142/2)*7000/1000000/2.20462262185</f>
        <v>2.2543540788987481E-9</v>
      </c>
      <c r="D7" s="46" t="s">
        <v>44</v>
      </c>
      <c r="E7" s="44" t="s">
        <v>47</v>
      </c>
      <c r="F7" s="44">
        <f>'Input Information'!$B$6</f>
        <v>0</v>
      </c>
      <c r="G7" s="44">
        <f>'Input Information'!$B$7</f>
        <v>0</v>
      </c>
      <c r="H7" s="70">
        <f t="shared" ref="H7:H20" si="0">G7*F7*C7</f>
        <v>0</v>
      </c>
      <c r="I7" s="46" t="s">
        <v>52</v>
      </c>
      <c r="J7" s="71"/>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row>
    <row r="8" spans="1:140" x14ac:dyDescent="0.2">
      <c r="A8" s="69" t="s">
        <v>89</v>
      </c>
      <c r="B8" s="44" t="s">
        <v>90</v>
      </c>
      <c r="C8" s="57">
        <f>(0.00000506/2)*7000/1000000/2.20462262185</f>
        <v>8.0331208726955393E-9</v>
      </c>
      <c r="D8" s="46" t="s">
        <v>44</v>
      </c>
      <c r="E8" s="44" t="s">
        <v>47</v>
      </c>
      <c r="F8" s="44">
        <f>'Input Information'!$B$6</f>
        <v>0</v>
      </c>
      <c r="G8" s="44">
        <f>'Input Information'!$B$7</f>
        <v>0</v>
      </c>
      <c r="H8" s="70">
        <f t="shared" si="0"/>
        <v>0</v>
      </c>
      <c r="I8" s="46" t="s">
        <v>52</v>
      </c>
      <c r="J8" s="71"/>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row>
    <row r="9" spans="1:140" x14ac:dyDescent="0.2">
      <c r="A9" s="69" t="s">
        <v>48</v>
      </c>
      <c r="B9" s="44" t="s">
        <v>49</v>
      </c>
      <c r="C9" s="57">
        <f>0.00000168*7000/1000000/2.20462262185</f>
        <v>5.3342462711970375E-9</v>
      </c>
      <c r="D9" s="46" t="s">
        <v>44</v>
      </c>
      <c r="E9" s="44" t="s">
        <v>47</v>
      </c>
      <c r="F9" s="44">
        <f>'Input Information'!$B$6</f>
        <v>0</v>
      </c>
      <c r="G9" s="44">
        <f>'Input Information'!$B$7</f>
        <v>0</v>
      </c>
      <c r="H9" s="70">
        <f t="shared" si="0"/>
        <v>0</v>
      </c>
      <c r="I9" s="46" t="s">
        <v>52</v>
      </c>
      <c r="J9" s="73"/>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row>
    <row r="10" spans="1:140" x14ac:dyDescent="0.2">
      <c r="A10" s="69" t="s">
        <v>100</v>
      </c>
      <c r="B10" s="44" t="s">
        <v>101</v>
      </c>
      <c r="C10" s="57">
        <f>0.000000353*7000/1000000/2.20462262185</f>
        <v>1.1208267462693777E-9</v>
      </c>
      <c r="D10" s="46" t="s">
        <v>44</v>
      </c>
      <c r="E10" s="44" t="s">
        <v>47</v>
      </c>
      <c r="F10" s="44">
        <f>'Input Information'!$B$6</f>
        <v>0</v>
      </c>
      <c r="G10" s="44">
        <f>'Input Information'!$B$7</f>
        <v>0</v>
      </c>
      <c r="H10" s="70">
        <f t="shared" ref="H10:H15" si="1">G10*F10*C10</f>
        <v>0</v>
      </c>
      <c r="I10" s="46" t="s">
        <v>52</v>
      </c>
      <c r="J10" s="73"/>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row>
    <row r="11" spans="1:140" x14ac:dyDescent="0.2">
      <c r="A11" s="69" t="s">
        <v>102</v>
      </c>
      <c r="B11" s="44" t="s">
        <v>103</v>
      </c>
      <c r="C11" s="57">
        <f>(0.000000188/2)*7000/1000000/2.20462262185</f>
        <v>2.9846377945983421E-10</v>
      </c>
      <c r="D11" s="46" t="s">
        <v>44</v>
      </c>
      <c r="E11" s="44" t="s">
        <v>47</v>
      </c>
      <c r="F11" s="44">
        <f>'Input Information'!$B$6</f>
        <v>0</v>
      </c>
      <c r="G11" s="44">
        <f>'Input Information'!$B$7</f>
        <v>0</v>
      </c>
      <c r="H11" s="70">
        <f t="shared" si="1"/>
        <v>0</v>
      </c>
      <c r="I11" s="46" t="s">
        <v>52</v>
      </c>
      <c r="J11" s="73"/>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row>
    <row r="12" spans="1:140" x14ac:dyDescent="0.2">
      <c r="A12" s="69" t="s">
        <v>104</v>
      </c>
      <c r="B12" s="44" t="s">
        <v>105</v>
      </c>
      <c r="C12" s="57">
        <f>(0.0000000991/2)*7000/1000000/2.20462262185</f>
        <v>1.5732851353441263E-10</v>
      </c>
      <c r="D12" s="46" t="s">
        <v>44</v>
      </c>
      <c r="E12" s="44" t="s">
        <v>47</v>
      </c>
      <c r="F12" s="44">
        <f>'Input Information'!$B$6</f>
        <v>0</v>
      </c>
      <c r="G12" s="44">
        <f>'Input Information'!$B$7</f>
        <v>0</v>
      </c>
      <c r="H12" s="70">
        <f t="shared" si="1"/>
        <v>0</v>
      </c>
      <c r="I12" s="46" t="s">
        <v>52</v>
      </c>
      <c r="J12" s="73"/>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row>
    <row r="13" spans="1:140" x14ac:dyDescent="0.2">
      <c r="A13" s="69" t="s">
        <v>106</v>
      </c>
      <c r="B13" s="44" t="s">
        <v>107</v>
      </c>
      <c r="C13" s="57">
        <f>(0.000000489/2)*7000/1000000/2.20462262185</f>
        <v>7.7632334125456886E-10</v>
      </c>
      <c r="D13" s="46" t="s">
        <v>44</v>
      </c>
      <c r="E13" s="44" t="s">
        <v>47</v>
      </c>
      <c r="F13" s="44">
        <f>'Input Information'!$B$6</f>
        <v>0</v>
      </c>
      <c r="G13" s="44">
        <f>'Input Information'!$B$7</f>
        <v>0</v>
      </c>
      <c r="H13" s="70">
        <f t="shared" si="1"/>
        <v>0</v>
      </c>
      <c r="I13" s="46" t="s">
        <v>52</v>
      </c>
      <c r="J13" s="73"/>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row>
    <row r="14" spans="1:140" x14ac:dyDescent="0.2">
      <c r="A14" s="69" t="s">
        <v>108</v>
      </c>
      <c r="B14" s="44" t="s">
        <v>109</v>
      </c>
      <c r="C14" s="57">
        <f>(0.000000155/2)*7000/1000000/2.20462262185</f>
        <v>2.4607386072486337E-10</v>
      </c>
      <c r="D14" s="46" t="s">
        <v>44</v>
      </c>
      <c r="E14" s="44" t="s">
        <v>47</v>
      </c>
      <c r="F14" s="44">
        <f>'Input Information'!$B$6</f>
        <v>0</v>
      </c>
      <c r="G14" s="44">
        <f>'Input Information'!$B$7</f>
        <v>0</v>
      </c>
      <c r="H14" s="70">
        <f t="shared" si="1"/>
        <v>0</v>
      </c>
      <c r="I14" s="46" t="s">
        <v>52</v>
      </c>
      <c r="J14" s="73"/>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row>
    <row r="15" spans="1:140" x14ac:dyDescent="0.2">
      <c r="A15" s="69" t="s">
        <v>110</v>
      </c>
      <c r="B15" s="44" t="s">
        <v>111</v>
      </c>
      <c r="C15" s="57">
        <f>(0.000000583/2)*7000/1000000/2.20462262185</f>
        <v>9.2555523098448597E-10</v>
      </c>
      <c r="D15" s="46" t="s">
        <v>44</v>
      </c>
      <c r="E15" s="44" t="s">
        <v>47</v>
      </c>
      <c r="F15" s="44">
        <f>'Input Information'!$B$6</f>
        <v>0</v>
      </c>
      <c r="G15" s="44">
        <f>'Input Information'!$B$7</f>
        <v>0</v>
      </c>
      <c r="H15" s="70">
        <f t="shared" si="1"/>
        <v>0</v>
      </c>
      <c r="I15" s="46" t="s">
        <v>52</v>
      </c>
      <c r="J15" s="73"/>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row>
    <row r="16" spans="1:140" x14ac:dyDescent="0.2">
      <c r="A16" s="69" t="s">
        <v>50</v>
      </c>
      <c r="B16" s="74" t="s">
        <v>51</v>
      </c>
      <c r="C16" s="58">
        <f>0.00000761*7000/1000000/2.20462262185</f>
        <v>2.4162865549886582E-8</v>
      </c>
      <c r="D16" s="46" t="s">
        <v>44</v>
      </c>
      <c r="E16" s="46" t="s">
        <v>47</v>
      </c>
      <c r="F16" s="44">
        <f>'Input Information'!$B$6</f>
        <v>0</v>
      </c>
      <c r="G16" s="44">
        <f>'Input Information'!$B$7</f>
        <v>0</v>
      </c>
      <c r="H16" s="70">
        <f t="shared" si="0"/>
        <v>0</v>
      </c>
      <c r="I16" s="46" t="s">
        <v>52</v>
      </c>
      <c r="J16" s="73"/>
    </row>
    <row r="17" spans="1:140" s="76" customFormat="1" x14ac:dyDescent="0.2">
      <c r="A17" s="69" t="s">
        <v>87</v>
      </c>
      <c r="B17" s="75" t="s">
        <v>88</v>
      </c>
      <c r="C17" s="58">
        <f>0.0000292*7000/1000000/2.20462262185</f>
        <v>9.2714280427948523E-8</v>
      </c>
      <c r="D17" s="46" t="s">
        <v>44</v>
      </c>
      <c r="E17" s="46" t="s">
        <v>47</v>
      </c>
      <c r="F17" s="44">
        <f>'Input Information'!$B$6</f>
        <v>0</v>
      </c>
      <c r="G17" s="44">
        <f>'Input Information'!$B$7</f>
        <v>0</v>
      </c>
      <c r="H17" s="70">
        <f t="shared" si="0"/>
        <v>0</v>
      </c>
      <c r="I17" s="46" t="s">
        <v>52</v>
      </c>
      <c r="J17" s="71"/>
    </row>
    <row r="18" spans="1:140" s="76" customFormat="1" x14ac:dyDescent="0.2">
      <c r="A18" s="69" t="s">
        <v>112</v>
      </c>
      <c r="B18" s="74" t="s">
        <v>113</v>
      </c>
      <c r="C18" s="58">
        <f>(0.000000375/2)*7000/1000000/2.20462262185</f>
        <v>5.953399856246695E-10</v>
      </c>
      <c r="D18" s="46" t="s">
        <v>44</v>
      </c>
      <c r="E18" s="46" t="s">
        <v>47</v>
      </c>
      <c r="F18" s="44">
        <f>'Input Information'!$B$6</f>
        <v>0</v>
      </c>
      <c r="G18" s="44">
        <f>'Input Information'!$B$7</f>
        <v>0</v>
      </c>
      <c r="H18" s="70">
        <f>G18*F18*C18</f>
        <v>0</v>
      </c>
      <c r="I18" s="46" t="s">
        <v>52</v>
      </c>
      <c r="J18" s="71"/>
    </row>
    <row r="19" spans="1:140" x14ac:dyDescent="0.2">
      <c r="A19" s="77" t="s">
        <v>62</v>
      </c>
      <c r="B19" s="74" t="s">
        <v>63</v>
      </c>
      <c r="C19" s="58">
        <f>0.0000294*7000/1000000/2.20462262185</f>
        <v>9.3349309745948161E-8</v>
      </c>
      <c r="D19" s="46" t="s">
        <v>44</v>
      </c>
      <c r="E19" s="46" t="s">
        <v>47</v>
      </c>
      <c r="F19" s="44">
        <f>'Input Information'!$B$6</f>
        <v>0</v>
      </c>
      <c r="G19" s="44">
        <f>'Input Information'!$B$7</f>
        <v>0</v>
      </c>
      <c r="H19" s="70">
        <f t="shared" si="0"/>
        <v>0</v>
      </c>
      <c r="I19" s="46" t="s">
        <v>52</v>
      </c>
      <c r="J19" s="73"/>
    </row>
    <row r="20" spans="1:140" ht="13.5" thickBot="1" x14ac:dyDescent="0.25">
      <c r="A20" s="78" t="s">
        <v>64</v>
      </c>
      <c r="B20" s="79" t="s">
        <v>65</v>
      </c>
      <c r="C20" s="112">
        <f>0.00000478*7000/1000000/2.20462262185</f>
        <v>1.5177200700191572E-8</v>
      </c>
      <c r="D20" s="80" t="s">
        <v>44</v>
      </c>
      <c r="E20" s="80" t="s">
        <v>47</v>
      </c>
      <c r="F20" s="81">
        <f>'Input Information'!$B$6</f>
        <v>0</v>
      </c>
      <c r="G20" s="81">
        <f>'Input Information'!$B$7</f>
        <v>0</v>
      </c>
      <c r="H20" s="82">
        <f t="shared" si="0"/>
        <v>0</v>
      </c>
      <c r="I20" s="80" t="s">
        <v>52</v>
      </c>
      <c r="J20" s="73"/>
    </row>
    <row r="21" spans="1:140" s="88" customFormat="1" x14ac:dyDescent="0.2">
      <c r="A21" s="83" t="s">
        <v>71</v>
      </c>
      <c r="B21" s="84"/>
      <c r="C21" s="85"/>
      <c r="D21" s="86"/>
      <c r="E21" s="86"/>
      <c r="F21" s="86"/>
      <c r="G21" s="86"/>
      <c r="H21" s="87">
        <f>SUM(H7:H20)</f>
        <v>0</v>
      </c>
      <c r="I21" s="113" t="s">
        <v>52</v>
      </c>
    </row>
    <row r="22" spans="1:140" s="88" customFormat="1" x14ac:dyDescent="0.2">
      <c r="A22" s="89"/>
      <c r="B22" s="90"/>
      <c r="C22" s="91"/>
      <c r="F22" s="92"/>
      <c r="G22" s="92"/>
      <c r="H22" s="93"/>
    </row>
    <row r="23" spans="1:140" x14ac:dyDescent="0.2">
      <c r="C23" s="34" t="s">
        <v>70</v>
      </c>
    </row>
    <row r="24" spans="1:140" ht="13.5" thickBot="1" x14ac:dyDescent="0.25">
      <c r="B24" s="95"/>
      <c r="C24" s="95"/>
      <c r="D24" s="95"/>
      <c r="E24" s="95"/>
      <c r="F24" s="96"/>
    </row>
    <row r="25" spans="1:140" ht="13.5" thickBot="1" x14ac:dyDescent="0.25">
      <c r="A25" s="97" t="s">
        <v>1</v>
      </c>
      <c r="B25" s="97" t="s">
        <v>2</v>
      </c>
      <c r="C25" s="98" t="s">
        <v>36</v>
      </c>
      <c r="D25" s="99" t="s">
        <v>37</v>
      </c>
      <c r="E25" s="100" t="s">
        <v>33</v>
      </c>
      <c r="F25" s="101" t="s">
        <v>40</v>
      </c>
      <c r="G25" s="102" t="s">
        <v>42</v>
      </c>
      <c r="H25" s="103" t="s">
        <v>38</v>
      </c>
      <c r="I25" s="104" t="s">
        <v>3</v>
      </c>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row>
    <row r="26" spans="1:140" x14ac:dyDescent="0.2">
      <c r="A26" s="105"/>
      <c r="B26" s="105"/>
      <c r="C26" s="106"/>
      <c r="D26" s="106"/>
      <c r="E26" s="106"/>
      <c r="F26" s="107"/>
      <c r="G26" s="107"/>
      <c r="H26" s="105"/>
      <c r="I26" s="108"/>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row>
    <row r="27" spans="1:140" x14ac:dyDescent="0.2">
      <c r="A27" s="35" t="s">
        <v>72</v>
      </c>
      <c r="B27" s="105"/>
      <c r="C27" s="106"/>
      <c r="D27" s="106"/>
      <c r="E27" s="106"/>
      <c r="F27" s="107"/>
      <c r="G27" s="107"/>
      <c r="H27" s="105"/>
      <c r="I27" s="108"/>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row>
    <row r="28" spans="1:140" x14ac:dyDescent="0.2">
      <c r="A28" s="105"/>
      <c r="B28" s="105"/>
      <c r="C28" s="106"/>
      <c r="D28" s="106"/>
      <c r="E28" s="106"/>
      <c r="F28" s="107"/>
      <c r="G28" s="107"/>
      <c r="H28" s="105"/>
      <c r="I28" s="108"/>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row>
    <row r="29" spans="1:140" x14ac:dyDescent="0.2">
      <c r="A29" s="109" t="s">
        <v>74</v>
      </c>
      <c r="B29" s="94"/>
      <c r="C29" s="94"/>
      <c r="D29" s="94"/>
      <c r="E29" s="94"/>
      <c r="F29" s="94"/>
      <c r="G29" s="94"/>
      <c r="H29" s="93"/>
    </row>
    <row r="30" spans="1:140" x14ac:dyDescent="0.2">
      <c r="A30" s="109" t="s">
        <v>76</v>
      </c>
      <c r="B30" s="110"/>
      <c r="C30" s="111"/>
      <c r="D30" s="111"/>
      <c r="E30" s="111"/>
      <c r="F30" s="111"/>
      <c r="G30" s="111"/>
      <c r="H30" s="93"/>
    </row>
    <row r="31" spans="1:140" x14ac:dyDescent="0.2">
      <c r="A31" s="109"/>
    </row>
  </sheetData>
  <sheetProtection password="CA53" sheet="1"/>
  <mergeCells count="1">
    <mergeCell ref="A3:E3"/>
  </mergeCells>
  <phoneticPr fontId="9" type="noConversion"/>
  <pageMargins left="0.75" right="0.75" top="1" bottom="1" header="0.5" footer="0.5"/>
  <pageSetup scale="9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workbookViewId="0">
      <selection activeCell="A3" sqref="A3"/>
    </sheetView>
  </sheetViews>
  <sheetFormatPr defaultColWidth="9.140625" defaultRowHeight="12.75" x14ac:dyDescent="0.2"/>
  <cols>
    <col min="1" max="1" width="47.7109375" customWidth="1"/>
    <col min="2" max="2" width="12.85546875" customWidth="1"/>
    <col min="3" max="3" width="16.42578125" customWidth="1"/>
    <col min="4" max="4" width="10.85546875" bestFit="1" customWidth="1"/>
    <col min="5" max="5" width="9.85546875" customWidth="1"/>
    <col min="6" max="6" width="17.140625" customWidth="1"/>
    <col min="7" max="7" width="20.28515625" customWidth="1"/>
    <col min="8" max="8" width="23.85546875" style="2" customWidth="1"/>
    <col min="9" max="9" width="7.85546875" customWidth="1"/>
  </cols>
  <sheetData>
    <row r="1" spans="1:9" x14ac:dyDescent="0.2">
      <c r="B1" s="29" t="s">
        <v>14</v>
      </c>
    </row>
    <row r="2" spans="1:9" x14ac:dyDescent="0.2">
      <c r="I2" s="27"/>
    </row>
    <row r="3" spans="1:9" ht="24.95" customHeight="1" x14ac:dyDescent="0.2">
      <c r="A3" s="117" t="s">
        <v>1</v>
      </c>
      <c r="B3" s="118" t="s">
        <v>2</v>
      </c>
      <c r="C3" s="118" t="s">
        <v>36</v>
      </c>
      <c r="D3" s="118" t="s">
        <v>75</v>
      </c>
      <c r="E3" s="118" t="s">
        <v>33</v>
      </c>
      <c r="F3" s="118" t="s">
        <v>40</v>
      </c>
      <c r="G3" s="118" t="s">
        <v>83</v>
      </c>
      <c r="H3" s="118" t="s">
        <v>77</v>
      </c>
      <c r="I3" s="118" t="s">
        <v>3</v>
      </c>
    </row>
    <row r="4" spans="1:9" x14ac:dyDescent="0.2">
      <c r="A4" s="59" t="s">
        <v>5</v>
      </c>
      <c r="B4" s="31" t="s">
        <v>6</v>
      </c>
      <c r="C4" s="58">
        <f>0.003029</f>
        <v>3.029E-3</v>
      </c>
      <c r="D4" s="31" t="s">
        <v>44</v>
      </c>
      <c r="E4" s="31" t="s">
        <v>32</v>
      </c>
      <c r="F4" s="31">
        <f>'Input Information'!$B$6</f>
        <v>0</v>
      </c>
      <c r="G4" s="31">
        <f>'Input Information'!$B$7</f>
        <v>0</v>
      </c>
      <c r="H4" s="50">
        <f>G4*F4*C4/1000</f>
        <v>0</v>
      </c>
      <c r="I4" s="31" t="s">
        <v>7</v>
      </c>
    </row>
    <row r="5" spans="1:9" x14ac:dyDescent="0.2">
      <c r="A5" s="59" t="s">
        <v>8</v>
      </c>
      <c r="B5" s="60" t="s">
        <v>9</v>
      </c>
      <c r="C5" s="58">
        <f>0.0009294</f>
        <v>9.2940000000000004E-4</v>
      </c>
      <c r="D5" s="31" t="s">
        <v>44</v>
      </c>
      <c r="E5" s="31" t="s">
        <v>32</v>
      </c>
      <c r="F5" s="31">
        <f>'Input Information'!$B$6</f>
        <v>0</v>
      </c>
      <c r="G5" s="31">
        <f>'Input Information'!$B$7</f>
        <v>0</v>
      </c>
      <c r="H5" s="50">
        <f t="shared" ref="H5:H10" si="0">G5*F5*C5/1000</f>
        <v>0</v>
      </c>
      <c r="I5" s="31" t="s">
        <v>7</v>
      </c>
    </row>
    <row r="6" spans="1:9" x14ac:dyDescent="0.2">
      <c r="A6" s="59" t="s">
        <v>68</v>
      </c>
      <c r="B6" s="31" t="s">
        <v>10</v>
      </c>
      <c r="C6" s="58">
        <f>0.01405</f>
        <v>1.405E-2</v>
      </c>
      <c r="D6" s="31" t="s">
        <v>44</v>
      </c>
      <c r="E6" s="31" t="s">
        <v>32</v>
      </c>
      <c r="F6" s="31">
        <f>'Input Information'!$B$6</f>
        <v>0</v>
      </c>
      <c r="G6" s="31">
        <f>'Input Information'!$B$7</f>
        <v>0</v>
      </c>
      <c r="H6" s="50">
        <f t="shared" si="0"/>
        <v>0</v>
      </c>
      <c r="I6" s="31" t="s">
        <v>7</v>
      </c>
    </row>
    <row r="7" spans="1:9" x14ac:dyDescent="0.2">
      <c r="A7" s="59" t="s">
        <v>11</v>
      </c>
      <c r="B7" s="31" t="s">
        <v>4</v>
      </c>
      <c r="C7" s="58">
        <f>0.00112</f>
        <v>1.1199999999999999E-3</v>
      </c>
      <c r="D7" s="31" t="s">
        <v>44</v>
      </c>
      <c r="E7" s="31" t="s">
        <v>32</v>
      </c>
      <c r="F7" s="31">
        <f>'Input Information'!$B$6</f>
        <v>0</v>
      </c>
      <c r="G7" s="31">
        <f>'Input Information'!$B$7</f>
        <v>0</v>
      </c>
      <c r="H7" s="50">
        <f t="shared" si="0"/>
        <v>0</v>
      </c>
      <c r="I7" s="31" t="s">
        <v>7</v>
      </c>
    </row>
    <row r="8" spans="1:9" x14ac:dyDescent="0.2">
      <c r="A8" s="59" t="s">
        <v>12</v>
      </c>
      <c r="B8" s="31" t="s">
        <v>4</v>
      </c>
      <c r="C8" s="58">
        <f>0.0009974</f>
        <v>9.9740000000000007E-4</v>
      </c>
      <c r="D8" s="31" t="s">
        <v>44</v>
      </c>
      <c r="E8" s="31" t="s">
        <v>32</v>
      </c>
      <c r="F8" s="31">
        <f>'Input Information'!$B$6</f>
        <v>0</v>
      </c>
      <c r="G8" s="31">
        <f>'Input Information'!$B$7</f>
        <v>0</v>
      </c>
      <c r="H8" s="50">
        <f t="shared" si="0"/>
        <v>0</v>
      </c>
      <c r="I8" s="31" t="s">
        <v>7</v>
      </c>
    </row>
    <row r="9" spans="1:9" x14ac:dyDescent="0.2">
      <c r="A9" s="49" t="s">
        <v>114</v>
      </c>
      <c r="B9" s="31" t="s">
        <v>4</v>
      </c>
      <c r="C9" s="58">
        <f>0.0009974</f>
        <v>9.9740000000000007E-4</v>
      </c>
      <c r="D9" s="31" t="s">
        <v>44</v>
      </c>
      <c r="E9" s="31" t="s">
        <v>32</v>
      </c>
      <c r="F9" s="31">
        <f>'Input Information'!$B$6</f>
        <v>0</v>
      </c>
      <c r="G9" s="31">
        <f>'Input Information'!$B$7</f>
        <v>0</v>
      </c>
      <c r="H9" s="50">
        <f t="shared" si="0"/>
        <v>0</v>
      </c>
      <c r="I9" s="31" t="s">
        <v>7</v>
      </c>
    </row>
    <row r="10" spans="1:9" x14ac:dyDescent="0.2">
      <c r="A10" s="49" t="s">
        <v>115</v>
      </c>
      <c r="B10" s="31" t="s">
        <v>4</v>
      </c>
      <c r="C10" s="58">
        <f>0.0009974</f>
        <v>9.9740000000000007E-4</v>
      </c>
      <c r="D10" s="31" t="s">
        <v>44</v>
      </c>
      <c r="E10" s="31" t="s">
        <v>32</v>
      </c>
      <c r="F10" s="31">
        <f>'Input Information'!$B$6</f>
        <v>0</v>
      </c>
      <c r="G10" s="31">
        <f>'Input Information'!$B$7</f>
        <v>0</v>
      </c>
      <c r="H10" s="50">
        <f t="shared" si="0"/>
        <v>0</v>
      </c>
      <c r="I10" s="31" t="s">
        <v>7</v>
      </c>
    </row>
    <row r="11" spans="1:9" x14ac:dyDescent="0.2">
      <c r="C11" s="15"/>
    </row>
    <row r="12" spans="1:9" x14ac:dyDescent="0.2">
      <c r="A12" s="7" t="s">
        <v>74</v>
      </c>
    </row>
    <row r="13" spans="1:9" x14ac:dyDescent="0.2">
      <c r="A13" s="7" t="s">
        <v>76</v>
      </c>
    </row>
    <row r="14" spans="1:9" x14ac:dyDescent="0.2">
      <c r="A14" s="7"/>
    </row>
  </sheetData>
  <sheetProtection password="CA53" sheet="1" objects="1" scenarios="1"/>
  <phoneticPr fontId="9" type="noConversion"/>
  <pageMargins left="0.75" right="0.75" top="1" bottom="1" header="0.5" footer="0.5"/>
  <pageSetup scale="7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workbookViewId="0">
      <selection activeCell="A3" sqref="A3"/>
    </sheetView>
  </sheetViews>
  <sheetFormatPr defaultColWidth="9.140625" defaultRowHeight="12.75" x14ac:dyDescent="0.2"/>
  <cols>
    <col min="1" max="1" width="25.140625" customWidth="1"/>
    <col min="2" max="2" width="12.5703125" customWidth="1"/>
    <col min="3" max="3" width="19.7109375" customWidth="1"/>
    <col min="4" max="4" width="10.85546875" bestFit="1" customWidth="1"/>
    <col min="5" max="5" width="9.7109375" bestFit="1" customWidth="1"/>
    <col min="6" max="6" width="18.28515625" bestFit="1" customWidth="1"/>
    <col min="7" max="7" width="12.5703125" bestFit="1" customWidth="1"/>
    <col min="8" max="8" width="26.5703125" style="2" bestFit="1" customWidth="1"/>
    <col min="9" max="9" width="6.5703125" bestFit="1" customWidth="1"/>
  </cols>
  <sheetData>
    <row r="1" spans="1:9" x14ac:dyDescent="0.2">
      <c r="C1" s="29" t="s">
        <v>15</v>
      </c>
    </row>
    <row r="2" spans="1:9" x14ac:dyDescent="0.2">
      <c r="I2" s="27"/>
    </row>
    <row r="3" spans="1:9" x14ac:dyDescent="0.2">
      <c r="A3" s="55" t="s">
        <v>1</v>
      </c>
      <c r="B3" s="55" t="s">
        <v>2</v>
      </c>
      <c r="C3" s="32" t="s">
        <v>36</v>
      </c>
      <c r="D3" s="32" t="s">
        <v>75</v>
      </c>
      <c r="E3" s="32" t="s">
        <v>33</v>
      </c>
      <c r="F3" s="56" t="s">
        <v>40</v>
      </c>
      <c r="G3" s="56" t="s">
        <v>42</v>
      </c>
      <c r="H3" s="55" t="s">
        <v>77</v>
      </c>
      <c r="I3" s="32" t="s">
        <v>3</v>
      </c>
    </row>
    <row r="4" spans="1:9" x14ac:dyDescent="0.2">
      <c r="A4" s="49" t="s">
        <v>27</v>
      </c>
      <c r="B4" s="51" t="s">
        <v>21</v>
      </c>
      <c r="C4" s="58">
        <f>0.000933*7000/1000000/2.20462262185</f>
        <v>2.9624117684683547E-6</v>
      </c>
      <c r="D4" s="31" t="s">
        <v>44</v>
      </c>
      <c r="E4" s="31" t="s">
        <v>47</v>
      </c>
      <c r="F4" s="30">
        <f>'Input Information'!$B$6</f>
        <v>0</v>
      </c>
      <c r="G4" s="30">
        <f>'Input Information'!$B$7</f>
        <v>0</v>
      </c>
      <c r="H4" s="50">
        <f t="shared" ref="H4:H9" si="0">G4*F4*C4/1000</f>
        <v>0</v>
      </c>
      <c r="I4" s="31" t="s">
        <v>7</v>
      </c>
    </row>
    <row r="5" spans="1:9" x14ac:dyDescent="0.2">
      <c r="A5" s="49" t="s">
        <v>28</v>
      </c>
      <c r="B5" s="51" t="s">
        <v>29</v>
      </c>
      <c r="C5" s="58">
        <f>(0.0000391/2)*7000/1000000/2.20462262185</f>
        <v>6.207411583446553E-8</v>
      </c>
      <c r="D5" s="31" t="s">
        <v>44</v>
      </c>
      <c r="E5" s="31" t="s">
        <v>47</v>
      </c>
      <c r="F5" s="30">
        <f>'Input Information'!$B$6</f>
        <v>0</v>
      </c>
      <c r="G5" s="30">
        <f>'Input Information'!$B$7</f>
        <v>0</v>
      </c>
      <c r="H5" s="50">
        <f t="shared" si="0"/>
        <v>0</v>
      </c>
      <c r="I5" s="31" t="s">
        <v>7</v>
      </c>
    </row>
    <row r="6" spans="1:9" x14ac:dyDescent="0.2">
      <c r="A6" s="52" t="s">
        <v>53</v>
      </c>
      <c r="B6" s="51" t="s">
        <v>54</v>
      </c>
      <c r="C6" s="58">
        <f>0.00118*7000/1000000/2.20462262185</f>
        <v>3.7466729761979197E-6</v>
      </c>
      <c r="D6" s="31" t="s">
        <v>44</v>
      </c>
      <c r="E6" s="31" t="s">
        <v>47</v>
      </c>
      <c r="F6" s="30">
        <f>'Input Information'!$B$6</f>
        <v>0</v>
      </c>
      <c r="G6" s="30">
        <f>'Input Information'!$B$7</f>
        <v>0</v>
      </c>
      <c r="H6" s="50">
        <f t="shared" si="0"/>
        <v>0</v>
      </c>
      <c r="I6" s="31" t="s">
        <v>7</v>
      </c>
    </row>
    <row r="7" spans="1:9" x14ac:dyDescent="0.2">
      <c r="A7" s="49" t="s">
        <v>30</v>
      </c>
      <c r="B7" s="51" t="s">
        <v>22</v>
      </c>
      <c r="C7" s="58">
        <f>0.00258*7000/1000000/2.20462262185</f>
        <v>8.1918782021954518E-6</v>
      </c>
      <c r="D7" s="31" t="s">
        <v>44</v>
      </c>
      <c r="E7" s="31" t="s">
        <v>47</v>
      </c>
      <c r="F7" s="30">
        <f>'Input Information'!$B$6</f>
        <v>0</v>
      </c>
      <c r="G7" s="30">
        <f>'Input Information'!$B$7</f>
        <v>0</v>
      </c>
      <c r="H7" s="50">
        <f t="shared" si="0"/>
        <v>0</v>
      </c>
      <c r="I7" s="31" t="s">
        <v>7</v>
      </c>
    </row>
    <row r="8" spans="1:9" x14ac:dyDescent="0.2">
      <c r="A8" s="52" t="s">
        <v>66</v>
      </c>
      <c r="B8" s="51" t="s">
        <v>67</v>
      </c>
      <c r="C8" s="58">
        <f>0.000409*7000/1000000/2.20462262185</f>
        <v>1.2986349553092788E-6</v>
      </c>
      <c r="D8" s="31" t="s">
        <v>44</v>
      </c>
      <c r="E8" s="31" t="s">
        <v>47</v>
      </c>
      <c r="F8" s="30">
        <f>'Input Information'!$B$6</f>
        <v>0</v>
      </c>
      <c r="G8" s="30">
        <f>'Input Information'!$B$7</f>
        <v>0</v>
      </c>
      <c r="H8" s="50">
        <f t="shared" si="0"/>
        <v>0</v>
      </c>
      <c r="I8" s="31" t="s">
        <v>7</v>
      </c>
    </row>
    <row r="9" spans="1:9" x14ac:dyDescent="0.2">
      <c r="A9" s="53" t="s">
        <v>55</v>
      </c>
      <c r="B9" s="54" t="s">
        <v>56</v>
      </c>
      <c r="C9" s="58">
        <f>0.000285*7000/1000000/2.20462262185</f>
        <v>9.0491677814949749E-7</v>
      </c>
      <c r="D9" s="31" t="s">
        <v>44</v>
      </c>
      <c r="E9" s="54" t="s">
        <v>47</v>
      </c>
      <c r="F9" s="30">
        <f>'Input Information'!$B$6</f>
        <v>0</v>
      </c>
      <c r="G9" s="30">
        <f>'Input Information'!$B$7</f>
        <v>0</v>
      </c>
      <c r="H9" s="50">
        <f t="shared" si="0"/>
        <v>0</v>
      </c>
      <c r="I9" s="31" t="s">
        <v>7</v>
      </c>
    </row>
    <row r="10" spans="1:9" x14ac:dyDescent="0.2">
      <c r="A10" s="12"/>
      <c r="B10" s="13"/>
      <c r="C10" s="114"/>
      <c r="D10" s="115"/>
      <c r="E10" s="13"/>
      <c r="F10" s="24"/>
      <c r="G10" s="24"/>
      <c r="H10" s="116"/>
      <c r="I10" s="115"/>
    </row>
    <row r="11" spans="1:9" x14ac:dyDescent="0.2">
      <c r="A11" s="7" t="s">
        <v>74</v>
      </c>
    </row>
    <row r="12" spans="1:9" x14ac:dyDescent="0.2">
      <c r="A12" s="7" t="s">
        <v>76</v>
      </c>
    </row>
    <row r="13" spans="1:9" x14ac:dyDescent="0.2">
      <c r="A13" s="7"/>
    </row>
  </sheetData>
  <sheetProtection password="CA53" sheet="1"/>
  <phoneticPr fontId="9" type="noConversion"/>
  <pageMargins left="0.75" right="0.75" top="1" bottom="1" header="0.5" footer="0.5"/>
  <pageSetup scale="8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A3" sqref="A3"/>
    </sheetView>
  </sheetViews>
  <sheetFormatPr defaultRowHeight="12.75" x14ac:dyDescent="0.2"/>
  <cols>
    <col min="1" max="1" width="11.28515625" customWidth="1"/>
    <col min="2" max="2" width="69" customWidth="1"/>
  </cols>
  <sheetData>
    <row r="1" spans="1:3" x14ac:dyDescent="0.2">
      <c r="A1" s="119" t="s">
        <v>118</v>
      </c>
    </row>
    <row r="2" spans="1:3" x14ac:dyDescent="0.2">
      <c r="A2" s="120" t="s">
        <v>119</v>
      </c>
      <c r="B2" s="121" t="s">
        <v>120</v>
      </c>
      <c r="C2" s="122" t="s">
        <v>121</v>
      </c>
    </row>
    <row r="3" spans="1:3" x14ac:dyDescent="0.2">
      <c r="A3" s="123">
        <v>39848</v>
      </c>
      <c r="B3" s="49" t="s">
        <v>122</v>
      </c>
      <c r="C3" s="124" t="s">
        <v>123</v>
      </c>
    </row>
    <row r="4" spans="1:3" ht="91.9" customHeight="1" x14ac:dyDescent="0.2">
      <c r="A4" s="123">
        <v>42423</v>
      </c>
      <c r="B4" s="125" t="s">
        <v>125</v>
      </c>
      <c r="C4" s="124" t="s">
        <v>124</v>
      </c>
    </row>
    <row r="5" spans="1:3" ht="74.45" customHeight="1" x14ac:dyDescent="0.2"/>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 </vt:lpstr>
      <vt:lpstr>Input Information</vt:lpstr>
      <vt:lpstr>Part 1 Releases</vt:lpstr>
      <vt:lpstr>Parts 2 and 3 Releases</vt:lpstr>
      <vt:lpstr>Part 4 Releases</vt:lpstr>
      <vt:lpstr>Part 5 Releases </vt:lpstr>
      <vt:lpstr>Document History</vt:lpstr>
    </vt:vector>
  </TitlesOfParts>
  <Company>Environment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Christa Seaman</dc:creator>
  <cp:lastModifiedBy>Hawirko,Jason [Edm]</cp:lastModifiedBy>
  <cp:lastPrinted>2005-01-28T22:08:30Z</cp:lastPrinted>
  <dcterms:created xsi:type="dcterms:W3CDTF">2003-10-06T20:49:16Z</dcterms:created>
  <dcterms:modified xsi:type="dcterms:W3CDTF">2018-05-23T18:45:33Z</dcterms:modified>
</cp:coreProperties>
</file>