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53" lockStructure="1"/>
  <bookViews>
    <workbookView xWindow="-60" yWindow="0" windowWidth="15360" windowHeight="9210" tabRatio="834"/>
  </bookViews>
  <sheets>
    <sheet name="Instructions " sheetId="1" r:id="rId1"/>
    <sheet name="Input Information" sheetId="2" r:id="rId2"/>
    <sheet name="Part 1 Releases" sheetId="7" r:id="rId3"/>
    <sheet name="Parts 2 and 3 Releases" sheetId="4" r:id="rId4"/>
    <sheet name="Part 4 Releases" sheetId="5" r:id="rId5"/>
    <sheet name="Part 5 Releases " sheetId="6" r:id="rId6"/>
    <sheet name="Document History" sheetId="8" state="hidden" r:id="rId7"/>
  </sheets>
  <calcPr calcId="145621"/>
</workbook>
</file>

<file path=xl/calcChain.xml><?xml version="1.0" encoding="utf-8"?>
<calcChain xmlns="http://schemas.openxmlformats.org/spreadsheetml/2006/main">
  <c r="C15" i="4" l="1"/>
  <c r="C12" i="4"/>
  <c r="C11" i="4"/>
  <c r="C9" i="4"/>
  <c r="C8" i="4"/>
  <c r="C8" i="6"/>
  <c r="B8" i="2"/>
  <c r="F11" i="7" s="1"/>
  <c r="C10" i="4"/>
  <c r="C5" i="7"/>
  <c r="C7" i="4"/>
  <c r="C7" i="5"/>
  <c r="C6" i="7"/>
  <c r="C7" i="7"/>
  <c r="C8" i="7"/>
  <c r="C9" i="7"/>
  <c r="C10" i="7"/>
  <c r="C11" i="7"/>
  <c r="C12" i="7"/>
  <c r="C4" i="7"/>
  <c r="C17" i="4"/>
  <c r="C16" i="4"/>
  <c r="C14" i="4"/>
  <c r="C13" i="4"/>
  <c r="C6" i="4"/>
  <c r="C5" i="4"/>
  <c r="C4" i="4"/>
  <c r="C5" i="6"/>
  <c r="C6" i="6"/>
  <c r="C7" i="6"/>
  <c r="C4" i="6"/>
  <c r="C9" i="5"/>
  <c r="C10" i="5"/>
  <c r="C8" i="5"/>
  <c r="C6" i="5"/>
  <c r="C5" i="5"/>
  <c r="C4" i="5"/>
  <c r="F17" i="4" l="1"/>
  <c r="F5" i="4"/>
  <c r="G5" i="6"/>
  <c r="G13" i="4"/>
  <c r="F7" i="4"/>
  <c r="F12" i="7"/>
  <c r="G9" i="4"/>
  <c r="F6" i="5"/>
  <c r="G4" i="6"/>
  <c r="F10" i="5"/>
  <c r="G16" i="4"/>
  <c r="G8" i="7"/>
  <c r="F16" i="4"/>
  <c r="F6" i="6"/>
  <c r="G11" i="7"/>
  <c r="G12" i="4"/>
  <c r="F4" i="7"/>
  <c r="F6" i="4"/>
  <c r="F8" i="5"/>
  <c r="F4" i="4"/>
  <c r="G5" i="5"/>
  <c r="G6" i="6"/>
  <c r="G6" i="4"/>
  <c r="G6" i="5"/>
  <c r="G9" i="5"/>
  <c r="G12" i="7"/>
  <c r="G7" i="7"/>
  <c r="G5" i="7"/>
  <c r="F10" i="4"/>
  <c r="F8" i="7"/>
  <c r="F7" i="5"/>
  <c r="F4" i="6"/>
  <c r="F7" i="6"/>
  <c r="G4" i="5"/>
  <c r="G8" i="6"/>
  <c r="G14" i="4"/>
  <c r="G10" i="5"/>
  <c r="G7" i="6"/>
  <c r="G4" i="7"/>
  <c r="G10" i="7"/>
  <c r="F15" i="4"/>
  <c r="G11" i="4"/>
  <c r="F5" i="7"/>
  <c r="F4" i="5"/>
  <c r="F8" i="6"/>
  <c r="F13" i="4"/>
  <c r="F5" i="5"/>
  <c r="F9" i="5"/>
  <c r="F5" i="6"/>
  <c r="F14" i="4"/>
  <c r="G7" i="5"/>
  <c r="G17" i="4"/>
  <c r="G4" i="4"/>
  <c r="G8" i="5"/>
  <c r="G9" i="7"/>
  <c r="G6" i="7"/>
  <c r="F8" i="4"/>
  <c r="G15" i="4"/>
  <c r="F9" i="7"/>
  <c r="G5" i="4"/>
  <c r="G7" i="4"/>
  <c r="F12" i="4"/>
  <c r="G10" i="4"/>
  <c r="F6" i="7"/>
  <c r="F10" i="7"/>
  <c r="G8" i="4"/>
  <c r="F9" i="4"/>
  <c r="F11" i="4"/>
  <c r="F7" i="7"/>
</calcChain>
</file>

<file path=xl/sharedStrings.xml><?xml version="1.0" encoding="utf-8"?>
<sst xmlns="http://schemas.openxmlformats.org/spreadsheetml/2006/main" count="279" uniqueCount="127">
  <si>
    <t>Input Data</t>
  </si>
  <si>
    <t>Substance Name</t>
  </si>
  <si>
    <t>CAS Number</t>
  </si>
  <si>
    <t>Units</t>
  </si>
  <si>
    <t>*</t>
  </si>
  <si>
    <t>Carbon Monoxide (CO)</t>
  </si>
  <si>
    <t>630-08-0</t>
  </si>
  <si>
    <t>tonnes</t>
  </si>
  <si>
    <t>Sulphur Dioxide (SO2)</t>
  </si>
  <si>
    <t>7446-09-5</t>
  </si>
  <si>
    <t>11104-93-1</t>
  </si>
  <si>
    <t>Total Particulate Matter (TPM)</t>
  </si>
  <si>
    <t>Activity Rate</t>
  </si>
  <si>
    <t>Part 4 Criteria Air Contaminants (CAC) Releases</t>
  </si>
  <si>
    <t>Part 5 Selected Volatile Organic Compounds Releases</t>
  </si>
  <si>
    <t>Purpose</t>
  </si>
  <si>
    <t>How to Use the Estimation Tool</t>
  </si>
  <si>
    <t>Sources of Information</t>
  </si>
  <si>
    <t>Additional Information</t>
  </si>
  <si>
    <t xml:space="preserve">The spreadsheet has been populated with default emission factors, however if you have a site specific emission factor you would prefer to use you may enter it in the emission factor column.  If you choose to insert your own emission factor ensure that the units have been converted accordingly.  </t>
  </si>
  <si>
    <t xml:space="preserve"> </t>
  </si>
  <si>
    <t>71-43-2</t>
  </si>
  <si>
    <t>115-07-1</t>
  </si>
  <si>
    <t>Level 1 - Internal Combustion Engines</t>
  </si>
  <si>
    <t>Diesel Fuel Burned</t>
  </si>
  <si>
    <t>Benzene</t>
  </si>
  <si>
    <t>Propylene</t>
  </si>
  <si>
    <r>
      <t>kg/m</t>
    </r>
    <r>
      <rPr>
        <vertAlign val="superscript"/>
        <sz val="10"/>
        <rFont val="Arial"/>
        <family val="2"/>
      </rPr>
      <t>3</t>
    </r>
  </si>
  <si>
    <r>
      <t>m</t>
    </r>
    <r>
      <rPr>
        <vertAlign val="superscript"/>
        <sz val="10"/>
        <rFont val="Arial"/>
        <family val="2"/>
      </rPr>
      <t>3</t>
    </r>
  </si>
  <si>
    <t>EF Rating</t>
  </si>
  <si>
    <t xml:space="preserve">The emission factors used in this spreadsheet are based on uncontrolled emissions.  If you are using an emission control device you will have to adjust the emissions calculated by this spreadsheet according to the following formula: </t>
  </si>
  <si>
    <t>Controlled Emissions = Uncontrolled emission x ((100 - control efficiency)/100))</t>
  </si>
  <si>
    <t xml:space="preserve">Emission Factor </t>
  </si>
  <si>
    <t>EF** Units</t>
  </si>
  <si>
    <t>Total Release</t>
  </si>
  <si>
    <t>Oxides of Nitrogen, expressed as NO2 (NOx)</t>
  </si>
  <si>
    <t>Heating Value</t>
  </si>
  <si>
    <r>
      <t>GJ/m</t>
    </r>
    <r>
      <rPr>
        <vertAlign val="superscript"/>
        <sz val="10"/>
        <rFont val="Arial"/>
        <family val="2"/>
      </rPr>
      <t>3</t>
    </r>
  </si>
  <si>
    <t>Acetaldehyde</t>
  </si>
  <si>
    <t>75-07-0</t>
  </si>
  <si>
    <t>E</t>
  </si>
  <si>
    <t>Formaldehyde</t>
  </si>
  <si>
    <t>50-00-0</t>
  </si>
  <si>
    <t>91-20-3</t>
  </si>
  <si>
    <t>Toluene</t>
  </si>
  <si>
    <t>108-88-3</t>
  </si>
  <si>
    <t>1330-20-7</t>
  </si>
  <si>
    <t>Benzo (a) anthracene</t>
  </si>
  <si>
    <t>56-55-3</t>
  </si>
  <si>
    <t>kg</t>
  </si>
  <si>
    <t>Fluoranthene</t>
  </si>
  <si>
    <t>206-44-0</t>
  </si>
  <si>
    <t>Phenanthrene</t>
  </si>
  <si>
    <t>85-01-8</t>
  </si>
  <si>
    <t>Pyrene</t>
  </si>
  <si>
    <t>129-00-0</t>
  </si>
  <si>
    <t>Part 3 Substance Releases</t>
  </si>
  <si>
    <t>Part 2 Substance Releases</t>
  </si>
  <si>
    <t>No Emission Factors can be found for Part 3 substances.</t>
  </si>
  <si>
    <t>Activity Rate from input tab</t>
  </si>
  <si>
    <t>* No single CAS Number applies to this substance</t>
  </si>
  <si>
    <t>Total Release to 3 decimals</t>
  </si>
  <si>
    <t xml:space="preserve">Since the NPRI reporting thresholds are for the facility as a whole the air releases calculated in this spreadsheet must be added to the NPRI releases from other sources (air releases) and activities at the facility.  </t>
  </si>
  <si>
    <t>Before using the number calculated with this spreadsheet ensure that only the processes used at your facility are represented in the respective tab. If you notice that a process has been included in the release calculation that is not present at your facility replace the emission factor for that process with the number 0. This will remove the releases due to that process from your release calculation.</t>
  </si>
  <si>
    <t>Liters</t>
  </si>
  <si>
    <r>
      <t>Note: 1,000 liters = 1m</t>
    </r>
    <r>
      <rPr>
        <vertAlign val="superscript"/>
        <sz val="10"/>
        <rFont val="Arial"/>
      </rPr>
      <t>3</t>
    </r>
  </si>
  <si>
    <t>Part 1A Substance Releases</t>
  </si>
  <si>
    <t>Activity Rate from Input Tab</t>
  </si>
  <si>
    <t>Acenaphthene</t>
  </si>
  <si>
    <t>83-32-9</t>
  </si>
  <si>
    <t>86-73-7</t>
  </si>
  <si>
    <t>Fluorene</t>
  </si>
  <si>
    <t>Acenaphthylene</t>
  </si>
  <si>
    <t>208-96-8</t>
  </si>
  <si>
    <t>By selecting the "Input Information" tab in this workbook you may enter all of the relevant data required to perform the release estimates calculated in the following four tabs. Cells highlighted in yellow are required values. Once you have entered all the required values you can view the generated release estimates, which will appear in red bold font, by selecting one of the following four tabs: "Part 1 Releases", "Part 2 - 3 Releases", "Part 4 Releases", and "Part 5 Releases". Part 1 releases include the core NPRI substances with a 10-tonne manufacture, process or otherwise use threshold, along with other selected metal compounds with 5-kg and 50-kg thresholds. Part 2 and 3 releases include PAHs and dioxins and furans, respectively. The Part 2 substances have an incidentally manufactured reporting threshold and Part 3 substances have an activity based reporting threshold. Part 4 releases include the seven Criteria Air Contaminants which have release-based thresholds. Part 5 releases include the 75 selected VOCs with additional reporting requirements, also referred to as "speciated VOC's".</t>
  </si>
  <si>
    <t xml:space="preserve">Applicable Source Classification Code used for Emission Factor determination in the US EPA's WebFIRE database </t>
  </si>
  <si>
    <r>
      <t>Enter the amount of Diesel Fuel consumed in liters or m</t>
    </r>
    <r>
      <rPr>
        <b/>
        <vertAlign val="superscript"/>
        <sz val="10"/>
        <rFont val="Arial"/>
        <family val="2"/>
      </rPr>
      <t>3</t>
    </r>
    <r>
      <rPr>
        <b/>
        <sz val="10"/>
        <rFont val="Arial"/>
        <family val="2"/>
      </rPr>
      <t>.</t>
    </r>
  </si>
  <si>
    <t>Sulfur content</t>
  </si>
  <si>
    <t>%</t>
  </si>
  <si>
    <t>Benzo (b) fluoranthene</t>
  </si>
  <si>
    <t>Level 2 - Industrial</t>
  </si>
  <si>
    <t xml:space="preserve">Level 3 - Large Bore Engine </t>
  </si>
  <si>
    <t>Level 4 - Diesel</t>
  </si>
  <si>
    <t>Part 1,2,3,4,5 Substance emission factors from the US EPA WebFIRE (version December 2005) database and AP 42 Chapter 3.4</t>
  </si>
  <si>
    <t>Acrolein</t>
  </si>
  <si>
    <t>107-02-8</t>
  </si>
  <si>
    <t>SCC Code - 20200401</t>
  </si>
  <si>
    <t>Naphtalene</t>
  </si>
  <si>
    <t>205-99-2</t>
  </si>
  <si>
    <t>EF* Units</t>
  </si>
  <si>
    <t>* EF = Emission Factor</t>
  </si>
  <si>
    <t>** EF = Emission Factor</t>
  </si>
  <si>
    <t>C</t>
  </si>
  <si>
    <t>B</t>
  </si>
  <si>
    <t>For the description of the EF ratings, refer to the NPRI website under Toolbox, Tool, Spreadsheet for Various Processes, Description of Emissions Factor (EF) Ratings.</t>
  </si>
  <si>
    <t>This spreadsheet was designed to assist with estimating the releases of NPRI substances from the diesel fuel combustion in a large stationary diesel engine (greater than 600 horse power [hp]) . All NPRI substances, where emission factors are available, are considered in this activity.</t>
  </si>
  <si>
    <r>
      <t>Large Stationary Diesel Engine (</t>
    </r>
    <r>
      <rPr>
        <b/>
        <u/>
        <sz val="14"/>
        <rFont val="Arial"/>
      </rPr>
      <t>&gt;</t>
    </r>
    <r>
      <rPr>
        <b/>
        <u/>
        <sz val="14"/>
        <rFont val="Arial"/>
        <family val="2"/>
      </rPr>
      <t>600 hp)</t>
    </r>
  </si>
  <si>
    <t xml:space="preserve">Volatile Organic Compounds (VOCs) </t>
  </si>
  <si>
    <t>Anthracene</t>
  </si>
  <si>
    <t>120-12-7</t>
  </si>
  <si>
    <t>Benzo (k) fluoranthene</t>
  </si>
  <si>
    <t>207-08-9</t>
  </si>
  <si>
    <t>53-70-3</t>
  </si>
  <si>
    <t>Dibenzo (a,h) anthracene</t>
  </si>
  <si>
    <t>Indeno(1,2,3-c,d)pyrene</t>
  </si>
  <si>
    <t>193-39-5</t>
  </si>
  <si>
    <t>Benzo (a) pyrene</t>
  </si>
  <si>
    <t>50-32-8</t>
  </si>
  <si>
    <t>191-24-2</t>
  </si>
  <si>
    <t>Benzo (g,h,i) perylene</t>
  </si>
  <si>
    <t>218-01-9</t>
  </si>
  <si>
    <t>Benzo (a) phenanthrene (Chrysene)</t>
  </si>
  <si>
    <t>Isomers of Xylene</t>
  </si>
  <si>
    <r>
      <t xml:space="preserve">Particulate Matter less than or equal to 10 </t>
    </r>
    <r>
      <rPr>
        <sz val="10"/>
        <rFont val="Calibri"/>
        <family val="2"/>
      </rPr>
      <t>µ</t>
    </r>
    <r>
      <rPr>
        <sz val="10"/>
        <rFont val="Arial"/>
        <family val="2"/>
      </rPr>
      <t>m (PM10)</t>
    </r>
  </si>
  <si>
    <r>
      <t xml:space="preserve">Particulate Matter less than or equal to 2.5 </t>
    </r>
    <r>
      <rPr>
        <sz val="10"/>
        <rFont val="Calibri"/>
        <family val="2"/>
      </rPr>
      <t>μ</t>
    </r>
    <r>
      <rPr>
        <sz val="10"/>
        <rFont val="Arial"/>
        <family val="2"/>
      </rPr>
      <t>m (PM2.5)</t>
    </r>
  </si>
  <si>
    <r>
      <t xml:space="preserve">Note:  </t>
    </r>
    <r>
      <rPr>
        <i/>
        <sz val="10"/>
        <rFont val="Arial"/>
        <family val="2"/>
      </rPr>
      <t>This spread sheet uses a default Heating Value for Diesel Fuel of 38.184 GJ/m</t>
    </r>
    <r>
      <rPr>
        <i/>
        <vertAlign val="superscript"/>
        <sz val="10"/>
        <rFont val="Arial"/>
        <family val="2"/>
      </rPr>
      <t>3</t>
    </r>
    <r>
      <rPr>
        <i/>
        <sz val="10"/>
        <rFont val="Arial"/>
        <family val="2"/>
      </rPr>
      <t>.  This value may be changed if a site specific value is available.</t>
    </r>
  </si>
  <si>
    <t>Emission factor ratings have been provided for each emission factor in the column following the emission factor units.  For more information on what these ratings mean, refer to the FAQs in the AP-42 document: http://www.epa.gov/ttn/chief/faq/ap42faq.html#ratings</t>
  </si>
  <si>
    <t>To maintain consistency with the NPRI reporting software, this workbook generates values to three decimal places, except for D-F releases which are extended to six decimal places.</t>
  </si>
  <si>
    <t>Document History/Histoire du document</t>
  </si>
  <si>
    <t>Date/date</t>
  </si>
  <si>
    <t>Item/item</t>
  </si>
  <si>
    <t>By/Par</t>
  </si>
  <si>
    <t>Calculator workbook created / document créé</t>
  </si>
  <si>
    <t>C.S.</t>
  </si>
  <si>
    <t>J.G.</t>
  </si>
  <si>
    <t xml:space="preserve">The same applies for the sulfur content of diesel, for which a default value of 0.1% (1000 ppm) can be used. This correponds with the Maximum Limits for large stationary engines under the Sulphur in Diesel Fuel Regulations. If you are using diesel fuel purchased for on-road vehicles, a default value of 0.0015 (15 ppm) would be appropriate. Ref: https://www.ec.gc.ca/energie-energy/default.asp?lang=En&amp;n=7A8F92ED-1 </t>
  </si>
  <si>
    <r>
      <t xml:space="preserve">Reviewed EFs against AP-42 Chapter 3.4. Adjusted default value for Sulphur content of Diesel fuel to reflect </t>
    </r>
    <r>
      <rPr>
        <i/>
        <sz val="10"/>
        <rFont val="Arial"/>
        <family val="2"/>
      </rPr>
      <t xml:space="preserve">Sulphur in Diesel Fuel Regulations. </t>
    </r>
    <r>
      <rPr>
        <sz val="10"/>
        <rFont val="Arial"/>
        <family val="2"/>
      </rPr>
      <t xml:space="preserve"> / Revision de les F-E contre AP- 42 Chapitre 3.4. Révisé la valeur implicite pour le contenu de soufre dans le carburant diesel afin de refléter le </t>
    </r>
    <r>
      <rPr>
        <i/>
        <sz val="10"/>
        <rFont val="Arial"/>
        <family val="2"/>
      </rPr>
      <t xml:space="preserve">Règlement sur le soufre dans le carburant diesel.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</si>
</sst>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E+00"/>
  </numFmts>
  <fonts count="22" x14ac:knownFonts="1">
    <font>
      <sz val="10"/>
      <name val="Arial"/>
    </font>
    <font>
      <sz val="10"/>
      <name val="Arial"/>
    </font>
    <font>
      <b/>
      <sz val="10"/>
      <name val="Arial"/>
      <family val="2"/>
    </font>
    <font>
      <b/>
      <u/>
      <sz val="10"/>
      <name val="Arial"/>
      <family val="2"/>
    </font>
    <font>
      <sz val="10"/>
      <name val="Arial"/>
      <family val="2"/>
    </font>
    <font>
      <b/>
      <sz val="14"/>
      <name val="Arial"/>
      <family val="2"/>
    </font>
    <font>
      <b/>
      <sz val="10"/>
      <color indexed="10"/>
      <name val="Arial"/>
      <family val="2"/>
    </font>
    <font>
      <sz val="10"/>
      <color indexed="17"/>
      <name val="Arial"/>
    </font>
    <font>
      <sz val="10"/>
      <color indexed="17"/>
      <name val="Arial"/>
      <family val="2"/>
    </font>
    <font>
      <sz val="8"/>
      <name val="Arial"/>
    </font>
    <font>
      <b/>
      <i/>
      <sz val="10"/>
      <name val="Arial"/>
      <family val="2"/>
    </font>
    <font>
      <sz val="9"/>
      <name val="Arial"/>
    </font>
    <font>
      <vertAlign val="superscript"/>
      <sz val="10"/>
      <name val="Arial"/>
      <family val="2"/>
    </font>
    <font>
      <sz val="10"/>
      <color indexed="40"/>
      <name val="Arial"/>
    </font>
    <font>
      <b/>
      <u/>
      <sz val="14"/>
      <name val="Arial"/>
      <family val="2"/>
    </font>
    <font>
      <vertAlign val="superscript"/>
      <sz val="10"/>
      <name val="Arial"/>
    </font>
    <font>
      <sz val="10"/>
      <color indexed="12"/>
      <name val="Arial"/>
      <family val="2"/>
    </font>
    <font>
      <b/>
      <vertAlign val="superscript"/>
      <sz val="10"/>
      <name val="Arial"/>
      <family val="2"/>
    </font>
    <font>
      <i/>
      <sz val="10"/>
      <name val="Arial"/>
      <family val="2"/>
    </font>
    <font>
      <b/>
      <u/>
      <sz val="14"/>
      <name val="Arial"/>
    </font>
    <font>
      <sz val="10"/>
      <name val="Calibri"/>
      <family val="2"/>
    </font>
    <font>
      <i/>
      <vertAlign val="superscript"/>
      <sz val="1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31">
    <xf numFmtId="0" fontId="0" fillId="0" borderId="0" xfId="0"/>
    <xf numFmtId="49" fontId="0" fillId="0" borderId="0" xfId="0" applyNumberFormat="1" applyAlignment="1">
      <alignment horizontal="left" wrapText="1"/>
    </xf>
    <xf numFmtId="0" fontId="2" fillId="0" borderId="0" xfId="0" applyFont="1"/>
    <xf numFmtId="164" fontId="0" fillId="0" borderId="0" xfId="0" applyNumberFormat="1"/>
    <xf numFmtId="0" fontId="0" fillId="0" borderId="0" xfId="0" applyAlignment="1">
      <alignment horizontal="center"/>
    </xf>
    <xf numFmtId="0" fontId="0" fillId="0" borderId="0" xfId="0" applyAlignment="1">
      <alignment horizontal="left"/>
    </xf>
    <xf numFmtId="0" fontId="5" fillId="0" borderId="0" xfId="0" applyFont="1" applyAlignment="1">
      <alignment horizontal="left"/>
    </xf>
    <xf numFmtId="0" fontId="8" fillId="0" borderId="0" xfId="0" applyFont="1" applyAlignment="1"/>
    <xf numFmtId="0" fontId="1" fillId="0" borderId="0" xfId="0" applyFont="1"/>
    <xf numFmtId="0" fontId="0" fillId="0" borderId="0" xfId="0" applyAlignment="1">
      <alignment wrapText="1"/>
    </xf>
    <xf numFmtId="0" fontId="0" fillId="0" borderId="0" xfId="0" applyNumberFormat="1" applyAlignment="1">
      <alignment wrapText="1"/>
    </xf>
    <xf numFmtId="0" fontId="3" fillId="0" borderId="0" xfId="0" applyFont="1" applyAlignment="1">
      <alignment wrapText="1"/>
    </xf>
    <xf numFmtId="1" fontId="0" fillId="0" borderId="0" xfId="0" applyNumberFormat="1"/>
    <xf numFmtId="1" fontId="0" fillId="0" borderId="0" xfId="0" applyNumberFormat="1" applyBorder="1"/>
    <xf numFmtId="1" fontId="0" fillId="0" borderId="0" xfId="0" applyNumberFormat="1" applyBorder="1" applyAlignment="1">
      <alignment horizontal="center"/>
    </xf>
    <xf numFmtId="1" fontId="11" fillId="0" borderId="0" xfId="0" applyNumberFormat="1" applyFont="1" applyBorder="1"/>
    <xf numFmtId="0" fontId="4" fillId="0" borderId="0" xfId="0" applyFont="1"/>
    <xf numFmtId="0" fontId="0" fillId="0" borderId="0" xfId="0" applyNumberFormat="1" applyBorder="1" applyAlignment="1">
      <alignment horizontal="center"/>
    </xf>
    <xf numFmtId="2" fontId="0" fillId="0" borderId="0" xfId="0" applyNumberFormat="1" applyBorder="1" applyAlignment="1">
      <alignment horizontal="center"/>
    </xf>
    <xf numFmtId="164" fontId="6" fillId="0" borderId="0" xfId="0" applyNumberFormat="1" applyFont="1" applyAlignment="1">
      <alignment horizontal="center"/>
    </xf>
    <xf numFmtId="0" fontId="4" fillId="0" borderId="0" xfId="0" applyNumberFormat="1" applyFont="1" applyAlignment="1">
      <alignment horizontal="left"/>
    </xf>
    <xf numFmtId="0" fontId="4" fillId="0" borderId="0" xfId="0" applyNumberFormat="1" applyFont="1" applyAlignment="1">
      <alignment wrapText="1"/>
    </xf>
    <xf numFmtId="0" fontId="4" fillId="0" borderId="0" xfId="0" applyFont="1" applyFill="1"/>
    <xf numFmtId="0" fontId="4" fillId="0" borderId="0" xfId="0" quotePrefix="1" applyFont="1" applyFill="1" applyAlignment="1">
      <alignment horizontal="left"/>
    </xf>
    <xf numFmtId="0" fontId="4" fillId="0" borderId="0" xfId="0" applyFont="1" applyFill="1" applyAlignment="1">
      <alignment horizontal="left"/>
    </xf>
    <xf numFmtId="165" fontId="0" fillId="0" borderId="0" xfId="0" applyNumberFormat="1" applyAlignment="1">
      <alignment horizontal="center"/>
    </xf>
    <xf numFmtId="49" fontId="14" fillId="0" borderId="0" xfId="0" applyNumberFormat="1" applyFont="1" applyBorder="1" applyAlignment="1">
      <alignment horizontal="center" wrapText="1"/>
    </xf>
    <xf numFmtId="0" fontId="3" fillId="0" borderId="0" xfId="0" applyFont="1" applyAlignment="1">
      <alignment horizontal="center"/>
    </xf>
    <xf numFmtId="0" fontId="4" fillId="0" borderId="1" xfId="0" applyFont="1" applyBorder="1" applyAlignment="1">
      <alignment horizontal="center"/>
    </xf>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Protection="1"/>
    <xf numFmtId="0" fontId="3" fillId="0" borderId="0" xfId="0" applyFont="1" applyAlignment="1" applyProtection="1">
      <alignment horizontal="center"/>
    </xf>
    <xf numFmtId="0" fontId="2" fillId="0" borderId="0" xfId="0" applyFont="1" applyBorder="1" applyAlignment="1" applyProtection="1">
      <alignment horizontal="left"/>
    </xf>
    <xf numFmtId="0" fontId="2" fillId="0" borderId="0" xfId="0" applyFont="1" applyFill="1" applyAlignment="1" applyProtection="1">
      <alignment horizontal="right"/>
    </xf>
    <xf numFmtId="0" fontId="4" fillId="0" borderId="0" xfId="0" applyFont="1" applyAlignment="1" applyProtection="1">
      <alignment horizontal="right"/>
    </xf>
    <xf numFmtId="0" fontId="2" fillId="0" borderId="0" xfId="0" applyFont="1" applyAlignment="1" applyProtection="1">
      <alignment horizontal="left"/>
    </xf>
    <xf numFmtId="0" fontId="7" fillId="2" borderId="1" xfId="0" applyFont="1" applyFill="1" applyBorder="1" applyProtection="1"/>
    <xf numFmtId="0" fontId="10" fillId="2" borderId="1" xfId="0" applyFont="1" applyFill="1" applyBorder="1" applyAlignment="1" applyProtection="1">
      <alignment horizontal="center"/>
    </xf>
    <xf numFmtId="0" fontId="2" fillId="2" borderId="1" xfId="0" applyFont="1" applyFill="1" applyBorder="1" applyAlignment="1" applyProtection="1">
      <alignment horizontal="center"/>
    </xf>
    <xf numFmtId="0" fontId="2" fillId="0" borderId="1" xfId="0" applyFont="1" applyBorder="1" applyAlignment="1" applyProtection="1">
      <alignment horizontal="left"/>
    </xf>
    <xf numFmtId="0" fontId="4" fillId="0" borderId="1" xfId="0" applyFont="1" applyBorder="1" applyAlignment="1" applyProtection="1">
      <alignment horizontal="center"/>
    </xf>
    <xf numFmtId="0" fontId="0" fillId="0" borderId="1" xfId="0" applyBorder="1" applyAlignment="1" applyProtection="1">
      <alignment horizontal="center"/>
    </xf>
    <xf numFmtId="0" fontId="0" fillId="0" borderId="1" xfId="0" applyFill="1" applyBorder="1" applyAlignment="1" applyProtection="1">
      <alignment horizontal="center"/>
    </xf>
    <xf numFmtId="0" fontId="2" fillId="0" borderId="0" xfId="0" applyFont="1" applyProtection="1"/>
    <xf numFmtId="0" fontId="0" fillId="0" borderId="0" xfId="0" applyFill="1" applyAlignment="1" applyProtection="1">
      <alignment horizontal="center"/>
    </xf>
    <xf numFmtId="0" fontId="1" fillId="0" borderId="0" xfId="0" applyFont="1" applyAlignment="1" applyProtection="1">
      <alignment horizontal="left"/>
    </xf>
    <xf numFmtId="0" fontId="9" fillId="0" borderId="0" xfId="0" applyFont="1" applyAlignment="1" applyProtection="1">
      <alignment horizontal="left"/>
    </xf>
    <xf numFmtId="0" fontId="2" fillId="0" borderId="1" xfId="0" applyFont="1" applyFill="1" applyBorder="1" applyAlignment="1" applyProtection="1">
      <alignment horizontal="left"/>
    </xf>
    <xf numFmtId="0" fontId="0" fillId="0" borderId="0" xfId="0" applyAlignment="1" applyProtection="1">
      <alignment horizontal="center"/>
    </xf>
    <xf numFmtId="0" fontId="13" fillId="0" borderId="0" xfId="0" applyFont="1" applyProtection="1"/>
    <xf numFmtId="0" fontId="1" fillId="3" borderId="1" xfId="0" applyFont="1" applyFill="1" applyBorder="1" applyAlignment="1" applyProtection="1">
      <alignment horizontal="center"/>
      <protection locked="0"/>
    </xf>
    <xf numFmtId="164" fontId="0" fillId="3" borderId="1" xfId="0" applyNumberFormat="1" applyFill="1" applyBorder="1" applyAlignment="1" applyProtection="1">
      <alignment horizontal="center"/>
      <protection locked="0"/>
    </xf>
    <xf numFmtId="164" fontId="6" fillId="0" borderId="1" xfId="0" applyNumberFormat="1" applyFont="1" applyBorder="1" applyAlignment="1">
      <alignment horizontal="center"/>
    </xf>
    <xf numFmtId="0" fontId="2" fillId="2" borderId="1" xfId="0" applyFont="1" applyFill="1" applyBorder="1"/>
    <xf numFmtId="165" fontId="4" fillId="0" borderId="1" xfId="0" applyNumberFormat="1" applyFont="1" applyBorder="1" applyAlignment="1" applyProtection="1">
      <alignment horizontal="center"/>
      <protection locked="0"/>
    </xf>
    <xf numFmtId="165" fontId="0" fillId="0" borderId="1" xfId="0" applyNumberFormat="1" applyBorder="1" applyAlignment="1" applyProtection="1">
      <alignment horizontal="center"/>
      <protection locked="0"/>
    </xf>
    <xf numFmtId="165" fontId="4" fillId="0" borderId="2" xfId="0" applyNumberFormat="1" applyFont="1" applyBorder="1" applyAlignment="1" applyProtection="1">
      <alignment horizontal="center"/>
      <protection locked="0"/>
    </xf>
    <xf numFmtId="0" fontId="0" fillId="0" borderId="1" xfId="0" applyBorder="1"/>
    <xf numFmtId="49" fontId="0" fillId="0" borderId="1" xfId="0" applyNumberFormat="1" applyBorder="1" applyAlignment="1">
      <alignment horizontal="center"/>
    </xf>
    <xf numFmtId="164" fontId="0" fillId="0" borderId="1" xfId="0" applyNumberFormat="1" applyBorder="1" applyAlignment="1" applyProtection="1">
      <alignment horizontal="center"/>
      <protection locked="0"/>
    </xf>
    <xf numFmtId="0" fontId="2" fillId="0" borderId="0" xfId="0" applyFont="1" applyAlignment="1">
      <alignment horizontal="center"/>
    </xf>
    <xf numFmtId="0" fontId="2" fillId="2" borderId="1" xfId="0" applyFont="1" applyFill="1" applyBorder="1" applyProtection="1"/>
    <xf numFmtId="0" fontId="4" fillId="0" borderId="1" xfId="0" applyFont="1" applyBorder="1" applyProtection="1"/>
    <xf numFmtId="0" fontId="0" fillId="0" borderId="1" xfId="0" applyNumberFormat="1" applyBorder="1" applyAlignment="1" applyProtection="1">
      <alignment horizontal="center"/>
    </xf>
    <xf numFmtId="164" fontId="6" fillId="0" borderId="1" xfId="0" applyNumberFormat="1" applyFont="1" applyBorder="1" applyAlignment="1" applyProtection="1">
      <alignment horizontal="center"/>
    </xf>
    <xf numFmtId="0" fontId="4" fillId="0" borderId="1" xfId="0" applyFont="1" applyFill="1" applyBorder="1" applyProtection="1"/>
    <xf numFmtId="0" fontId="4" fillId="0" borderId="0" xfId="0" applyFont="1" applyFill="1" applyBorder="1" applyProtection="1"/>
    <xf numFmtId="0" fontId="0" fillId="0" borderId="0" xfId="0" applyNumberFormat="1" applyBorder="1" applyAlignment="1" applyProtection="1">
      <alignment horizontal="center"/>
    </xf>
    <xf numFmtId="165" fontId="0" fillId="0" borderId="0" xfId="0" applyNumberFormat="1" applyAlignment="1" applyProtection="1">
      <alignment horizontal="center"/>
    </xf>
    <xf numFmtId="164" fontId="6" fillId="0" borderId="0" xfId="0" applyNumberFormat="1" applyFont="1" applyAlignment="1" applyProtection="1">
      <alignment horizontal="center"/>
    </xf>
    <xf numFmtId="0" fontId="1" fillId="0" borderId="0" xfId="0" applyFont="1" applyProtection="1"/>
    <xf numFmtId="164" fontId="0" fillId="0" borderId="0" xfId="0" applyNumberFormat="1" applyProtection="1"/>
    <xf numFmtId="0" fontId="0" fillId="0" borderId="0" xfId="0" applyAlignment="1" applyProtection="1">
      <alignment horizontal="right"/>
    </xf>
    <xf numFmtId="0" fontId="7" fillId="0" borderId="0" xfId="0" applyFont="1" applyBorder="1" applyAlignment="1" applyProtection="1">
      <alignment horizontal="centerContinuous"/>
    </xf>
    <xf numFmtId="0" fontId="4" fillId="0" borderId="1" xfId="0" applyFont="1" applyFill="1" applyBorder="1" applyAlignment="1" applyProtection="1">
      <alignment horizontal="center"/>
    </xf>
    <xf numFmtId="0" fontId="16" fillId="0" borderId="0" xfId="0" applyFont="1" applyProtection="1"/>
    <xf numFmtId="0" fontId="4" fillId="0" borderId="2" xfId="0" applyFont="1" applyFill="1" applyBorder="1" applyProtection="1"/>
    <xf numFmtId="0" fontId="0" fillId="0" borderId="2" xfId="0" applyNumberFormat="1" applyBorder="1" applyAlignment="1" applyProtection="1">
      <alignment horizontal="center"/>
    </xf>
    <xf numFmtId="0" fontId="0" fillId="0" borderId="2" xfId="0" applyBorder="1" applyAlignment="1" applyProtection="1">
      <alignment horizontal="center"/>
    </xf>
    <xf numFmtId="164" fontId="6" fillId="0" borderId="2" xfId="0" applyNumberFormat="1" applyFont="1" applyBorder="1" applyAlignment="1" applyProtection="1">
      <alignment horizontal="center"/>
    </xf>
    <xf numFmtId="0" fontId="6" fillId="0" borderId="0" xfId="0" applyFont="1" applyFill="1" applyBorder="1" applyAlignment="1" applyProtection="1">
      <alignment horizontal="left"/>
    </xf>
    <xf numFmtId="0" fontId="6" fillId="0" borderId="0" xfId="0" applyNumberFormat="1" applyFont="1" applyBorder="1" applyAlignment="1" applyProtection="1">
      <alignment horizontal="center"/>
    </xf>
    <xf numFmtId="165" fontId="6" fillId="0" borderId="0" xfId="0" applyNumberFormat="1" applyFont="1" applyAlignment="1" applyProtection="1">
      <alignment horizontal="center"/>
    </xf>
    <xf numFmtId="0" fontId="6" fillId="0" borderId="0" xfId="0" applyFont="1" applyAlignment="1" applyProtection="1">
      <alignment horizontal="center"/>
    </xf>
    <xf numFmtId="1" fontId="0" fillId="0" borderId="0" xfId="0" applyNumberFormat="1" applyBorder="1" applyAlignment="1" applyProtection="1">
      <alignment horizontal="center"/>
    </xf>
    <xf numFmtId="1" fontId="0" fillId="0" borderId="0" xfId="0" applyNumberFormat="1" applyBorder="1" applyProtection="1"/>
    <xf numFmtId="0" fontId="7" fillId="0" borderId="3" xfId="0" applyFont="1" applyBorder="1" applyAlignment="1" applyProtection="1">
      <alignment horizontal="centerContinuous"/>
    </xf>
    <xf numFmtId="0" fontId="2" fillId="0" borderId="0" xfId="0" applyFont="1" applyBorder="1" applyProtection="1"/>
    <xf numFmtId="0" fontId="2" fillId="0" borderId="0" xfId="0" applyFont="1" applyBorder="1" applyAlignment="1" applyProtection="1">
      <alignment horizontal="center"/>
    </xf>
    <xf numFmtId="0" fontId="2" fillId="0" borderId="0" xfId="0" applyFont="1" applyFill="1" applyBorder="1" applyAlignment="1" applyProtection="1">
      <alignment horizontal="center"/>
    </xf>
    <xf numFmtId="2" fontId="0" fillId="0" borderId="0" xfId="0" applyNumberFormat="1" applyBorder="1" applyAlignment="1" applyProtection="1">
      <alignment horizontal="center"/>
    </xf>
    <xf numFmtId="0" fontId="2" fillId="0" borderId="1" xfId="0" applyFont="1" applyBorder="1" applyProtection="1"/>
    <xf numFmtId="0" fontId="2" fillId="2" borderId="4" xfId="0" applyFont="1" applyFill="1" applyBorder="1"/>
    <xf numFmtId="0" fontId="4" fillId="0" borderId="4" xfId="0" applyFont="1" applyBorder="1" applyAlignment="1">
      <alignment horizontal="center"/>
    </xf>
    <xf numFmtId="0" fontId="0" fillId="0" borderId="4" xfId="0" applyNumberFormat="1" applyBorder="1" applyAlignment="1">
      <alignment horizontal="center"/>
    </xf>
    <xf numFmtId="0" fontId="0" fillId="0" borderId="0" xfId="0" applyBorder="1"/>
    <xf numFmtId="0" fontId="2" fillId="2" borderId="5" xfId="0" applyFont="1" applyFill="1" applyBorder="1"/>
    <xf numFmtId="0" fontId="4" fillId="0" borderId="5" xfId="0" applyFont="1" applyBorder="1"/>
    <xf numFmtId="0" fontId="4" fillId="0" borderId="5" xfId="0" applyFont="1" applyFill="1" applyBorder="1"/>
    <xf numFmtId="0" fontId="1" fillId="0" borderId="0" xfId="0" applyFont="1" applyBorder="1"/>
    <xf numFmtId="0" fontId="2" fillId="2" borderId="6" xfId="0" applyFont="1" applyFill="1" applyBorder="1" applyProtection="1"/>
    <xf numFmtId="0" fontId="2" fillId="2" borderId="6" xfId="0" applyFont="1" applyFill="1" applyBorder="1" applyAlignment="1" applyProtection="1">
      <alignment horizontal="center"/>
    </xf>
    <xf numFmtId="0" fontId="2" fillId="2" borderId="7"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9" xfId="0" applyFont="1" applyFill="1" applyBorder="1" applyProtection="1"/>
    <xf numFmtId="0" fontId="10" fillId="0" borderId="0" xfId="0" applyFont="1" applyProtection="1"/>
    <xf numFmtId="0" fontId="18" fillId="0" borderId="0" xfId="0" applyFont="1" applyProtection="1"/>
    <xf numFmtId="0" fontId="3" fillId="0" borderId="0" xfId="0" applyFont="1" applyProtection="1"/>
    <xf numFmtId="0" fontId="0" fillId="0" borderId="1" xfId="0" applyFill="1" applyBorder="1" applyAlignment="1">
      <alignment horizontal="center"/>
    </xf>
    <xf numFmtId="164" fontId="6" fillId="0" borderId="1" xfId="0" applyNumberFormat="1" applyFont="1" applyFill="1" applyBorder="1" applyAlignment="1">
      <alignment horizontal="center"/>
    </xf>
    <xf numFmtId="0" fontId="0" fillId="0" borderId="0" xfId="0" applyFill="1"/>
    <xf numFmtId="0" fontId="4" fillId="0" borderId="1" xfId="0" applyFont="1" applyFill="1" applyBorder="1"/>
    <xf numFmtId="0" fontId="4" fillId="0" borderId="1" xfId="0" applyFont="1" applyFill="1" applyBorder="1" applyAlignment="1">
      <alignment horizontal="center"/>
    </xf>
    <xf numFmtId="164" fontId="4" fillId="0" borderId="1" xfId="0" applyNumberFormat="1" applyFont="1" applyFill="1" applyBorder="1" applyAlignment="1" applyProtection="1">
      <alignment horizontal="center"/>
      <protection locked="0"/>
    </xf>
    <xf numFmtId="0" fontId="4" fillId="0" borderId="4" xfId="0" applyFont="1" applyFill="1" applyBorder="1" applyAlignment="1">
      <alignment horizontal="center"/>
    </xf>
    <xf numFmtId="165" fontId="4" fillId="0" borderId="1" xfId="0" applyNumberFormat="1" applyFont="1" applyFill="1" applyBorder="1" applyAlignment="1" applyProtection="1">
      <alignment horizontal="center"/>
      <protection locked="0"/>
    </xf>
    <xf numFmtId="165" fontId="0" fillId="0" borderId="0" xfId="0" applyNumberFormat="1" applyFill="1" applyAlignment="1">
      <alignment horizontal="center"/>
    </xf>
    <xf numFmtId="164" fontId="6" fillId="0" borderId="1" xfId="0" applyNumberFormat="1" applyFont="1" applyFill="1" applyBorder="1" applyAlignment="1" applyProtection="1">
      <alignment horizontal="center"/>
    </xf>
    <xf numFmtId="0" fontId="0" fillId="0" borderId="1" xfId="0" applyNumberFormat="1" applyFill="1" applyBorder="1" applyAlignment="1" applyProtection="1">
      <alignment horizontal="center"/>
    </xf>
    <xf numFmtId="0" fontId="2" fillId="2" borderId="1" xfId="0" applyFont="1" applyFill="1" applyBorder="1" applyAlignment="1">
      <alignment horizontal="center" vertical="center" wrapText="1"/>
    </xf>
    <xf numFmtId="0" fontId="4" fillId="0" borderId="1" xfId="0" applyFont="1" applyBorder="1"/>
    <xf numFmtId="0" fontId="0" fillId="3" borderId="1" xfId="0" applyFill="1" applyBorder="1" applyAlignment="1" applyProtection="1">
      <alignment horizontal="center"/>
      <protection locked="0"/>
    </xf>
    <xf numFmtId="0" fontId="0" fillId="3" borderId="1" xfId="0" applyFont="1" applyFill="1" applyBorder="1" applyAlignment="1" applyProtection="1">
      <alignment horizontal="center"/>
      <protection locked="0"/>
    </xf>
    <xf numFmtId="0" fontId="2" fillId="0" borderId="10" xfId="0" applyFont="1" applyBorder="1"/>
    <xf numFmtId="0" fontId="2" fillId="0" borderId="11" xfId="0" applyFont="1" applyBorder="1"/>
    <xf numFmtId="0" fontId="2" fillId="0" borderId="12" xfId="0" applyFont="1" applyBorder="1"/>
    <xf numFmtId="14" fontId="0" fillId="0" borderId="4" xfId="0" applyNumberFormat="1" applyBorder="1"/>
    <xf numFmtId="0" fontId="0" fillId="0" borderId="5" xfId="0" applyBorder="1"/>
    <xf numFmtId="0" fontId="4" fillId="0" borderId="1" xfId="0" applyFont="1" applyBorder="1" applyAlignment="1">
      <alignment wrapText="1"/>
    </xf>
    <xf numFmtId="0" fontId="18" fillId="0" borderId="0" xfId="0" applyFont="1" applyAlignment="1" applyProtection="1">
      <alignment horizontal="left" wrapText="1"/>
    </xf>
  </cellXfs>
  <cellStyles count="1">
    <cellStyle name="Normal" xfId="0" builtinId="0"/>
  </cellStyles>
  <dxfs count="4">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border diagonalUp="0" diagonalDown="0" outline="0">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2476500</xdr:colOff>
      <xdr:row>2</xdr:row>
      <xdr:rowOff>7620</xdr:rowOff>
    </xdr:to>
    <xdr:pic>
      <xdr:nvPicPr>
        <xdr:cNvPr id="105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765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5707380</xdr:colOff>
      <xdr:row>0</xdr:row>
      <xdr:rowOff>15240</xdr:rowOff>
    </xdr:from>
    <xdr:to>
      <xdr:col>0</xdr:col>
      <xdr:colOff>6865620</xdr:colOff>
      <xdr:row>1</xdr:row>
      <xdr:rowOff>182880</xdr:rowOff>
    </xdr:to>
    <xdr:pic>
      <xdr:nvPicPr>
        <xdr:cNvPr id="105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7380" y="15240"/>
          <a:ext cx="11582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3" displayName="Table13" ref="A2:C4" totalsRowShown="0" headerRowDxfId="3" headerRowBorderDxfId="2" tableBorderDxfId="1" totalsRowBorderDxfId="0">
  <autoFilter ref="A2:C4"/>
  <tableColumns count="3">
    <tableColumn id="1" name="Date/date"/>
    <tableColumn id="2" name="Item/item"/>
    <tableColumn id="3" name="By/P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workbookViewId="0">
      <selection activeCell="A3" sqref="A3"/>
    </sheetView>
  </sheetViews>
  <sheetFormatPr defaultColWidth="9.140625" defaultRowHeight="12.75" x14ac:dyDescent="0.2"/>
  <cols>
    <col min="1" max="1" width="100.7109375" customWidth="1"/>
  </cols>
  <sheetData>
    <row r="1" spans="1:3" s="5" customFormat="1" ht="18" x14ac:dyDescent="0.25">
      <c r="C1" s="6"/>
    </row>
    <row r="2" spans="1:3" s="5" customFormat="1" ht="18" x14ac:dyDescent="0.25">
      <c r="A2" s="6"/>
      <c r="B2" s="7"/>
      <c r="C2" s="7"/>
    </row>
    <row r="3" spans="1:3" ht="18" x14ac:dyDescent="0.25">
      <c r="A3" s="26" t="s">
        <v>96</v>
      </c>
      <c r="B3" s="1"/>
      <c r="C3" s="1"/>
    </row>
    <row r="4" spans="1:3" ht="4.5" customHeight="1" x14ac:dyDescent="0.2"/>
    <row r="5" spans="1:3" x14ac:dyDescent="0.2">
      <c r="A5" s="11" t="s">
        <v>15</v>
      </c>
    </row>
    <row r="6" spans="1:3" ht="4.5" customHeight="1" x14ac:dyDescent="0.2">
      <c r="A6" s="11"/>
    </row>
    <row r="7" spans="1:3" ht="38.25" x14ac:dyDescent="0.2">
      <c r="A7" s="10" t="s">
        <v>95</v>
      </c>
    </row>
    <row r="8" spans="1:3" x14ac:dyDescent="0.2">
      <c r="A8" s="9"/>
    </row>
    <row r="9" spans="1:3" x14ac:dyDescent="0.2">
      <c r="A9" s="11" t="s">
        <v>16</v>
      </c>
    </row>
    <row r="10" spans="1:3" ht="4.5" customHeight="1" x14ac:dyDescent="0.2">
      <c r="A10" s="11"/>
    </row>
    <row r="11" spans="1:3" ht="129.75" customHeight="1" x14ac:dyDescent="0.2">
      <c r="A11" s="21" t="s">
        <v>74</v>
      </c>
    </row>
    <row r="12" spans="1:3" ht="6.95" customHeight="1" x14ac:dyDescent="0.2">
      <c r="A12" s="9"/>
    </row>
    <row r="13" spans="1:3" ht="25.5" x14ac:dyDescent="0.2">
      <c r="A13" s="9" t="s">
        <v>62</v>
      </c>
    </row>
    <row r="14" spans="1:3" ht="4.5" customHeight="1" x14ac:dyDescent="0.2">
      <c r="A14" s="9"/>
    </row>
    <row r="15" spans="1:3" ht="51" x14ac:dyDescent="0.2">
      <c r="A15" s="9" t="s">
        <v>63</v>
      </c>
    </row>
    <row r="16" spans="1:3" x14ac:dyDescent="0.2">
      <c r="A16" s="9"/>
    </row>
    <row r="17" spans="1:2" ht="28.5" customHeight="1" x14ac:dyDescent="0.2">
      <c r="A17" s="11" t="s">
        <v>75</v>
      </c>
    </row>
    <row r="18" spans="1:2" ht="4.5" customHeight="1" x14ac:dyDescent="0.2">
      <c r="A18" s="9"/>
    </row>
    <row r="19" spans="1:2" x14ac:dyDescent="0.2">
      <c r="A19" s="20" t="s">
        <v>86</v>
      </c>
    </row>
    <row r="20" spans="1:2" x14ac:dyDescent="0.2">
      <c r="A20" s="12" t="s">
        <v>23</v>
      </c>
    </row>
    <row r="21" spans="1:2" x14ac:dyDescent="0.2">
      <c r="A21" s="12" t="s">
        <v>80</v>
      </c>
      <c r="B21" s="22"/>
    </row>
    <row r="22" spans="1:2" x14ac:dyDescent="0.2">
      <c r="A22" s="12" t="s">
        <v>81</v>
      </c>
      <c r="B22" s="22"/>
    </row>
    <row r="23" spans="1:2" x14ac:dyDescent="0.2">
      <c r="A23" s="12" t="s">
        <v>82</v>
      </c>
      <c r="B23" s="23"/>
    </row>
    <row r="24" spans="1:2" x14ac:dyDescent="0.2">
      <c r="A24" s="9"/>
      <c r="B24" s="24" t="s">
        <v>20</v>
      </c>
    </row>
    <row r="25" spans="1:2" x14ac:dyDescent="0.2">
      <c r="A25" s="11" t="s">
        <v>17</v>
      </c>
    </row>
    <row r="26" spans="1:2" ht="4.5" customHeight="1" x14ac:dyDescent="0.2">
      <c r="A26" s="9"/>
    </row>
    <row r="27" spans="1:2" ht="25.5" x14ac:dyDescent="0.2">
      <c r="A27" s="9" t="s">
        <v>83</v>
      </c>
    </row>
    <row r="28" spans="1:2" ht="3.2" customHeight="1" x14ac:dyDescent="0.2">
      <c r="A28" s="9"/>
    </row>
    <row r="29" spans="1:2" x14ac:dyDescent="0.2">
      <c r="A29" s="11" t="s">
        <v>18</v>
      </c>
    </row>
    <row r="30" spans="1:2" ht="4.5" customHeight="1" x14ac:dyDescent="0.2">
      <c r="A30" s="11"/>
    </row>
    <row r="31" spans="1:2" ht="25.5" x14ac:dyDescent="0.2">
      <c r="A31" s="9" t="s">
        <v>117</v>
      </c>
    </row>
    <row r="32" spans="1:2" ht="4.5" customHeight="1" x14ac:dyDescent="0.2">
      <c r="A32" s="9"/>
    </row>
    <row r="33" spans="1:1" ht="38.25" x14ac:dyDescent="0.2">
      <c r="A33" s="9" t="s">
        <v>19</v>
      </c>
    </row>
    <row r="34" spans="1:1" ht="4.5" customHeight="1" x14ac:dyDescent="0.2"/>
    <row r="35" spans="1:1" ht="25.5" x14ac:dyDescent="0.2">
      <c r="A35" s="9" t="s">
        <v>30</v>
      </c>
    </row>
    <row r="36" spans="1:1" x14ac:dyDescent="0.2">
      <c r="A36" s="61" t="s">
        <v>31</v>
      </c>
    </row>
    <row r="38" spans="1:1" ht="38.25" x14ac:dyDescent="0.2">
      <c r="A38" s="10" t="s">
        <v>116</v>
      </c>
    </row>
  </sheetData>
  <sheetProtection password="CA53" sheet="1" objects="1" scenarios="1"/>
  <phoneticPr fontId="9" type="noConversion"/>
  <pageMargins left="0.75" right="0.75" top="1" bottom="1" header="0.5" footer="0.5"/>
  <pageSetup scale="7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workbookViewId="0">
      <selection activeCell="B6" sqref="B6"/>
    </sheetView>
  </sheetViews>
  <sheetFormatPr defaultColWidth="9.140625" defaultRowHeight="12.75" x14ac:dyDescent="0.2"/>
  <cols>
    <col min="1" max="1" width="27" style="31" customWidth="1"/>
    <col min="2" max="2" width="17.42578125" style="31" customWidth="1"/>
    <col min="3" max="3" width="12.85546875" style="31" customWidth="1"/>
    <col min="4" max="6" width="9.140625" style="31"/>
    <col min="7" max="7" width="11.5703125" style="31" customWidth="1"/>
    <col min="8" max="16384" width="9.140625" style="31"/>
  </cols>
  <sheetData>
    <row r="1" spans="1:5" x14ac:dyDescent="0.2">
      <c r="B1" s="32" t="s">
        <v>0</v>
      </c>
    </row>
    <row r="3" spans="1:5" ht="14.25" x14ac:dyDescent="0.2">
      <c r="A3" s="33" t="s">
        <v>76</v>
      </c>
      <c r="B3" s="34"/>
      <c r="C3" s="35"/>
      <c r="D3" s="36"/>
    </row>
    <row r="4" spans="1:5" x14ac:dyDescent="0.2">
      <c r="A4" s="36"/>
      <c r="B4" s="34"/>
      <c r="C4" s="35"/>
      <c r="D4" s="36"/>
    </row>
    <row r="5" spans="1:5" x14ac:dyDescent="0.2">
      <c r="A5" s="37"/>
      <c r="B5" s="38" t="s">
        <v>12</v>
      </c>
      <c r="C5" s="39" t="s">
        <v>3</v>
      </c>
    </row>
    <row r="6" spans="1:5" x14ac:dyDescent="0.2">
      <c r="A6" s="40" t="s">
        <v>24</v>
      </c>
      <c r="B6" s="51"/>
      <c r="C6" s="41" t="s">
        <v>64</v>
      </c>
      <c r="D6" s="31" t="s">
        <v>20</v>
      </c>
    </row>
    <row r="7" spans="1:5" ht="14.25" x14ac:dyDescent="0.2">
      <c r="A7" s="40"/>
      <c r="B7" s="123"/>
      <c r="C7" s="42" t="s">
        <v>28</v>
      </c>
    </row>
    <row r="8" spans="1:5" ht="14.25" x14ac:dyDescent="0.2">
      <c r="A8" s="40"/>
      <c r="B8" s="43">
        <f>IF(B7=0,B6/1000,B7)</f>
        <v>0</v>
      </c>
      <c r="C8" s="42" t="s">
        <v>28</v>
      </c>
    </row>
    <row r="9" spans="1:5" ht="14.25" x14ac:dyDescent="0.2">
      <c r="A9" s="46" t="s">
        <v>65</v>
      </c>
      <c r="B9" s="45"/>
    </row>
    <row r="11" spans="1:5" x14ac:dyDescent="0.2">
      <c r="A11" s="47"/>
    </row>
    <row r="12" spans="1:5" ht="14.25" x14ac:dyDescent="0.2">
      <c r="A12" s="106" t="s">
        <v>115</v>
      </c>
    </row>
    <row r="13" spans="1:5" ht="73.150000000000006" customHeight="1" x14ac:dyDescent="0.2">
      <c r="A13" s="130" t="s">
        <v>125</v>
      </c>
      <c r="B13" s="130"/>
      <c r="C13" s="130"/>
      <c r="D13" s="130"/>
      <c r="E13" s="130"/>
    </row>
    <row r="14" spans="1:5" x14ac:dyDescent="0.2">
      <c r="A14" s="107"/>
    </row>
    <row r="15" spans="1:5" ht="14.25" x14ac:dyDescent="0.2">
      <c r="A15" s="48" t="s">
        <v>36</v>
      </c>
      <c r="B15" s="52">
        <v>38.183999999999997</v>
      </c>
      <c r="C15" s="42" t="s">
        <v>37</v>
      </c>
      <c r="D15" s="50"/>
    </row>
    <row r="16" spans="1:5" x14ac:dyDescent="0.2">
      <c r="A16" s="92" t="s">
        <v>77</v>
      </c>
      <c r="B16" s="122">
        <v>0.1</v>
      </c>
      <c r="C16" s="42" t="s">
        <v>78</v>
      </c>
    </row>
  </sheetData>
  <sheetProtection password="CA53" sheet="1" objects="1" scenarios="1"/>
  <mergeCells count="1">
    <mergeCell ref="A13:E13"/>
  </mergeCells>
  <phoneticPr fontId="9"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selection activeCell="A3" sqref="A3"/>
    </sheetView>
  </sheetViews>
  <sheetFormatPr defaultColWidth="9.140625" defaultRowHeight="12.75" x14ac:dyDescent="0.2"/>
  <cols>
    <col min="1" max="1" width="17.5703125" style="96" customWidth="1"/>
    <col min="2" max="2" width="12.5703125" customWidth="1"/>
    <col min="3" max="3" width="16" bestFit="1" customWidth="1"/>
    <col min="4" max="4" width="10.42578125" bestFit="1" customWidth="1"/>
    <col min="5" max="5" width="9.7109375" bestFit="1" customWidth="1"/>
    <col min="6" max="6" width="26.7109375" bestFit="1" customWidth="1"/>
    <col min="7" max="7" width="26.5703125" bestFit="1" customWidth="1"/>
    <col min="8" max="8" width="20.28515625" style="4" customWidth="1"/>
    <col min="9" max="9" width="14.42578125" customWidth="1"/>
    <col min="10" max="10" width="8.5703125" bestFit="1" customWidth="1"/>
  </cols>
  <sheetData>
    <row r="1" spans="1:10" x14ac:dyDescent="0.2">
      <c r="C1" s="27" t="s">
        <v>66</v>
      </c>
    </row>
    <row r="3" spans="1:10" x14ac:dyDescent="0.2">
      <c r="A3" s="97" t="s">
        <v>1</v>
      </c>
      <c r="B3" s="93" t="s">
        <v>2</v>
      </c>
      <c r="C3" s="30" t="s">
        <v>32</v>
      </c>
      <c r="D3" s="30" t="s">
        <v>89</v>
      </c>
      <c r="E3" s="30" t="s">
        <v>29</v>
      </c>
      <c r="F3" s="30" t="s">
        <v>67</v>
      </c>
      <c r="G3" s="54" t="s">
        <v>61</v>
      </c>
      <c r="H3" s="30" t="s">
        <v>3</v>
      </c>
    </row>
    <row r="4" spans="1:10" ht="14.25" x14ac:dyDescent="0.2">
      <c r="A4" s="98" t="s">
        <v>38</v>
      </c>
      <c r="B4" s="94" t="s">
        <v>39</v>
      </c>
      <c r="C4" s="55">
        <f>0.0000252*0.429922613929*'Input Information'!B$15</f>
        <v>4.1368736027467634E-4</v>
      </c>
      <c r="D4" s="29" t="s">
        <v>27</v>
      </c>
      <c r="E4" s="28" t="s">
        <v>40</v>
      </c>
      <c r="F4" s="28">
        <f xml:space="preserve"> 'Input Information'!$B$8</f>
        <v>0</v>
      </c>
      <c r="G4" s="53">
        <f>+C4*'Input Information'!$B$8/1000</f>
        <v>0</v>
      </c>
      <c r="H4" s="28" t="s">
        <v>7</v>
      </c>
      <c r="J4" s="25"/>
    </row>
    <row r="5" spans="1:10" s="111" customFormat="1" ht="14.25" x14ac:dyDescent="0.2">
      <c r="A5" s="99" t="s">
        <v>98</v>
      </c>
      <c r="B5" s="115" t="s">
        <v>99</v>
      </c>
      <c r="C5" s="116">
        <f>0.00000123*0.429922613929*'Input Information'!B$15</f>
        <v>2.0191883061025873E-5</v>
      </c>
      <c r="D5" s="109" t="s">
        <v>27</v>
      </c>
      <c r="E5" s="113" t="s">
        <v>40</v>
      </c>
      <c r="F5" s="28">
        <f xml:space="preserve"> 'Input Information'!$B$8</f>
        <v>0</v>
      </c>
      <c r="G5" s="110">
        <f>+C5*'Input Information'!$B$8/1000</f>
        <v>0</v>
      </c>
      <c r="H5" s="113" t="s">
        <v>7</v>
      </c>
      <c r="J5" s="117"/>
    </row>
    <row r="6" spans="1:10" ht="14.25" x14ac:dyDescent="0.2">
      <c r="A6" s="99" t="s">
        <v>84</v>
      </c>
      <c r="B6" s="95" t="s">
        <v>85</v>
      </c>
      <c r="C6" s="55">
        <f>0.00000788*0.429922613929*'Input Information'!B$15</f>
        <v>1.2935938091128771E-4</v>
      </c>
      <c r="D6" s="29" t="s">
        <v>27</v>
      </c>
      <c r="E6" s="29" t="s">
        <v>40</v>
      </c>
      <c r="F6" s="28">
        <f xml:space="preserve"> 'Input Information'!$B$8</f>
        <v>0</v>
      </c>
      <c r="G6" s="53">
        <f>+C6*'Input Information'!$B$8/1000</f>
        <v>0</v>
      </c>
      <c r="H6" s="28" t="s">
        <v>7</v>
      </c>
    </row>
    <row r="7" spans="1:10" ht="14.25" x14ac:dyDescent="0.2">
      <c r="A7" s="98" t="s">
        <v>25</v>
      </c>
      <c r="B7" s="95" t="s">
        <v>21</v>
      </c>
      <c r="C7" s="55">
        <f>0.000776*0.429922613929*'Input Information'!B$15</f>
        <v>1.2738944110045589E-2</v>
      </c>
      <c r="D7" s="29" t="s">
        <v>27</v>
      </c>
      <c r="E7" s="29" t="s">
        <v>40</v>
      </c>
      <c r="F7" s="28">
        <f xml:space="preserve"> 'Input Information'!$B$8</f>
        <v>0</v>
      </c>
      <c r="G7" s="53">
        <f>+C7*'Input Information'!$B$8/1000</f>
        <v>0</v>
      </c>
      <c r="H7" s="28" t="s">
        <v>7</v>
      </c>
    </row>
    <row r="8" spans="1:10" ht="14.25" x14ac:dyDescent="0.2">
      <c r="A8" s="99" t="s">
        <v>41</v>
      </c>
      <c r="B8" s="95" t="s">
        <v>42</v>
      </c>
      <c r="C8" s="55">
        <f>0.0000789*0.429922613929*'Input Information'!B$15</f>
        <v>1.2952354256219032E-3</v>
      </c>
      <c r="D8" s="29" t="s">
        <v>27</v>
      </c>
      <c r="E8" s="29" t="s">
        <v>40</v>
      </c>
      <c r="F8" s="28">
        <f xml:space="preserve"> 'Input Information'!$B$8</f>
        <v>0</v>
      </c>
      <c r="G8" s="53">
        <f>+C8*'Input Information'!$B$8/1000</f>
        <v>0</v>
      </c>
      <c r="H8" s="28" t="s">
        <v>7</v>
      </c>
    </row>
    <row r="9" spans="1:10" ht="14.25" x14ac:dyDescent="0.2">
      <c r="A9" s="13" t="s">
        <v>87</v>
      </c>
      <c r="B9" s="95" t="s">
        <v>43</v>
      </c>
      <c r="C9" s="55">
        <f>0.00013*0.429922613929*'Input Information'!B$15</f>
        <v>2.1341014617344413E-3</v>
      </c>
      <c r="D9" s="29" t="s">
        <v>27</v>
      </c>
      <c r="E9" s="29" t="s">
        <v>40</v>
      </c>
      <c r="F9" s="28">
        <f xml:space="preserve"> 'Input Information'!$B$8</f>
        <v>0</v>
      </c>
      <c r="G9" s="53">
        <f>+C9*'Input Information'!$B$8/1000</f>
        <v>0</v>
      </c>
      <c r="H9" s="28" t="s">
        <v>7</v>
      </c>
    </row>
    <row r="10" spans="1:10" ht="14.25" x14ac:dyDescent="0.2">
      <c r="A10" s="98" t="s">
        <v>26</v>
      </c>
      <c r="B10" s="95" t="s">
        <v>22</v>
      </c>
      <c r="C10" s="55">
        <f>0.00279*0.429922613929*'Input Information'!B$15</f>
        <v>4.5801100601839166E-2</v>
      </c>
      <c r="D10" s="29" t="s">
        <v>27</v>
      </c>
      <c r="E10" s="29" t="s">
        <v>40</v>
      </c>
      <c r="F10" s="28">
        <f xml:space="preserve"> 'Input Information'!$B$8</f>
        <v>0</v>
      </c>
      <c r="G10" s="53">
        <f>+C10*'Input Information'!$B$8/1000</f>
        <v>0</v>
      </c>
      <c r="H10" s="28" t="s">
        <v>7</v>
      </c>
    </row>
    <row r="11" spans="1:10" ht="14.25" x14ac:dyDescent="0.2">
      <c r="A11" s="99" t="s">
        <v>44</v>
      </c>
      <c r="B11" s="95" t="s">
        <v>45</v>
      </c>
      <c r="C11" s="55">
        <f>0.000281*0.429922613929*'Input Information'!B$15</f>
        <v>4.6129423903644466E-3</v>
      </c>
      <c r="D11" s="29" t="s">
        <v>27</v>
      </c>
      <c r="E11" s="29" t="s">
        <v>40</v>
      </c>
      <c r="F11" s="28">
        <f xml:space="preserve"> 'Input Information'!$B$8</f>
        <v>0</v>
      </c>
      <c r="G11" s="53">
        <f>+C11*'Input Information'!$B$8/1000</f>
        <v>0</v>
      </c>
      <c r="H11" s="28" t="s">
        <v>7</v>
      </c>
    </row>
    <row r="12" spans="1:10" ht="14.25" x14ac:dyDescent="0.2">
      <c r="A12" s="99" t="s">
        <v>112</v>
      </c>
      <c r="B12" s="95" t="s">
        <v>46</v>
      </c>
      <c r="C12" s="55">
        <f>0.000193*0.429922613929*'Input Information'!B$15</f>
        <v>3.1683198624211325E-3</v>
      </c>
      <c r="D12" s="29" t="s">
        <v>27</v>
      </c>
      <c r="E12" s="29" t="s">
        <v>40</v>
      </c>
      <c r="F12" s="28">
        <f xml:space="preserve"> 'Input Information'!$B$8</f>
        <v>0</v>
      </c>
      <c r="G12" s="53">
        <f>+C12*'Input Information'!$B$8/1000</f>
        <v>0</v>
      </c>
      <c r="H12" s="28" t="s">
        <v>7</v>
      </c>
    </row>
    <row r="13" spans="1:10" x14ac:dyDescent="0.2">
      <c r="B13" s="14"/>
      <c r="C13" s="14"/>
      <c r="D13" s="14"/>
      <c r="E13" s="14"/>
      <c r="F13" s="14"/>
      <c r="G13" s="19"/>
    </row>
    <row r="14" spans="1:10" x14ac:dyDescent="0.2">
      <c r="A14" s="100" t="s">
        <v>90</v>
      </c>
      <c r="B14" s="14"/>
      <c r="C14" s="14"/>
      <c r="D14" s="14"/>
      <c r="E14" s="14"/>
      <c r="F14" s="14"/>
      <c r="G14" s="14"/>
      <c r="H14" s="14"/>
    </row>
    <row r="15" spans="1:10" x14ac:dyDescent="0.2">
      <c r="A15" s="71" t="s">
        <v>94</v>
      </c>
      <c r="B15" s="14"/>
      <c r="C15" s="14"/>
      <c r="D15" s="14"/>
      <c r="E15" s="14"/>
      <c r="F15" s="14"/>
      <c r="G15" s="14"/>
      <c r="H15" s="14"/>
    </row>
    <row r="16" spans="1:10" x14ac:dyDescent="0.2">
      <c r="B16" s="17"/>
      <c r="C16" s="18"/>
      <c r="D16" s="18"/>
      <c r="E16" s="18"/>
      <c r="F16" s="18"/>
      <c r="G16" s="18"/>
      <c r="H16" s="18"/>
    </row>
    <row r="17" spans="1:7" x14ac:dyDescent="0.2">
      <c r="B17" s="14"/>
      <c r="C17" s="14"/>
      <c r="D17" s="14"/>
      <c r="E17" s="14"/>
      <c r="F17" s="14"/>
      <c r="G17" s="19"/>
    </row>
    <row r="18" spans="1:7" x14ac:dyDescent="0.2">
      <c r="A18" s="13"/>
      <c r="B18" s="14"/>
      <c r="C18" s="14"/>
      <c r="D18" s="14"/>
      <c r="E18" s="14"/>
      <c r="F18" s="14"/>
      <c r="G18" s="19"/>
    </row>
    <row r="19" spans="1:7" x14ac:dyDescent="0.2">
      <c r="A19" s="100"/>
      <c r="B19" s="14"/>
      <c r="C19" s="14"/>
      <c r="D19" s="14"/>
      <c r="E19" s="14"/>
      <c r="F19" s="14"/>
      <c r="G19" s="19"/>
    </row>
    <row r="20" spans="1:7" x14ac:dyDescent="0.2">
      <c r="A20" s="100"/>
      <c r="B20" s="17"/>
      <c r="C20" s="18"/>
      <c r="D20" s="18"/>
      <c r="E20" s="18"/>
      <c r="F20" s="18"/>
      <c r="G20" s="19"/>
    </row>
    <row r="21" spans="1:7" x14ac:dyDescent="0.2">
      <c r="A21" s="100"/>
      <c r="B21" s="17"/>
      <c r="C21" s="18"/>
      <c r="D21" s="18"/>
      <c r="E21" s="18"/>
      <c r="F21" s="18"/>
      <c r="G21" s="19"/>
    </row>
    <row r="22" spans="1:7" x14ac:dyDescent="0.2">
      <c r="A22" s="15"/>
      <c r="B22" s="17"/>
      <c r="C22" s="18"/>
      <c r="D22" s="18"/>
      <c r="E22" s="18"/>
      <c r="F22" s="18"/>
      <c r="G22" s="19"/>
    </row>
    <row r="23" spans="1:7" x14ac:dyDescent="0.2">
      <c r="A23" s="15"/>
      <c r="B23" s="17"/>
      <c r="C23" s="18"/>
      <c r="D23" s="18"/>
      <c r="E23" s="18"/>
      <c r="F23" s="18"/>
      <c r="G23" s="19"/>
    </row>
    <row r="24" spans="1:7" x14ac:dyDescent="0.2">
      <c r="A24" s="15"/>
      <c r="B24" s="17"/>
      <c r="C24" s="18"/>
      <c r="D24" s="18"/>
      <c r="E24" s="18"/>
      <c r="F24" s="18"/>
      <c r="G24" s="19"/>
    </row>
    <row r="25" spans="1:7" x14ac:dyDescent="0.2">
      <c r="A25" s="15"/>
      <c r="B25" s="14"/>
      <c r="C25" s="18"/>
      <c r="D25" s="18"/>
      <c r="E25" s="18"/>
      <c r="F25" s="18"/>
      <c r="G25" s="19"/>
    </row>
    <row r="26" spans="1:7" x14ac:dyDescent="0.2">
      <c r="A26" s="15"/>
      <c r="B26" s="17"/>
      <c r="C26" s="18"/>
      <c r="D26" s="18"/>
      <c r="E26" s="18"/>
      <c r="F26" s="18"/>
      <c r="G26" s="19"/>
    </row>
    <row r="30" spans="1:7" x14ac:dyDescent="0.2">
      <c r="A30" s="100" t="s">
        <v>20</v>
      </c>
    </row>
    <row r="31" spans="1:7" x14ac:dyDescent="0.2">
      <c r="A31" s="100" t="s">
        <v>20</v>
      </c>
    </row>
  </sheetData>
  <sheetProtection password="CA53" sheet="1" objects="1" scenarios="1"/>
  <phoneticPr fontId="9" type="noConversion"/>
  <pageMargins left="0.75" right="0.75" top="1" bottom="1" header="0.5" footer="0.5"/>
  <pageSetup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A3" sqref="A3"/>
    </sheetView>
  </sheetViews>
  <sheetFormatPr defaultColWidth="9.140625" defaultRowHeight="12.75" x14ac:dyDescent="0.2"/>
  <cols>
    <col min="1" max="1" width="34.85546875" style="31" customWidth="1"/>
    <col min="2" max="2" width="12.5703125" style="73" customWidth="1"/>
    <col min="3" max="3" width="16" style="31" bestFit="1" customWidth="1"/>
    <col min="4" max="4" width="10.42578125" style="31" bestFit="1" customWidth="1"/>
    <col min="5" max="5" width="9.7109375" style="31" bestFit="1" customWidth="1"/>
    <col min="6" max="6" width="26.140625" style="31" bestFit="1" customWidth="1"/>
    <col min="7" max="7" width="26.5703125" style="31" bestFit="1" customWidth="1"/>
    <col min="8" max="8" width="16.140625" style="31" customWidth="1"/>
    <col min="9" max="16384" width="9.140625" style="31"/>
  </cols>
  <sheetData>
    <row r="1" spans="1:8" x14ac:dyDescent="0.2">
      <c r="B1" s="108" t="s">
        <v>57</v>
      </c>
    </row>
    <row r="2" spans="1:8" x14ac:dyDescent="0.2">
      <c r="A2" s="44"/>
      <c r="B2" s="74"/>
      <c r="C2" s="74"/>
      <c r="D2" s="74"/>
      <c r="E2" s="74"/>
      <c r="F2" s="74"/>
    </row>
    <row r="3" spans="1:8" x14ac:dyDescent="0.2">
      <c r="A3" s="62" t="s">
        <v>1</v>
      </c>
      <c r="B3" s="62" t="s">
        <v>2</v>
      </c>
      <c r="C3" s="39" t="s">
        <v>32</v>
      </c>
      <c r="D3" s="39" t="s">
        <v>33</v>
      </c>
      <c r="E3" s="39" t="s">
        <v>29</v>
      </c>
      <c r="F3" s="39" t="s">
        <v>59</v>
      </c>
      <c r="G3" s="62" t="s">
        <v>61</v>
      </c>
      <c r="H3" s="39" t="s">
        <v>3</v>
      </c>
    </row>
    <row r="4" spans="1:8" ht="14.25" x14ac:dyDescent="0.2">
      <c r="A4" s="66" t="s">
        <v>68</v>
      </c>
      <c r="B4" s="41" t="s">
        <v>69</v>
      </c>
      <c r="C4" s="55">
        <f>0.00000468*0.429922613929*'Input Information'!B15</f>
        <v>7.6827652622439896E-5</v>
      </c>
      <c r="D4" s="42" t="s">
        <v>27</v>
      </c>
      <c r="E4" s="41" t="s">
        <v>40</v>
      </c>
      <c r="F4" s="41">
        <f>'Input Information'!$B$8</f>
        <v>0</v>
      </c>
      <c r="G4" s="65">
        <f>C4*'Input Information'!$B$8</f>
        <v>0</v>
      </c>
      <c r="H4" s="42" t="s">
        <v>49</v>
      </c>
    </row>
    <row r="5" spans="1:8" s="76" customFormat="1" ht="14.25" x14ac:dyDescent="0.2">
      <c r="A5" s="66" t="s">
        <v>72</v>
      </c>
      <c r="B5" s="41" t="s">
        <v>73</v>
      </c>
      <c r="C5" s="55">
        <f>0.00000923*0.429922613929*'Input Information'!B15</f>
        <v>1.5152120378314533E-4</v>
      </c>
      <c r="D5" s="42" t="s">
        <v>27</v>
      </c>
      <c r="E5" s="41" t="s">
        <v>40</v>
      </c>
      <c r="F5" s="41">
        <f>'Input Information'!$B$8</f>
        <v>0</v>
      </c>
      <c r="G5" s="65">
        <f>C5*'Input Information'!$B$8</f>
        <v>0</v>
      </c>
      <c r="H5" s="75" t="s">
        <v>49</v>
      </c>
    </row>
    <row r="6" spans="1:8" ht="14.25" x14ac:dyDescent="0.2">
      <c r="A6" s="63" t="s">
        <v>47</v>
      </c>
      <c r="B6" s="41" t="s">
        <v>48</v>
      </c>
      <c r="C6" s="55">
        <f>0.000000622*0.429922613929*'Input Information'!B15</f>
        <v>1.021085468614479E-5</v>
      </c>
      <c r="D6" s="42" t="s">
        <v>27</v>
      </c>
      <c r="E6" s="41" t="s">
        <v>40</v>
      </c>
      <c r="F6" s="41">
        <f>'Input Information'!$B$8</f>
        <v>0</v>
      </c>
      <c r="G6" s="65">
        <f>C6*'Input Information'!$B$8</f>
        <v>0</v>
      </c>
      <c r="H6" s="42" t="s">
        <v>49</v>
      </c>
    </row>
    <row r="7" spans="1:8" ht="14.25" x14ac:dyDescent="0.2">
      <c r="A7" s="63" t="s">
        <v>79</v>
      </c>
      <c r="B7" s="41" t="s">
        <v>88</v>
      </c>
      <c r="C7" s="116">
        <f>0.00000111*0.429922613929*'Input Information'!B15</f>
        <v>1.8221943250194075E-5</v>
      </c>
      <c r="D7" s="42" t="s">
        <v>27</v>
      </c>
      <c r="E7" s="41" t="s">
        <v>40</v>
      </c>
      <c r="F7" s="41">
        <f>'Input Information'!$B$8</f>
        <v>0</v>
      </c>
      <c r="G7" s="65">
        <f>C7*'Input Information'!$B$8</f>
        <v>0</v>
      </c>
      <c r="H7" s="42" t="s">
        <v>49</v>
      </c>
    </row>
    <row r="8" spans="1:8" ht="14.25" x14ac:dyDescent="0.2">
      <c r="A8" s="66" t="s">
        <v>100</v>
      </c>
      <c r="B8" s="75" t="s">
        <v>101</v>
      </c>
      <c r="C8" s="116">
        <f xml:space="preserve"> (0.000000218/2)*0.429922613929*'Input Information'!B15</f>
        <v>1.7893619948388779E-6</v>
      </c>
      <c r="D8" s="43" t="s">
        <v>27</v>
      </c>
      <c r="E8" s="75" t="s">
        <v>40</v>
      </c>
      <c r="F8" s="75">
        <f>'Input Information'!$B$8</f>
        <v>0</v>
      </c>
      <c r="G8" s="118">
        <f>C8*'Input Information'!$B$8</f>
        <v>0</v>
      </c>
      <c r="H8" s="43" t="s">
        <v>49</v>
      </c>
    </row>
    <row r="9" spans="1:8" ht="14.25" x14ac:dyDescent="0.2">
      <c r="A9" s="66" t="s">
        <v>106</v>
      </c>
      <c r="B9" s="75" t="s">
        <v>107</v>
      </c>
      <c r="C9" s="116">
        <f>(0.000000257/2)*0.429922613929*'Input Information'!B15</f>
        <v>2.109477214099044E-6</v>
      </c>
      <c r="D9" s="43" t="s">
        <v>27</v>
      </c>
      <c r="E9" s="75" t="s">
        <v>40</v>
      </c>
      <c r="F9" s="75">
        <f>'Input Information'!$B$8</f>
        <v>0</v>
      </c>
      <c r="G9" s="118">
        <f>C9*'Input Information'!$B$8</f>
        <v>0</v>
      </c>
      <c r="H9" s="43" t="s">
        <v>49</v>
      </c>
    </row>
    <row r="10" spans="1:8" ht="14.25" x14ac:dyDescent="0.2">
      <c r="A10" s="66" t="s">
        <v>111</v>
      </c>
      <c r="B10" s="75" t="s">
        <v>110</v>
      </c>
      <c r="C10" s="116">
        <f>0.00000153*0.429922613929*'Input Information'!B15</f>
        <v>2.511673258810535E-5</v>
      </c>
      <c r="D10" s="43" t="s">
        <v>27</v>
      </c>
      <c r="E10" s="75" t="s">
        <v>40</v>
      </c>
      <c r="F10" s="75">
        <f>'Input Information'!$B$8</f>
        <v>0</v>
      </c>
      <c r="G10" s="118">
        <f>C10*'Input Information'!$B$8</f>
        <v>0</v>
      </c>
      <c r="H10" s="43" t="s">
        <v>49</v>
      </c>
    </row>
    <row r="11" spans="1:8" ht="14.25" x14ac:dyDescent="0.2">
      <c r="A11" s="66" t="s">
        <v>109</v>
      </c>
      <c r="B11" s="75" t="s">
        <v>108</v>
      </c>
      <c r="C11" s="116">
        <f>(0.000000556/2)*0.429922613929*'Input Information'!B15</f>
        <v>4.5636938950936509E-6</v>
      </c>
      <c r="D11" s="43" t="s">
        <v>27</v>
      </c>
      <c r="E11" s="75" t="s">
        <v>40</v>
      </c>
      <c r="F11" s="75">
        <f>'Input Information'!$B$8</f>
        <v>0</v>
      </c>
      <c r="G11" s="118">
        <f>C11*'Input Information'!$B$8</f>
        <v>0</v>
      </c>
      <c r="H11" s="43" t="s">
        <v>49</v>
      </c>
    </row>
    <row r="12" spans="1:8" ht="14.25" x14ac:dyDescent="0.2">
      <c r="A12" s="66" t="s">
        <v>103</v>
      </c>
      <c r="B12" s="75" t="s">
        <v>102</v>
      </c>
      <c r="C12" s="116">
        <f>(0.000000346/2)*0.429922613929*'Input Information'!B15</f>
        <v>2.8399965606158333E-6</v>
      </c>
      <c r="D12" s="43" t="s">
        <v>27</v>
      </c>
      <c r="E12" s="75" t="s">
        <v>40</v>
      </c>
      <c r="F12" s="75">
        <f>'Input Information'!$B$8</f>
        <v>0</v>
      </c>
      <c r="G12" s="118">
        <f>C12*'Input Information'!$B$8</f>
        <v>0</v>
      </c>
      <c r="H12" s="43" t="s">
        <v>49</v>
      </c>
    </row>
    <row r="13" spans="1:8" ht="12.95" customHeight="1" x14ac:dyDescent="0.2">
      <c r="A13" s="66" t="s">
        <v>50</v>
      </c>
      <c r="B13" s="119" t="s">
        <v>51</v>
      </c>
      <c r="C13" s="116">
        <f>0.00000403*0.429922613929*'Input Information'!B15</f>
        <v>6.6157145313767689E-5</v>
      </c>
      <c r="D13" s="43" t="s">
        <v>27</v>
      </c>
      <c r="E13" s="43" t="s">
        <v>40</v>
      </c>
      <c r="F13" s="43">
        <f>'Input Information'!$B$8</f>
        <v>0</v>
      </c>
      <c r="G13" s="118">
        <f>C13*'Input Information'!$B$8</f>
        <v>0</v>
      </c>
      <c r="H13" s="43" t="s">
        <v>49</v>
      </c>
    </row>
    <row r="14" spans="1:8" ht="14.25" x14ac:dyDescent="0.2">
      <c r="A14" s="66" t="s">
        <v>71</v>
      </c>
      <c r="B14" s="119" t="s">
        <v>70</v>
      </c>
      <c r="C14" s="116">
        <f>0.0000128*0.429922613929*'Input Information'!B15</f>
        <v>2.1012691315539116E-4</v>
      </c>
      <c r="D14" s="43" t="s">
        <v>27</v>
      </c>
      <c r="E14" s="43" t="s">
        <v>40</v>
      </c>
      <c r="F14" s="43">
        <f>'Input Information'!$B$8</f>
        <v>0</v>
      </c>
      <c r="G14" s="118">
        <f>C14*'Input Information'!$B$8</f>
        <v>0</v>
      </c>
      <c r="H14" s="43" t="s">
        <v>49</v>
      </c>
    </row>
    <row r="15" spans="1:8" ht="14.25" x14ac:dyDescent="0.2">
      <c r="A15" s="66" t="s">
        <v>104</v>
      </c>
      <c r="B15" s="119" t="s">
        <v>105</v>
      </c>
      <c r="C15" s="116">
        <f>(0.000000414/2)*0.429922613929*'Input Information'!B15</f>
        <v>3.3981461736848416E-6</v>
      </c>
      <c r="D15" s="43" t="s">
        <v>27</v>
      </c>
      <c r="E15" s="43" t="s">
        <v>40</v>
      </c>
      <c r="F15" s="43">
        <f>'Input Information'!$B$8</f>
        <v>0</v>
      </c>
      <c r="G15" s="118">
        <f>C15*'Input Information'!$B$8</f>
        <v>0</v>
      </c>
      <c r="H15" s="43" t="s">
        <v>49</v>
      </c>
    </row>
    <row r="16" spans="1:8" ht="14.25" x14ac:dyDescent="0.2">
      <c r="A16" s="66" t="s">
        <v>52</v>
      </c>
      <c r="B16" s="64" t="s">
        <v>53</v>
      </c>
      <c r="C16" s="55">
        <f>0.0000408*0.429922613929*'Input Information'!B15</f>
        <v>6.6977953568280932E-4</v>
      </c>
      <c r="D16" s="42" t="s">
        <v>27</v>
      </c>
      <c r="E16" s="42" t="s">
        <v>40</v>
      </c>
      <c r="F16" s="42">
        <f>'Input Information'!$B$8</f>
        <v>0</v>
      </c>
      <c r="G16" s="65">
        <f>C16*'Input Information'!$B$8</f>
        <v>0</v>
      </c>
      <c r="H16" s="42" t="s">
        <v>49</v>
      </c>
    </row>
    <row r="17" spans="1:8" ht="15" thickBot="1" x14ac:dyDescent="0.25">
      <c r="A17" s="77" t="s">
        <v>54</v>
      </c>
      <c r="B17" s="78" t="s">
        <v>55</v>
      </c>
      <c r="C17" s="57">
        <f>0.00000371*0.429922613929*'Input Information'!B15</f>
        <v>6.0903972484882915E-5</v>
      </c>
      <c r="D17" s="79" t="s">
        <v>27</v>
      </c>
      <c r="E17" s="79" t="s">
        <v>40</v>
      </c>
      <c r="F17" s="79">
        <f>'Input Information'!$B$8</f>
        <v>0</v>
      </c>
      <c r="G17" s="80">
        <f>C17*'Input Information'!$B$8</f>
        <v>0</v>
      </c>
      <c r="H17" s="79" t="s">
        <v>49</v>
      </c>
    </row>
    <row r="18" spans="1:8" x14ac:dyDescent="0.2">
      <c r="A18" s="81"/>
      <c r="B18" s="82"/>
      <c r="C18" s="83"/>
      <c r="D18" s="84"/>
      <c r="E18" s="84"/>
      <c r="F18" s="84"/>
      <c r="G18" s="70"/>
      <c r="H18" s="84"/>
    </row>
    <row r="19" spans="1:8" x14ac:dyDescent="0.2">
      <c r="A19" s="86"/>
      <c r="B19" s="85"/>
      <c r="C19" s="85"/>
      <c r="D19" s="85"/>
      <c r="E19" s="85"/>
      <c r="F19" s="85"/>
      <c r="G19" s="70"/>
    </row>
    <row r="20" spans="1:8" x14ac:dyDescent="0.2">
      <c r="C20" s="32" t="s">
        <v>56</v>
      </c>
      <c r="E20" s="72"/>
      <c r="F20" s="72"/>
    </row>
    <row r="21" spans="1:8" ht="13.5" thickBot="1" x14ac:dyDescent="0.25">
      <c r="B21" s="87"/>
      <c r="C21" s="87"/>
      <c r="D21" s="87"/>
      <c r="E21" s="87"/>
      <c r="F21" s="74"/>
    </row>
    <row r="22" spans="1:8" ht="13.5" thickBot="1" x14ac:dyDescent="0.25">
      <c r="A22" s="101" t="s">
        <v>1</v>
      </c>
      <c r="B22" s="101" t="s">
        <v>2</v>
      </c>
      <c r="C22" s="102" t="s">
        <v>32</v>
      </c>
      <c r="D22" s="103" t="s">
        <v>33</v>
      </c>
      <c r="E22" s="104" t="s">
        <v>29</v>
      </c>
      <c r="F22" s="103" t="s">
        <v>59</v>
      </c>
      <c r="G22" s="105" t="s">
        <v>34</v>
      </c>
      <c r="H22" s="102" t="s">
        <v>3</v>
      </c>
    </row>
    <row r="23" spans="1:8" x14ac:dyDescent="0.2">
      <c r="A23" s="88"/>
      <c r="B23" s="88"/>
      <c r="C23" s="89"/>
      <c r="D23" s="89"/>
      <c r="E23" s="89"/>
      <c r="F23" s="89"/>
      <c r="G23" s="88"/>
      <c r="H23" s="90"/>
    </row>
    <row r="24" spans="1:8" x14ac:dyDescent="0.2">
      <c r="A24" s="33" t="s">
        <v>58</v>
      </c>
      <c r="B24" s="88"/>
      <c r="C24" s="89"/>
      <c r="D24" s="89"/>
      <c r="E24" s="89"/>
      <c r="F24" s="89"/>
      <c r="G24" s="88"/>
      <c r="H24" s="90"/>
    </row>
    <row r="25" spans="1:8" x14ac:dyDescent="0.2">
      <c r="A25" s="88"/>
      <c r="B25" s="88"/>
      <c r="C25" s="89"/>
      <c r="D25" s="89"/>
      <c r="E25" s="89"/>
      <c r="F25" s="89"/>
      <c r="G25" s="88"/>
      <c r="H25" s="90"/>
    </row>
    <row r="26" spans="1:8" x14ac:dyDescent="0.2">
      <c r="A26" s="71" t="s">
        <v>60</v>
      </c>
      <c r="B26" s="85"/>
      <c r="C26" s="85"/>
      <c r="D26" s="85"/>
      <c r="E26" s="85"/>
      <c r="F26" s="85"/>
      <c r="G26" s="70"/>
    </row>
    <row r="27" spans="1:8" x14ac:dyDescent="0.2">
      <c r="A27" s="71" t="s">
        <v>91</v>
      </c>
      <c r="B27" s="68"/>
      <c r="C27" s="91"/>
      <c r="D27" s="91"/>
      <c r="E27" s="91"/>
      <c r="F27" s="91"/>
      <c r="G27" s="70"/>
    </row>
    <row r="28" spans="1:8" x14ac:dyDescent="0.2">
      <c r="A28" s="71" t="s">
        <v>94</v>
      </c>
    </row>
  </sheetData>
  <sheetProtection password="CA53" sheet="1" objects="1" scenarios="1"/>
  <phoneticPr fontId="9" type="noConversion"/>
  <pageMargins left="0.75" right="0.75" top="1" bottom="1" header="0.5" footer="0.5"/>
  <pageSetup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workbookViewId="0">
      <selection activeCell="A3" sqref="A3"/>
    </sheetView>
  </sheetViews>
  <sheetFormatPr defaultColWidth="9.140625" defaultRowHeight="12.75" x14ac:dyDescent="0.2"/>
  <cols>
    <col min="1" max="1" width="50.28515625" customWidth="1"/>
    <col min="2" max="2" width="12.5703125" bestFit="1" customWidth="1"/>
    <col min="3" max="3" width="14.42578125" customWidth="1"/>
    <col min="4" max="4" width="10.42578125" bestFit="1" customWidth="1"/>
    <col min="5" max="5" width="9.7109375" bestFit="1" customWidth="1"/>
    <col min="6" max="6" width="19.28515625" customWidth="1"/>
    <col min="7" max="7" width="16.42578125" customWidth="1"/>
    <col min="8" max="8" width="15.28515625" customWidth="1"/>
  </cols>
  <sheetData>
    <row r="1" spans="1:8" x14ac:dyDescent="0.2">
      <c r="D1" s="27" t="s">
        <v>13</v>
      </c>
    </row>
    <row r="2" spans="1:8" x14ac:dyDescent="0.2">
      <c r="A2" s="2"/>
    </row>
    <row r="3" spans="1:8" ht="24.6" customHeight="1" x14ac:dyDescent="0.2">
      <c r="A3" s="120" t="s">
        <v>1</v>
      </c>
      <c r="B3" s="120" t="s">
        <v>2</v>
      </c>
      <c r="C3" s="120" t="s">
        <v>32</v>
      </c>
      <c r="D3" s="120" t="s">
        <v>33</v>
      </c>
      <c r="E3" s="120" t="s">
        <v>29</v>
      </c>
      <c r="F3" s="120" t="s">
        <v>67</v>
      </c>
      <c r="G3" s="120" t="s">
        <v>61</v>
      </c>
      <c r="H3" s="120" t="s">
        <v>3</v>
      </c>
    </row>
    <row r="4" spans="1:8" ht="14.25" x14ac:dyDescent="0.2">
      <c r="A4" s="58" t="s">
        <v>5</v>
      </c>
      <c r="B4" s="29" t="s">
        <v>6</v>
      </c>
      <c r="C4" s="60">
        <f>0.85*0.429922613929*'Input Information'!B15</f>
        <v>13.953740326725192</v>
      </c>
      <c r="D4" s="29" t="s">
        <v>27</v>
      </c>
      <c r="E4" s="29" t="s">
        <v>92</v>
      </c>
      <c r="F4" s="29">
        <f>'Input Information'!$B$8</f>
        <v>0</v>
      </c>
      <c r="G4" s="53">
        <f>C4*'Input Information'!$B$8/1000</f>
        <v>0</v>
      </c>
      <c r="H4" s="29" t="s">
        <v>7</v>
      </c>
    </row>
    <row r="5" spans="1:8" ht="14.25" x14ac:dyDescent="0.2">
      <c r="A5" s="58" t="s">
        <v>8</v>
      </c>
      <c r="B5" s="59" t="s">
        <v>9</v>
      </c>
      <c r="C5" s="60">
        <f>1.01*'Input Information'!B16*0.429922613929*'Input Information'!B15</f>
        <v>1.6580326741167586</v>
      </c>
      <c r="D5" s="29" t="s">
        <v>27</v>
      </c>
      <c r="E5" s="29" t="s">
        <v>93</v>
      </c>
      <c r="F5" s="29">
        <f>'Input Information'!$B$8</f>
        <v>0</v>
      </c>
      <c r="G5" s="53">
        <f>C5*'Input Information'!$B$8/1000</f>
        <v>0</v>
      </c>
      <c r="H5" s="29" t="s">
        <v>7</v>
      </c>
    </row>
    <row r="6" spans="1:8" ht="14.25" x14ac:dyDescent="0.2">
      <c r="A6" s="58" t="s">
        <v>35</v>
      </c>
      <c r="B6" s="29" t="s">
        <v>10</v>
      </c>
      <c r="C6" s="60">
        <f>3.2*0.429922613929*'Input Information'!B15</f>
        <v>52.531728288847795</v>
      </c>
      <c r="D6" s="29" t="s">
        <v>27</v>
      </c>
      <c r="E6" s="29" t="s">
        <v>93</v>
      </c>
      <c r="F6" s="29">
        <f>'Input Information'!$B$8</f>
        <v>0</v>
      </c>
      <c r="G6" s="53">
        <f>C6*'Input Information'!$B$8/1000</f>
        <v>0</v>
      </c>
      <c r="H6" s="29" t="s">
        <v>7</v>
      </c>
    </row>
    <row r="7" spans="1:8" s="111" customFormat="1" ht="14.25" x14ac:dyDescent="0.2">
      <c r="A7" s="112" t="s">
        <v>97</v>
      </c>
      <c r="B7" s="113" t="s">
        <v>4</v>
      </c>
      <c r="C7" s="114">
        <f>0.09*0.91*0.429922613929*'Input Information'!B15</f>
        <v>1.344483920892698</v>
      </c>
      <c r="D7" s="113" t="s">
        <v>27</v>
      </c>
      <c r="E7" s="113" t="s">
        <v>40</v>
      </c>
      <c r="F7" s="113">
        <f>'Input Information'!$B$8</f>
        <v>0</v>
      </c>
      <c r="G7" s="110">
        <f>C7*'Input Information'!$B$8/1000</f>
        <v>0</v>
      </c>
      <c r="H7" s="113" t="s">
        <v>7</v>
      </c>
    </row>
    <row r="8" spans="1:8" ht="14.25" x14ac:dyDescent="0.2">
      <c r="A8" s="58" t="s">
        <v>11</v>
      </c>
      <c r="B8" s="29" t="s">
        <v>4</v>
      </c>
      <c r="C8" s="60">
        <f>0.062*0.429922613929*'Input Information'!B15</f>
        <v>1.017802235596426</v>
      </c>
      <c r="D8" s="29" t="s">
        <v>27</v>
      </c>
      <c r="E8" s="29" t="s">
        <v>40</v>
      </c>
      <c r="F8" s="29">
        <f>'Input Information'!$B$8</f>
        <v>0</v>
      </c>
      <c r="G8" s="53">
        <f>C8*'Input Information'!$B$8/1000</f>
        <v>0</v>
      </c>
      <c r="H8" s="29" t="s">
        <v>7</v>
      </c>
    </row>
    <row r="9" spans="1:8" ht="14.25" x14ac:dyDescent="0.2">
      <c r="A9" s="121" t="s">
        <v>113</v>
      </c>
      <c r="B9" s="29" t="s">
        <v>4</v>
      </c>
      <c r="C9" s="60">
        <f>0.0496*0.429922613929*'Input Information'!B15</f>
        <v>0.81424178847714068</v>
      </c>
      <c r="D9" s="29" t="s">
        <v>27</v>
      </c>
      <c r="E9" s="29" t="s">
        <v>40</v>
      </c>
      <c r="F9" s="29">
        <f>'Input Information'!$B$8</f>
        <v>0</v>
      </c>
      <c r="G9" s="53">
        <f>C9*'Input Information'!$B$8/1000</f>
        <v>0</v>
      </c>
      <c r="H9" s="29" t="s">
        <v>7</v>
      </c>
    </row>
    <row r="10" spans="1:8" ht="14.25" x14ac:dyDescent="0.2">
      <c r="A10" s="121" t="s">
        <v>114</v>
      </c>
      <c r="B10" s="29" t="s">
        <v>4</v>
      </c>
      <c r="C10" s="60">
        <f>0.0479*0.429922613929*'Input Information'!B15</f>
        <v>0.7863343078236904</v>
      </c>
      <c r="D10" s="29" t="s">
        <v>27</v>
      </c>
      <c r="E10" s="29" t="s">
        <v>40</v>
      </c>
      <c r="F10" s="29">
        <f>'Input Information'!$B$8</f>
        <v>0</v>
      </c>
      <c r="G10" s="53">
        <f>C10*'Input Information'!$B$8/1000</f>
        <v>0</v>
      </c>
      <c r="H10" s="29" t="s">
        <v>7</v>
      </c>
    </row>
    <row r="11" spans="1:8" x14ac:dyDescent="0.2">
      <c r="C11" s="16"/>
      <c r="G11" s="3"/>
    </row>
    <row r="12" spans="1:8" x14ac:dyDescent="0.2">
      <c r="A12" s="8" t="s">
        <v>60</v>
      </c>
      <c r="G12" s="3"/>
    </row>
    <row r="13" spans="1:8" x14ac:dyDescent="0.2">
      <c r="A13" s="8" t="s">
        <v>91</v>
      </c>
      <c r="G13" s="3"/>
    </row>
    <row r="14" spans="1:8" x14ac:dyDescent="0.2">
      <c r="A14" s="71" t="s">
        <v>94</v>
      </c>
    </row>
    <row r="20" spans="3:3" x14ac:dyDescent="0.2">
      <c r="C20" s="2"/>
    </row>
  </sheetData>
  <sheetProtection password="CA53" sheet="1" objects="1" scenarios="1"/>
  <phoneticPr fontId="9" type="noConversion"/>
  <pageMargins left="0.75" right="0.75" top="1" bottom="1" header="0.5" footer="0.5"/>
  <pageSetup scale="8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activeCell="A3" sqref="A3"/>
    </sheetView>
  </sheetViews>
  <sheetFormatPr defaultColWidth="9.140625" defaultRowHeight="12.75" x14ac:dyDescent="0.2"/>
  <cols>
    <col min="1" max="1" width="17.42578125" style="31" customWidth="1"/>
    <col min="2" max="2" width="12.5703125" style="31" customWidth="1"/>
    <col min="3" max="3" width="19.5703125" style="31" bestFit="1" customWidth="1"/>
    <col min="4" max="4" width="10.42578125" style="31" bestFit="1" customWidth="1"/>
    <col min="5" max="5" width="9.7109375" style="31" bestFit="1" customWidth="1"/>
    <col min="6" max="6" width="26.140625" style="31" bestFit="1" customWidth="1"/>
    <col min="7" max="7" width="25.5703125" style="31" customWidth="1"/>
    <col min="8" max="8" width="13.140625" style="31" customWidth="1"/>
    <col min="9" max="16384" width="9.140625" style="31"/>
  </cols>
  <sheetData>
    <row r="1" spans="1:8" x14ac:dyDescent="0.2">
      <c r="D1" s="32" t="s">
        <v>14</v>
      </c>
    </row>
    <row r="3" spans="1:8" x14ac:dyDescent="0.2">
      <c r="A3" s="62" t="s">
        <v>1</v>
      </c>
      <c r="B3" s="62" t="s">
        <v>2</v>
      </c>
      <c r="C3" s="39" t="s">
        <v>32</v>
      </c>
      <c r="D3" s="39" t="s">
        <v>33</v>
      </c>
      <c r="E3" s="39" t="s">
        <v>29</v>
      </c>
      <c r="F3" s="39" t="s">
        <v>67</v>
      </c>
      <c r="G3" s="62" t="s">
        <v>61</v>
      </c>
      <c r="H3" s="39" t="s">
        <v>3</v>
      </c>
    </row>
    <row r="4" spans="1:8" ht="14.25" x14ac:dyDescent="0.2">
      <c r="A4" s="63" t="s">
        <v>25</v>
      </c>
      <c r="B4" s="64" t="s">
        <v>21</v>
      </c>
      <c r="C4" s="56">
        <f>0.000776*0.42992553873*'Input Information'!B15</f>
        <v>1.2739030774192264E-2</v>
      </c>
      <c r="D4" s="42" t="s">
        <v>27</v>
      </c>
      <c r="E4" s="42" t="s">
        <v>40</v>
      </c>
      <c r="F4" s="42">
        <f>'Input Information'!$B$8</f>
        <v>0</v>
      </c>
      <c r="G4" s="65">
        <f>C4*'Input Information'!B8/1000</f>
        <v>0</v>
      </c>
      <c r="H4" s="42" t="s">
        <v>7</v>
      </c>
    </row>
    <row r="5" spans="1:8" ht="14.25" x14ac:dyDescent="0.2">
      <c r="A5" s="66" t="s">
        <v>41</v>
      </c>
      <c r="B5" s="64" t="s">
        <v>42</v>
      </c>
      <c r="C5" s="56">
        <f>0.0000789*0.42992553873*'Input Information'!B15</f>
        <v>1.2952442372213525E-3</v>
      </c>
      <c r="D5" s="42" t="s">
        <v>27</v>
      </c>
      <c r="E5" s="42" t="s">
        <v>40</v>
      </c>
      <c r="F5" s="42">
        <f>'Input Information'!$B$8</f>
        <v>0</v>
      </c>
      <c r="G5" s="65">
        <f>C5*'Input Information'!B8/1000</f>
        <v>0</v>
      </c>
      <c r="H5" s="42" t="s">
        <v>7</v>
      </c>
    </row>
    <row r="6" spans="1:8" ht="14.25" x14ac:dyDescent="0.2">
      <c r="A6" s="63" t="s">
        <v>26</v>
      </c>
      <c r="B6" s="64" t="s">
        <v>22</v>
      </c>
      <c r="C6" s="56">
        <f>0.00279*0.42992553873*'Input Information'!B15</f>
        <v>4.5801412190717032E-2</v>
      </c>
      <c r="D6" s="42" t="s">
        <v>27</v>
      </c>
      <c r="E6" s="42" t="s">
        <v>40</v>
      </c>
      <c r="F6" s="42">
        <f>'Input Information'!$B$8</f>
        <v>0</v>
      </c>
      <c r="G6" s="65">
        <f>C6*'Input Information'!B8/1000</f>
        <v>0</v>
      </c>
      <c r="H6" s="42" t="s">
        <v>7</v>
      </c>
    </row>
    <row r="7" spans="1:8" ht="14.25" x14ac:dyDescent="0.2">
      <c r="A7" s="66" t="s">
        <v>44</v>
      </c>
      <c r="B7" s="64" t="s">
        <v>45</v>
      </c>
      <c r="C7" s="56">
        <f>0.000281*0.42992553873*'Input Information'!B15</f>
        <v>4.6129737726134361E-3</v>
      </c>
      <c r="D7" s="42" t="s">
        <v>27</v>
      </c>
      <c r="E7" s="42" t="s">
        <v>40</v>
      </c>
      <c r="F7" s="42">
        <f>'Input Information'!$B$8</f>
        <v>0</v>
      </c>
      <c r="G7" s="65">
        <f>C7*'Input Information'!B8/1000</f>
        <v>0</v>
      </c>
      <c r="H7" s="42" t="s">
        <v>7</v>
      </c>
    </row>
    <row r="8" spans="1:8" ht="14.25" x14ac:dyDescent="0.2">
      <c r="A8" s="63" t="s">
        <v>112</v>
      </c>
      <c r="B8" s="64" t="s">
        <v>46</v>
      </c>
      <c r="C8" s="56">
        <f>0.000193*0.42992553873*'Input Information'!B15</f>
        <v>3.1683414167771999E-3</v>
      </c>
      <c r="D8" s="42" t="s">
        <v>27</v>
      </c>
      <c r="E8" s="42" t="s">
        <v>40</v>
      </c>
      <c r="F8" s="42">
        <f>'Input Information'!$B$8</f>
        <v>0</v>
      </c>
      <c r="G8" s="65">
        <f>C8*'Input Information'!B8/1000</f>
        <v>0</v>
      </c>
      <c r="H8" s="42" t="s">
        <v>7</v>
      </c>
    </row>
    <row r="9" spans="1:8" x14ac:dyDescent="0.2">
      <c r="A9" s="67"/>
      <c r="B9" s="68"/>
      <c r="C9" s="69"/>
      <c r="D9" s="49"/>
      <c r="E9" s="49"/>
      <c r="F9" s="49"/>
      <c r="G9" s="70"/>
      <c r="H9" s="49"/>
    </row>
    <row r="10" spans="1:8" x14ac:dyDescent="0.2">
      <c r="A10" s="71"/>
      <c r="G10" s="72"/>
    </row>
    <row r="11" spans="1:8" x14ac:dyDescent="0.2">
      <c r="A11" s="71" t="s">
        <v>91</v>
      </c>
      <c r="G11" s="72"/>
    </row>
    <row r="12" spans="1:8" x14ac:dyDescent="0.2">
      <c r="A12" s="71" t="s">
        <v>94</v>
      </c>
      <c r="G12" s="72"/>
    </row>
    <row r="13" spans="1:8" x14ac:dyDescent="0.2">
      <c r="A13" s="71"/>
      <c r="G13" s="72"/>
    </row>
    <row r="14" spans="1:8" x14ac:dyDescent="0.2">
      <c r="A14" s="71"/>
      <c r="G14" s="72"/>
    </row>
  </sheetData>
  <sheetProtection password="CA53" sheet="1" objects="1" scenarios="1"/>
  <phoneticPr fontId="9" type="noConversion"/>
  <pageMargins left="0.75" right="0.75" top="1" bottom="1" header="0.5" footer="0.5"/>
  <pageSetup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18" sqref="B18"/>
    </sheetView>
  </sheetViews>
  <sheetFormatPr defaultRowHeight="12.75" x14ac:dyDescent="0.2"/>
  <cols>
    <col min="1" max="1" width="11.28515625" customWidth="1"/>
    <col min="2" max="2" width="69" customWidth="1"/>
  </cols>
  <sheetData>
    <row r="1" spans="1:3" x14ac:dyDescent="0.2">
      <c r="A1" s="2" t="s">
        <v>118</v>
      </c>
    </row>
    <row r="2" spans="1:3" x14ac:dyDescent="0.2">
      <c r="A2" s="124" t="s">
        <v>119</v>
      </c>
      <c r="B2" s="125" t="s">
        <v>120</v>
      </c>
      <c r="C2" s="126" t="s">
        <v>121</v>
      </c>
    </row>
    <row r="3" spans="1:3" x14ac:dyDescent="0.2">
      <c r="A3" s="127">
        <v>39848</v>
      </c>
      <c r="B3" s="121" t="s">
        <v>122</v>
      </c>
      <c r="C3" s="128" t="s">
        <v>123</v>
      </c>
    </row>
    <row r="4" spans="1:3" ht="75" customHeight="1" x14ac:dyDescent="0.2">
      <c r="A4" s="127">
        <v>42423</v>
      </c>
      <c r="B4" s="129" t="s">
        <v>126</v>
      </c>
      <c r="C4" s="128" t="s">
        <v>124</v>
      </c>
    </row>
    <row r="5" spans="1:3" ht="74.45" customHeight="1" x14ac:dyDescent="0.2"/>
  </sheetData>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vt:lpstr>
      <vt:lpstr>Input Information</vt:lpstr>
      <vt:lpstr>Part 1 Releases</vt:lpstr>
      <vt:lpstr>Parts 2 and 3 Releases</vt:lpstr>
      <vt:lpstr>Part 4 Releases</vt:lpstr>
      <vt:lpstr>Part 5 Releases </vt:lpstr>
      <vt:lpstr>Document History</vt:lpstr>
    </vt:vector>
  </TitlesOfParts>
  <Company>Environment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Christa Seaman</dc:creator>
  <cp:lastModifiedBy>Hawirko,Jason [Edm]</cp:lastModifiedBy>
  <cp:lastPrinted>2005-01-28T22:08:33Z</cp:lastPrinted>
  <dcterms:created xsi:type="dcterms:W3CDTF">2003-10-06T20:49:16Z</dcterms:created>
  <dcterms:modified xsi:type="dcterms:W3CDTF">2018-05-23T19:35:24Z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SharedFileIndex">
    <vt:lpwstr/>
  </property>
</Properties>
</file>