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A53" lockStructure="1"/>
  <bookViews>
    <workbookView xWindow="30765" yWindow="885" windowWidth="24105" windowHeight="12120" tabRatio="807"/>
  </bookViews>
  <sheets>
    <sheet name="Information" sheetId="10" r:id="rId1"/>
    <sheet name="Input Data" sheetId="9" r:id="rId2"/>
    <sheet name="SUMMARY TABLES" sheetId="15" r:id="rId3"/>
    <sheet name="Part 1 releases" sheetId="8" r:id="rId4"/>
    <sheet name="Part 3 releases" sheetId="7" r:id="rId5"/>
    <sheet name="Part 4 releases" sheetId="13" r:id="rId6"/>
    <sheet name="Part 5 releases" sheetId="12" r:id="rId7"/>
    <sheet name="For internal use only" sheetId="14" state="veryHidden" r:id="rId8"/>
  </sheets>
  <definedNames>
    <definedName name="_Toc184631500" localSheetId="4">'Part 3 releases'!#REF!</definedName>
    <definedName name="BoilerType">'For internal use only'!$A$10:$A$14</definedName>
    <definedName name="ControlDevice">'For internal use only'!$A$20:$A$25</definedName>
    <definedName name="_xlnm.Print_Area" localSheetId="0">Information!$A$5:$E$43</definedName>
    <definedName name="_xlnm.Print_Area" localSheetId="1">'Input Data'!$B$1:$H$79</definedName>
    <definedName name="_xlnm.Print_Area" localSheetId="3">'Part 1 releases'!$A$1:$H$57</definedName>
    <definedName name="_xlnm.Print_Area" localSheetId="4">'Part 3 releases'!$A$1:$F$27</definedName>
    <definedName name="_xlnm.Print_Area" localSheetId="5">'Part 4 releases'!$A$1:$L$62</definedName>
    <definedName name="_xlnm.Print_Area" localSheetId="6">'Part 5 releases'!$A$1:$H$49</definedName>
    <definedName name="_xlnm.Print_Area" localSheetId="2">'SUMMARY TABLES'!$A$1:$F$64</definedName>
    <definedName name="sats">'For internal use only'!$A$5:$A$8</definedName>
    <definedName name="Sheet1">#REF!</definedName>
    <definedName name="WoodType">'For internal use only'!$A$16:$A$18</definedName>
    <definedName name="yes">'For internal use only'!$A$2:$A$3</definedName>
    <definedName name="Yes_No">#REF!</definedName>
  </definedNames>
  <calcPr calcId="145621"/>
</workbook>
</file>

<file path=xl/calcChain.xml><?xml version="1.0" encoding="utf-8"?>
<calcChain xmlns="http://schemas.openxmlformats.org/spreadsheetml/2006/main">
  <c r="D47" i="13" l="1"/>
  <c r="C30" i="13" l="1"/>
  <c r="C47" i="13"/>
  <c r="C34" i="13"/>
  <c r="C36" i="13" s="1"/>
  <c r="C32" i="13"/>
  <c r="C35" i="13" l="1"/>
  <c r="D13" i="9" l="1"/>
  <c r="D11" i="9"/>
  <c r="D9" i="9"/>
  <c r="D7" i="9" l="1"/>
  <c r="C72" i="9"/>
  <c r="E47" i="13" s="1"/>
  <c r="F47" i="13" s="1"/>
  <c r="C58" i="9"/>
  <c r="H9" i="12"/>
  <c r="H10" i="12"/>
  <c r="H11" i="12"/>
  <c r="H12" i="12"/>
  <c r="H13" i="12"/>
  <c r="H14" i="12"/>
  <c r="H8" i="12"/>
  <c r="F9" i="12"/>
  <c r="F10" i="12"/>
  <c r="F11" i="12"/>
  <c r="F12" i="12"/>
  <c r="F13" i="12"/>
  <c r="F14" i="12"/>
  <c r="F8" i="12"/>
  <c r="D9" i="12"/>
  <c r="D10" i="12"/>
  <c r="D11" i="12"/>
  <c r="D12" i="12"/>
  <c r="D13" i="12"/>
  <c r="D14" i="12"/>
  <c r="D8" i="12"/>
  <c r="C22" i="13"/>
  <c r="C23" i="13"/>
  <c r="C24" i="13"/>
  <c r="C25" i="13"/>
  <c r="C21" i="13"/>
  <c r="H10" i="8"/>
  <c r="H11" i="8"/>
  <c r="H12" i="8"/>
  <c r="H9" i="8"/>
  <c r="F10" i="8"/>
  <c r="F11" i="8"/>
  <c r="F12" i="8"/>
  <c r="F9" i="8"/>
  <c r="D10" i="8"/>
  <c r="D11" i="8"/>
  <c r="D12" i="8"/>
  <c r="D9" i="8"/>
  <c r="L8" i="13"/>
  <c r="L9" i="13"/>
  <c r="L10" i="13"/>
  <c r="L11" i="13"/>
  <c r="L12" i="13"/>
  <c r="L13" i="13"/>
  <c r="L7" i="13"/>
  <c r="H8" i="13"/>
  <c r="H9" i="13"/>
  <c r="H10" i="13"/>
  <c r="H11" i="13"/>
  <c r="H12" i="13"/>
  <c r="H13" i="13"/>
  <c r="H7" i="13"/>
  <c r="E7" i="13"/>
  <c r="E8" i="13"/>
  <c r="E9" i="13"/>
  <c r="E10" i="13"/>
  <c r="E11" i="13"/>
  <c r="E12" i="13"/>
  <c r="E13" i="13"/>
  <c r="D72" i="9" l="1"/>
  <c r="D21" i="8"/>
  <c r="D58" i="9"/>
  <c r="D19" i="7"/>
  <c r="D12" i="7"/>
  <c r="D33" i="12"/>
  <c r="D23" i="7"/>
  <c r="D16" i="7"/>
  <c r="D8" i="7"/>
  <c r="E45" i="13"/>
  <c r="D22" i="7"/>
  <c r="D14" i="7"/>
  <c r="E43" i="13"/>
  <c r="D30" i="12"/>
  <c r="D7" i="7"/>
  <c r="D18" i="7"/>
  <c r="D11" i="7"/>
  <c r="E46" i="13"/>
  <c r="D31" i="12"/>
  <c r="D20" i="7"/>
  <c r="D15" i="7"/>
  <c r="D10" i="7"/>
  <c r="D34" i="12"/>
  <c r="D21" i="7"/>
  <c r="D17" i="7"/>
  <c r="D13" i="7"/>
  <c r="D9" i="7"/>
  <c r="E44" i="13"/>
  <c r="D32" i="12"/>
  <c r="D24" i="12"/>
  <c r="D23" i="12"/>
  <c r="D21" i="12"/>
  <c r="D22" i="12"/>
  <c r="D25" i="12"/>
  <c r="E32" i="13"/>
  <c r="F32" i="13" s="1"/>
  <c r="E34" i="13"/>
  <c r="F34" i="13" s="1"/>
  <c r="E30" i="13"/>
  <c r="F30" i="13" s="1"/>
  <c r="E33" i="13"/>
  <c r="E36" i="13"/>
  <c r="F36" i="13" s="1"/>
  <c r="E35" i="13"/>
  <c r="F35" i="13" s="1"/>
  <c r="E31" i="13"/>
  <c r="D40" i="8"/>
  <c r="D36" i="8"/>
  <c r="D41" i="8"/>
  <c r="D37" i="8"/>
  <c r="D33" i="8"/>
  <c r="D39" i="8"/>
  <c r="D35" i="8"/>
  <c r="D42" i="8"/>
  <c r="D38" i="8"/>
  <c r="D34" i="8"/>
  <c r="D20" i="8"/>
  <c r="D27" i="8"/>
  <c r="D24" i="8"/>
  <c r="D23" i="8"/>
  <c r="D28" i="8"/>
  <c r="D26" i="8"/>
  <c r="D22" i="8"/>
  <c r="D19" i="8"/>
  <c r="D25" i="8"/>
  <c r="B65" i="9" l="1"/>
  <c r="B52" i="9"/>
  <c r="E8" i="7" l="1"/>
  <c r="C23" i="15" s="1"/>
  <c r="E9" i="7"/>
  <c r="C24" i="15" s="1"/>
  <c r="E10" i="7"/>
  <c r="C25" i="15" s="1"/>
  <c r="E11" i="7"/>
  <c r="C26" i="15" s="1"/>
  <c r="E12" i="7"/>
  <c r="C27" i="15" s="1"/>
  <c r="E13" i="7"/>
  <c r="C28" i="15" s="1"/>
  <c r="E14" i="7"/>
  <c r="C29" i="15" s="1"/>
  <c r="E15" i="7"/>
  <c r="C30" i="15" s="1"/>
  <c r="E16" i="7"/>
  <c r="C31" i="15" s="1"/>
  <c r="E17" i="7"/>
  <c r="C32" i="15" s="1"/>
  <c r="E18" i="7"/>
  <c r="C33" i="15" s="1"/>
  <c r="E19" i="7"/>
  <c r="C34" i="15" s="1"/>
  <c r="E20" i="7"/>
  <c r="C35" i="15" s="1"/>
  <c r="E21" i="7"/>
  <c r="C36" i="15" s="1"/>
  <c r="E22" i="7"/>
  <c r="C37" i="15" s="1"/>
  <c r="E23" i="7"/>
  <c r="C38" i="15" s="1"/>
  <c r="E7" i="7"/>
  <c r="C22" i="15" s="1"/>
  <c r="C33" i="13"/>
  <c r="C31" i="13"/>
  <c r="F31" i="13" s="1"/>
  <c r="E22" i="12"/>
  <c r="E23" i="12"/>
  <c r="E24" i="12"/>
  <c r="E25" i="12"/>
  <c r="E21" i="12"/>
  <c r="E30" i="12"/>
  <c r="E31" i="12"/>
  <c r="E32" i="12"/>
  <c r="E33" i="12"/>
  <c r="E34" i="12"/>
  <c r="F44" i="13"/>
  <c r="F45" i="13"/>
  <c r="F46" i="13"/>
  <c r="E21" i="13"/>
  <c r="E22" i="13"/>
  <c r="E23" i="13"/>
  <c r="E24" i="13"/>
  <c r="E25" i="13"/>
  <c r="F43" i="13"/>
  <c r="E20" i="8"/>
  <c r="E34" i="8"/>
  <c r="E21" i="8"/>
  <c r="E35" i="8"/>
  <c r="E22" i="8"/>
  <c r="E36" i="8"/>
  <c r="E23" i="8"/>
  <c r="E37" i="8"/>
  <c r="E24" i="8"/>
  <c r="E38" i="8"/>
  <c r="E25" i="8"/>
  <c r="E39" i="8"/>
  <c r="E26" i="8"/>
  <c r="E40" i="8"/>
  <c r="E27" i="8"/>
  <c r="E41" i="8"/>
  <c r="E42" i="8"/>
  <c r="E28" i="8"/>
  <c r="E19" i="8"/>
  <c r="E33" i="8"/>
  <c r="C56" i="13" l="1"/>
  <c r="C43" i="15" s="1"/>
  <c r="C44" i="12"/>
  <c r="C58" i="15" s="1"/>
  <c r="C40" i="12"/>
  <c r="C54" i="15" s="1"/>
  <c r="C43" i="12"/>
  <c r="C57" i="15" s="1"/>
  <c r="C48" i="12"/>
  <c r="C62" i="15" s="1"/>
  <c r="C42" i="12"/>
  <c r="C56" i="15" s="1"/>
  <c r="F33" i="13"/>
  <c r="E26" i="13"/>
  <c r="C54" i="8"/>
  <c r="C14" i="15" s="1"/>
  <c r="C55" i="8"/>
  <c r="C15" i="15" s="1"/>
  <c r="C53" i="8"/>
  <c r="C13" i="15" s="1"/>
  <c r="C56" i="8"/>
  <c r="C16" i="15" s="1"/>
  <c r="C62" i="13"/>
  <c r="C49" i="15" s="1"/>
  <c r="C52" i="8"/>
  <c r="C12" i="15" s="1"/>
  <c r="C49" i="12"/>
  <c r="C63" i="15" s="1"/>
  <c r="C58" i="13"/>
  <c r="C45" i="15" s="1"/>
  <c r="C61" i="13"/>
  <c r="C48" i="15" s="1"/>
  <c r="C50" i="8"/>
  <c r="C10" i="15" s="1"/>
  <c r="C45" i="12"/>
  <c r="C59" i="15" s="1"/>
  <c r="C57" i="13"/>
  <c r="C44" i="15" s="1"/>
  <c r="C48" i="8"/>
  <c r="C8" i="15" s="1"/>
  <c r="C57" i="8"/>
  <c r="C17" i="15" s="1"/>
  <c r="C41" i="12"/>
  <c r="C55" i="15" s="1"/>
  <c r="C46" i="12"/>
  <c r="C60" i="15" s="1"/>
  <c r="C49" i="8"/>
  <c r="C9" i="15" s="1"/>
  <c r="C51" i="8"/>
  <c r="C11" i="15" s="1"/>
  <c r="C47" i="12"/>
  <c r="C61" i="15" s="1"/>
  <c r="C60" i="13" l="1"/>
  <c r="C47" i="15" s="1"/>
  <c r="C59" i="13"/>
  <c r="C46" i="15" s="1"/>
</calcChain>
</file>

<file path=xl/sharedStrings.xml><?xml version="1.0" encoding="utf-8"?>
<sst xmlns="http://schemas.openxmlformats.org/spreadsheetml/2006/main" count="675" uniqueCount="286">
  <si>
    <t>Jack pine</t>
  </si>
  <si>
    <t>Red pine</t>
  </si>
  <si>
    <t>Lodgepole pine</t>
  </si>
  <si>
    <t>Black spruce</t>
  </si>
  <si>
    <t>White spruce</t>
  </si>
  <si>
    <t>Wood species</t>
  </si>
  <si>
    <t>Black Spruce</t>
  </si>
  <si>
    <t>White Spruce</t>
  </si>
  <si>
    <t>NPRI Substance</t>
  </si>
  <si>
    <t>Methanol</t>
  </si>
  <si>
    <t>Formaldehyde</t>
  </si>
  <si>
    <t>Benzene</t>
  </si>
  <si>
    <t>Acetaldehyde</t>
  </si>
  <si>
    <t>Napthalene</t>
  </si>
  <si>
    <t>Acrolein</t>
  </si>
  <si>
    <t>Hexachlorobenzene</t>
  </si>
  <si>
    <t>Myrcene</t>
  </si>
  <si>
    <t>Ethanol</t>
  </si>
  <si>
    <t>-</t>
  </si>
  <si>
    <t>Equipment</t>
  </si>
  <si>
    <t>VOC emissions (tonne VOC as C/yr)</t>
  </si>
  <si>
    <t>Total VOC</t>
  </si>
  <si>
    <t>Units</t>
  </si>
  <si>
    <t>Wood Species</t>
  </si>
  <si>
    <t>Lodgepole Pine</t>
  </si>
  <si>
    <t>Jack Pine</t>
  </si>
  <si>
    <t>Red Pine</t>
  </si>
  <si>
    <t>Part 4 Criteria Air Contaminants (CAC) Releases</t>
  </si>
  <si>
    <t>CAS Number</t>
  </si>
  <si>
    <t>Activity Rate from Input Tab</t>
  </si>
  <si>
    <t>Carbon Monoxide (CO)</t>
  </si>
  <si>
    <t>630-08-0</t>
  </si>
  <si>
    <t>tonnes</t>
  </si>
  <si>
    <t>7446-09-5</t>
  </si>
  <si>
    <t>Oxides of Nitrogen, expressed as NO2 (NOx)</t>
  </si>
  <si>
    <t>11104-93-1</t>
  </si>
  <si>
    <t>Volatile Organic Compounds (VOCs)</t>
  </si>
  <si>
    <t>Total Particulate Matter (TPM)</t>
  </si>
  <si>
    <t>Part 5 Selected Volatile Organic Compounds Releases</t>
  </si>
  <si>
    <t>Total Release</t>
  </si>
  <si>
    <t>50-00-0</t>
  </si>
  <si>
    <t>3268-87-9</t>
  </si>
  <si>
    <t>Part 1A Substance Releases</t>
  </si>
  <si>
    <t>TOTAL RELEASES</t>
  </si>
  <si>
    <t>71-43-2</t>
  </si>
  <si>
    <t>91-20-3</t>
  </si>
  <si>
    <t>107-02-8</t>
  </si>
  <si>
    <t>75-07-0</t>
  </si>
  <si>
    <t>67-56-1</t>
  </si>
  <si>
    <t>110-54-3</t>
  </si>
  <si>
    <t>***</t>
  </si>
  <si>
    <t>No information</t>
  </si>
  <si>
    <t>Emissions (tonnes/yr)</t>
  </si>
  <si>
    <t>Total Releases</t>
  </si>
  <si>
    <t xml:space="preserve">Emissions (tonnes/yr) </t>
  </si>
  <si>
    <t>80-56-8</t>
  </si>
  <si>
    <t>555-10-2</t>
  </si>
  <si>
    <t>127-91-3</t>
  </si>
  <si>
    <t>64-17-5</t>
  </si>
  <si>
    <t>123-35-3</t>
  </si>
  <si>
    <t>Emission Factor (tonnes/tonne)</t>
  </si>
  <si>
    <t>Purpose</t>
  </si>
  <si>
    <t>How to Use the Estimation Tool</t>
  </si>
  <si>
    <t>Sources of Information</t>
  </si>
  <si>
    <t>Additional Information</t>
  </si>
  <si>
    <t>Controlled Emissions = Uncontrolled emission x ((100 - control efficiency)/100))</t>
  </si>
  <si>
    <t>Wood Products Operation</t>
  </si>
  <si>
    <t>AP-42 Chapter 1.6 - External Combustion Sources: Wood Residue Combustion in Boilers</t>
  </si>
  <si>
    <t xml:space="preserve">Process Unit  </t>
  </si>
  <si>
    <t xml:space="preserve">307008xx </t>
  </si>
  <si>
    <t xml:space="preserve">Lumber kilns </t>
  </si>
  <si>
    <t xml:space="preserve">30700xxx </t>
  </si>
  <si>
    <t xml:space="preserve">Wood residue-fired boiler </t>
  </si>
  <si>
    <t xml:space="preserve">102009xx </t>
  </si>
  <si>
    <t xml:space="preserve">Conical (beehive) burner </t>
  </si>
  <si>
    <t>50200105 and 50300105</t>
  </si>
  <si>
    <t>SCC *  Code</t>
  </si>
  <si>
    <r>
      <t>Sulphur Dioxide (SO</t>
    </r>
    <r>
      <rPr>
        <vertAlign val="subscript"/>
        <sz val="10"/>
        <rFont val="Arial"/>
        <family val="2"/>
      </rPr>
      <t>2</t>
    </r>
    <r>
      <rPr>
        <sz val="10"/>
        <rFont val="Arial"/>
        <family val="2"/>
      </rPr>
      <t>)</t>
    </r>
  </si>
  <si>
    <r>
      <t>Oxides of Nitrogen, expressed as NO</t>
    </r>
    <r>
      <rPr>
        <vertAlign val="subscript"/>
        <sz val="10"/>
        <rFont val="Arial"/>
        <family val="2"/>
      </rPr>
      <t>2</t>
    </r>
    <r>
      <rPr>
        <sz val="10"/>
        <rFont val="Arial"/>
        <family val="2"/>
      </rPr>
      <t xml:space="preserve"> (NOx)</t>
    </r>
  </si>
  <si>
    <t>*** no single CAS Number applies to this substance</t>
  </si>
  <si>
    <t>No</t>
  </si>
  <si>
    <t>Yes</t>
  </si>
  <si>
    <t>Next Step</t>
  </si>
  <si>
    <t>Please select burner operation type from the drop down menu</t>
  </si>
  <si>
    <t>Satisfactory</t>
  </si>
  <si>
    <t>Unsatisfactory</t>
  </si>
  <si>
    <t>Very Unsatisfactory</t>
  </si>
  <si>
    <t>Activity Rate from Input Tab (J)</t>
  </si>
  <si>
    <t>OR</t>
  </si>
  <si>
    <t>1746-01-6</t>
  </si>
  <si>
    <t xml:space="preserve">2,3,7,8-Tetrachlorodibenzo-p-dioxin </t>
  </si>
  <si>
    <t>2,3,7,8-Tetrachlorodibenzofuran</t>
  </si>
  <si>
    <t>51207-31-9</t>
  </si>
  <si>
    <t xml:space="preserve">1,2,3,7,8-Pentachlorodibenzo-p-dioxin </t>
  </si>
  <si>
    <t>40321-76-4</t>
  </si>
  <si>
    <t>2,3,4,7,8-Pentachlorodibenzofuran</t>
  </si>
  <si>
    <t>57117-31-4</t>
  </si>
  <si>
    <t xml:space="preserve">1,2,3,4,7,8-Hexachlorodibenzo-p-dioxin </t>
  </si>
  <si>
    <t>39227-28-6</t>
  </si>
  <si>
    <t>1,2,3,7,8-Pentachlorodibenzofuran</t>
  </si>
  <si>
    <t>57117-41-6</t>
  </si>
  <si>
    <t xml:space="preserve">1,2,3,7,8,9-Hexachlorodibenzo-p-dioxin </t>
  </si>
  <si>
    <t>19408-74-3</t>
  </si>
  <si>
    <t>1,2,3,4,7,8-Hexachlorodibenzofuran</t>
  </si>
  <si>
    <t>70648-26-9</t>
  </si>
  <si>
    <t xml:space="preserve">1,2,3,6,7,8-Hexachlorodibenzo-p-dioxin </t>
  </si>
  <si>
    <t>57653-85-7</t>
  </si>
  <si>
    <t>1,2,3,7,8,9-Hexachlorodibenzofuran</t>
  </si>
  <si>
    <t>72918-21-9</t>
  </si>
  <si>
    <t xml:space="preserve">1,2,3,4,6,7,8-Heptachlorodibenzo-p-dioxin </t>
  </si>
  <si>
    <t>35822-46-9</t>
  </si>
  <si>
    <t>1,2,3,6,7,8-Hexachlorodibenzofuran</t>
  </si>
  <si>
    <t>57117-44-9</t>
  </si>
  <si>
    <t xml:space="preserve">Octachlorodibenzo-p-dioxin </t>
  </si>
  <si>
    <t>2,3,4,6,7,8-Hexachlorodibenzofuran</t>
  </si>
  <si>
    <t>60851-34-5</t>
  </si>
  <si>
    <t>1,2,3,4,6,7,8-Heptachlorodibenzofuran</t>
  </si>
  <si>
    <t>67562-39-4</t>
  </si>
  <si>
    <t>1,2,3,4,7,8,9-Heptachlorodibenzofuran</t>
  </si>
  <si>
    <t>55673-89-7</t>
  </si>
  <si>
    <t>Octachlorodibenzofuran</t>
  </si>
  <si>
    <t>39001-02-0</t>
  </si>
  <si>
    <t>kg/MBF</t>
  </si>
  <si>
    <r>
      <t>Sulphur Dioxide (SO</t>
    </r>
    <r>
      <rPr>
        <vertAlign val="subscript"/>
        <sz val="10"/>
        <rFont val="Arial"/>
        <family val="2"/>
      </rPr>
      <t>2</t>
    </r>
    <r>
      <rPr>
        <sz val="10"/>
        <rFont val="Arial"/>
        <family val="2"/>
      </rPr>
      <t>)</t>
    </r>
  </si>
  <si>
    <r>
      <t>Particulate Matter less than or equal to 10 microns (PM</t>
    </r>
    <r>
      <rPr>
        <vertAlign val="subscript"/>
        <sz val="10"/>
        <rFont val="Arial"/>
        <family val="2"/>
      </rPr>
      <t>10</t>
    </r>
    <r>
      <rPr>
        <sz val="10"/>
        <rFont val="Arial"/>
        <family val="2"/>
      </rPr>
      <t>)</t>
    </r>
  </si>
  <si>
    <r>
      <t>Particulate Matter less than or equal to 2.5 microns (PM</t>
    </r>
    <r>
      <rPr>
        <vertAlign val="subscript"/>
        <sz val="10"/>
        <rFont val="Arial"/>
        <family val="2"/>
      </rPr>
      <t>2.5</t>
    </r>
    <r>
      <rPr>
        <sz val="10"/>
        <rFont val="Arial"/>
        <family val="2"/>
      </rPr>
      <t>)</t>
    </r>
  </si>
  <si>
    <t xml:space="preserve">The spreadsheet has been populated with default emission factors, however if you have a site specific emission factor you would prefer to use you may enter it in the appropriate field.  If you choose to insert your own emission factor ensure that the units have been converted accordingly.  </t>
  </si>
  <si>
    <t xml:space="preserve">The emission factors used in this spreadsheet are based on uncontrolled emissions unless specified (e.g. cyclones).  If you are using an additional emission control device you will have to adjust the emissions calculated by this spreadsheet according to the following formula: </t>
  </si>
  <si>
    <t>Lumber Kiln(s)</t>
  </si>
  <si>
    <t>Wood Residue-Fired Boiler(s)</t>
  </si>
  <si>
    <t>Please enter data</t>
  </si>
  <si>
    <t>Please Enter Breakdown by Species</t>
  </si>
  <si>
    <t>Please select (Yes/No)</t>
  </si>
  <si>
    <t>All sources of information for emission factors are listed appropriately with the associated factors below the table where they are introduced.</t>
  </si>
  <si>
    <t>Part 1 releases</t>
  </si>
  <si>
    <t>Part 3 releases</t>
  </si>
  <si>
    <t>Part 4 releases</t>
  </si>
  <si>
    <t>Part 5 releases</t>
  </si>
  <si>
    <t xml:space="preserve">Applicable Source Classification Code used for Emission Factor determination in the US EPA's WebFIRE database </t>
  </si>
  <si>
    <r>
      <t xml:space="preserve">Particulate Matter less than or equal to 10 </t>
    </r>
    <r>
      <rPr>
        <sz val="10"/>
        <rFont val="Arial"/>
        <family val="2"/>
      </rPr>
      <t>µ</t>
    </r>
    <r>
      <rPr>
        <sz val="10"/>
        <rFont val="Arial"/>
        <family val="2"/>
      </rPr>
      <t>m (PM</t>
    </r>
    <r>
      <rPr>
        <vertAlign val="subscript"/>
        <sz val="10"/>
        <rFont val="Arial"/>
        <family val="2"/>
      </rPr>
      <t>10</t>
    </r>
    <r>
      <rPr>
        <sz val="10"/>
        <rFont val="Arial"/>
        <family val="2"/>
      </rPr>
      <t>)</t>
    </r>
  </si>
  <si>
    <r>
      <t xml:space="preserve">Particulate Matter less than or equal to 2.5 </t>
    </r>
    <r>
      <rPr>
        <sz val="10"/>
        <rFont val="Arial"/>
        <family val="2"/>
      </rPr>
      <t>µ</t>
    </r>
    <r>
      <rPr>
        <sz val="10"/>
        <rFont val="Arial"/>
        <family val="2"/>
      </rPr>
      <t>m (PM</t>
    </r>
    <r>
      <rPr>
        <vertAlign val="subscript"/>
        <sz val="10"/>
        <rFont val="Arial"/>
        <family val="2"/>
      </rPr>
      <t>2.5</t>
    </r>
    <r>
      <rPr>
        <sz val="10"/>
        <rFont val="Arial"/>
        <family val="2"/>
      </rPr>
      <t>)</t>
    </r>
  </si>
  <si>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3 Releases", "Part 4 Releases", and "Part 5 Releases".  Part 1 releases include the core NPRI substances with a 10-tonne manufacture, process or otherwise use threshold, along with other selected metal compounds with 5-kg and 50-kg thresholds.  Part 3 releases include Hexachlorobenzene and dioxins and furans.  The Part 3 substances have an activity based reporting threshold.  Part 4 releases include the seven Criteria Air Contaminants which have release-based thresholds.  Part 5 releases include the 75 selected VOCs with additional reporting requirements, also referred to as "speciated VOCs".  </t>
  </si>
  <si>
    <t>Methylene chloride (Dichloromethane)</t>
  </si>
  <si>
    <t>67-63-0</t>
  </si>
  <si>
    <t>123-72-8</t>
  </si>
  <si>
    <t>75-09-2</t>
  </si>
  <si>
    <t>118-74-1</t>
  </si>
  <si>
    <t>Note</t>
  </si>
  <si>
    <t>g</t>
  </si>
  <si>
    <r>
      <t>Note</t>
    </r>
    <r>
      <rPr>
        <sz val="10"/>
        <rFont val="Arial"/>
        <family val="2"/>
      </rPr>
      <t>: Some fields have been prepopulated with default values of the wood products case study. You may chose to override the default value.</t>
    </r>
  </si>
  <si>
    <t xml:space="preserve"> Satisfactory operation: properly maintained burner with adjustable under fire air supply and adjustable, tangential over fire air inlets, approximately 500% excess air, and 370°C (700°F) exit gas temperature.</t>
  </si>
  <si>
    <t xml:space="preserve"> Unsatisfactory operation: Properly maintained burner with radial over fire near bottom of shell, approximately 1200% excess air, and 204°C exit gas temperature.</t>
  </si>
  <si>
    <t xml:space="preserve"> Very unsatisfactory operation: improperly maintained burner with radial over fire air supply near bottom of shell and many gaping holes in shell, approximately 1500% excess air and 204°C exit gas temperature.</t>
  </si>
  <si>
    <r>
      <rPr>
        <sz val="10"/>
        <rFont val="Calibri"/>
        <family val="2"/>
      </rPr>
      <t>α</t>
    </r>
    <r>
      <rPr>
        <sz val="10"/>
        <rFont val="Arial"/>
        <family val="2"/>
      </rPr>
      <t>-pinene</t>
    </r>
  </si>
  <si>
    <r>
      <rPr>
        <sz val="10"/>
        <rFont val="Calibri"/>
        <family val="2"/>
      </rPr>
      <t>β</t>
    </r>
    <r>
      <rPr>
        <sz val="10"/>
        <rFont val="Arial"/>
        <family val="2"/>
      </rPr>
      <t>-phellandrene</t>
    </r>
  </si>
  <si>
    <r>
      <rPr>
        <sz val="10"/>
        <rFont val="Calibri"/>
        <family val="2"/>
      </rPr>
      <t>β</t>
    </r>
    <r>
      <rPr>
        <sz val="10"/>
        <rFont val="Arial"/>
        <family val="2"/>
      </rPr>
      <t>-pinene</t>
    </r>
  </si>
  <si>
    <t>Applicable US EPA AP-42  Chapters</t>
  </si>
  <si>
    <t>Cyclones, baghouses: chipper, green trim saws, bark and hog fuel, dry planer shavings, sawdust &amp; fines, sawdust &amp; dry chipper</t>
  </si>
  <si>
    <t>Isopropanol (Isopropyl alcohol)</t>
  </si>
  <si>
    <t>Isopropanol  (Isopropyl alcohol)</t>
  </si>
  <si>
    <t xml:space="preserve">The releases calculated in this spreadsheet must be added to any other NPRI releases from other sources and activities at the facility not covered in this tool in order to determine the reporting thresholds for the facility as a whole. </t>
  </si>
  <si>
    <t>---</t>
  </si>
  <si>
    <r>
      <t>Particulate Matter less than or equal to 2.5</t>
    </r>
    <r>
      <rPr>
        <sz val="10"/>
        <rFont val="Arial"/>
        <family val="2"/>
      </rPr>
      <t>µ</t>
    </r>
    <r>
      <rPr>
        <sz val="10"/>
        <rFont val="Arial"/>
        <family val="2"/>
      </rPr>
      <t>m (PM</t>
    </r>
    <r>
      <rPr>
        <vertAlign val="subscript"/>
        <sz val="10"/>
        <rFont val="Arial"/>
        <family val="2"/>
      </rPr>
      <t>2.5</t>
    </r>
    <r>
      <rPr>
        <sz val="10"/>
        <rFont val="Arial"/>
        <family val="2"/>
      </rPr>
      <t>)</t>
    </r>
  </si>
  <si>
    <r>
      <t>Particulate Matter less than or equal to 10</t>
    </r>
    <r>
      <rPr>
        <sz val="10"/>
        <rFont val="Arial"/>
        <family val="2"/>
      </rPr>
      <t>µ</t>
    </r>
    <r>
      <rPr>
        <sz val="10"/>
        <rFont val="Arial"/>
        <family val="2"/>
      </rPr>
      <t>m (PM</t>
    </r>
    <r>
      <rPr>
        <vertAlign val="subscript"/>
        <sz val="10"/>
        <rFont val="Arial"/>
        <family val="2"/>
      </rPr>
      <t>10</t>
    </r>
    <r>
      <rPr>
        <sz val="10"/>
        <rFont val="Arial"/>
        <family val="2"/>
      </rPr>
      <t>)</t>
    </r>
  </si>
  <si>
    <t xml:space="preserve"> </t>
  </si>
  <si>
    <t>n-Hexane</t>
  </si>
  <si>
    <t>Total Particulate Matter (TPM) (tonnes)</t>
  </si>
  <si>
    <r>
      <t>Particulate Matter less than or equal to 10 microns (PM</t>
    </r>
    <r>
      <rPr>
        <b/>
        <vertAlign val="subscript"/>
        <sz val="10"/>
        <rFont val="Arial"/>
        <family val="2"/>
      </rPr>
      <t>10</t>
    </r>
    <r>
      <rPr>
        <b/>
        <sz val="10"/>
        <rFont val="Arial"/>
        <family val="2"/>
      </rPr>
      <t>) (tonnes)</t>
    </r>
  </si>
  <si>
    <r>
      <t>Particulate Matter less than or equal to 2.5 microns (PM</t>
    </r>
    <r>
      <rPr>
        <b/>
        <vertAlign val="subscript"/>
        <sz val="10"/>
        <rFont val="Arial"/>
        <family val="2"/>
      </rPr>
      <t>2.5</t>
    </r>
    <r>
      <rPr>
        <b/>
        <sz val="10"/>
        <rFont val="Arial"/>
        <family val="2"/>
      </rPr>
      <t>) (tonnes)</t>
    </r>
  </si>
  <si>
    <t>n-Butyraldehyde (Butyraldehyde)</t>
  </si>
  <si>
    <t>Part 3 Substance Releases</t>
  </si>
  <si>
    <t>Explanation of the Update</t>
  </si>
  <si>
    <t>Boiler Configuration</t>
  </si>
  <si>
    <t>Fluidized Bed Combustor</t>
  </si>
  <si>
    <t>Fuel Cell or Dutch Oven</t>
  </si>
  <si>
    <t>Stoker Combustor</t>
  </si>
  <si>
    <t>Suspension Burner</t>
  </si>
  <si>
    <t>Wood Type</t>
  </si>
  <si>
    <t>Control Device</t>
  </si>
  <si>
    <t>Fabric Filter</t>
  </si>
  <si>
    <t>ESP</t>
  </si>
  <si>
    <t>Wet Scrubber</t>
  </si>
  <si>
    <t>Dry Wood Chipper</t>
  </si>
  <si>
    <t>Dry Wood Material Handling (cyclones, dry wood residue)</t>
  </si>
  <si>
    <t>Green Wood Material Handling (cyclones, green/wet wood residue)</t>
  </si>
  <si>
    <t>Miscellaneous Wood Handling (cyclones, mixed wood residues)</t>
  </si>
  <si>
    <t>Planer</t>
  </si>
  <si>
    <t>Saw</t>
  </si>
  <si>
    <t>Silo</t>
  </si>
  <si>
    <t>Choose from drop-down List</t>
  </si>
  <si>
    <t>kg/ODT</t>
  </si>
  <si>
    <t>Step 1</t>
  </si>
  <si>
    <t>Step 2</t>
  </si>
  <si>
    <t>Please Enter Data</t>
  </si>
  <si>
    <t>Percent (%)</t>
  </si>
  <si>
    <t>Oven Dry Tonne (ODT)</t>
  </si>
  <si>
    <t>Thousand Board Feet (MBF)</t>
  </si>
  <si>
    <t>Clean Wet Wood (20% moisture)</t>
  </si>
  <si>
    <t>Wood with UF Resins</t>
  </si>
  <si>
    <t>Mechanical Collector with Fly Ash Re-injection</t>
  </si>
  <si>
    <t>Mechanical Collector without Fly Ash Re-injection</t>
  </si>
  <si>
    <t>Wood Handling Source(s)</t>
  </si>
  <si>
    <t>Step 2A - Wood Handling Source(s)</t>
  </si>
  <si>
    <t>Wood Handling Source</t>
  </si>
  <si>
    <r>
      <t>Total Particulate Matter (TPM</t>
    </r>
    <r>
      <rPr>
        <sz val="10"/>
        <rFont val="Arial"/>
        <family val="2"/>
      </rPr>
      <t>)</t>
    </r>
  </si>
  <si>
    <t>Total Release
(tonnes)</t>
  </si>
  <si>
    <t>Emissions 
(tonnes/yr)</t>
  </si>
  <si>
    <t>Activity Rate from Input Tab 
(MBF/yr)</t>
  </si>
  <si>
    <t>Option 1</t>
  </si>
  <si>
    <t>Option 2</t>
  </si>
  <si>
    <t>Conical Burner Fuel Input</t>
  </si>
  <si>
    <t>As-is-tonnes</t>
  </si>
  <si>
    <t>(MMBtu/yr)</t>
  </si>
  <si>
    <t>Boiler Heat Input</t>
  </si>
  <si>
    <t>Calculated/ User entered in MMBTU/yr</t>
  </si>
  <si>
    <t>Calculated/ User entered in ODT</t>
  </si>
  <si>
    <t>Step 2B - Lumber Kiln(s)</t>
  </si>
  <si>
    <t>Step 2C - Wood Residue-Fired Boiler(s)</t>
  </si>
  <si>
    <r>
      <t>Thousand Board Feet (MBF</t>
    </r>
    <r>
      <rPr>
        <sz val="10"/>
        <rFont val="Arial"/>
        <family val="2"/>
      </rPr>
      <t>)</t>
    </r>
  </si>
  <si>
    <t>MMBtu/MBF Lumber Dried</t>
  </si>
  <si>
    <t>Oven Dry Tonnes (ODT)</t>
  </si>
  <si>
    <t>As-is tonne Residual/MBF</t>
  </si>
  <si>
    <t>Dried Lumber Production</t>
  </si>
  <si>
    <t>Burner Operation</t>
  </si>
  <si>
    <t>Wood Residue- Fired Boiler(s)</t>
  </si>
  <si>
    <t>Wood Waste Incinerator(s) or Conical Burner(s)</t>
  </si>
  <si>
    <t xml:space="preserve">Lumber Kiln(s) </t>
  </si>
  <si>
    <t>Step 2D - Wood Waste Incinerator(s) or Conical Burner(s)</t>
  </si>
  <si>
    <t>TPM</t>
  </si>
  <si>
    <t>PM10</t>
  </si>
  <si>
    <t>PM2.5</t>
  </si>
  <si>
    <t>CO</t>
  </si>
  <si>
    <t>NOx</t>
  </si>
  <si>
    <r>
      <t xml:space="preserve">INSTRUCTIONS:  Please start at Step 1 below.  Within the highlighted yellow cells, use the pick list to select 'Yes' or 'No' as required to select the equipment/ sources that describes your facility operation.  </t>
    </r>
    <r>
      <rPr>
        <b/>
        <sz val="12"/>
        <color rgb="FFFF0000"/>
        <rFont val="Arial"/>
        <family val="2"/>
      </rPr>
      <t>If you answer 'NO' to all 4 sections in Step 1, this case study does not apply to your facility; please refer to other sources of information to determine your releases if applicable.</t>
    </r>
    <r>
      <rPr>
        <sz val="12"/>
        <rFont val="Arial"/>
        <family val="2"/>
      </rPr>
      <t xml:space="preserve">  Once the Step 1 selections have been made, the red border will be replaced with a green border indicating the section is complete.  As a result of the selections made in Step 1, the applicable sections in Step 2 will become highlighted by a red border and some cells will become highlighted in yellow.  Please enter or select the proper values in all of the applicable yellow cells for each of the required sections in Step 2.  Some sections may offer you a choice to enter the data most relevant to your facility - the options titled as</t>
    </r>
    <r>
      <rPr>
        <i/>
        <sz val="12"/>
        <rFont val="Arial"/>
        <family val="2"/>
      </rPr>
      <t xml:space="preserve"> Option 1</t>
    </r>
    <r>
      <rPr>
        <sz val="12"/>
        <rFont val="Arial"/>
        <family val="2"/>
      </rPr>
      <t xml:space="preserve"> and </t>
    </r>
    <r>
      <rPr>
        <i/>
        <sz val="12"/>
        <rFont val="Arial"/>
        <family val="2"/>
      </rPr>
      <t>Option 2</t>
    </r>
    <r>
      <rPr>
        <sz val="12"/>
        <rFont val="Arial"/>
        <family val="2"/>
      </rPr>
      <t xml:space="preserve"> and are separated by "OR" in a green box.  Note that default values appear in some yellow cells and you may elect to overwrite with data that better represents your facility (such as stack test or a site specific emission factor).   </t>
    </r>
  </si>
  <si>
    <r>
      <t>Please choose all applicable Equipment/ Sources by selecting '</t>
    </r>
    <r>
      <rPr>
        <b/>
        <u/>
        <sz val="14"/>
        <rFont val="Arial"/>
        <family val="2"/>
      </rPr>
      <t>Yes</t>
    </r>
    <r>
      <rPr>
        <b/>
        <sz val="14"/>
        <rFont val="Arial"/>
        <family val="2"/>
      </rPr>
      <t>' or '</t>
    </r>
    <r>
      <rPr>
        <b/>
        <u/>
        <sz val="14"/>
        <rFont val="Arial"/>
        <family val="2"/>
      </rPr>
      <t>No</t>
    </r>
    <r>
      <rPr>
        <b/>
        <sz val="14"/>
        <rFont val="Arial"/>
        <family val="2"/>
      </rPr>
      <t>' from the pick lists with in the yellow cells</t>
    </r>
  </si>
  <si>
    <t>Equipment/Sources</t>
  </si>
  <si>
    <r>
      <t xml:space="preserve">Please complete all applicable yellow cells of the sections highlighted in red. 
</t>
    </r>
    <r>
      <rPr>
        <b/>
        <sz val="14"/>
        <color indexed="10"/>
        <rFont val="Arial"/>
        <family val="2"/>
      </rPr>
      <t xml:space="preserve">IMPORTANT: Only complete sections that are highlighted in red border(s).
</t>
    </r>
    <r>
      <rPr>
        <sz val="14"/>
        <rFont val="Arial"/>
        <family val="2"/>
      </rPr>
      <t>Once all of the required sections have been completed, the results can be obtained from the "SUMMARY TABLES" tab.  Specific details of the estimates can be found on the remaining tabs which pertain to the specific substance sections of the NPRI.  Furthermore, if modifications are required to specific emission factors, this can be accomplished via the specific substance tabs.</t>
    </r>
  </si>
  <si>
    <t>The total emission releases estimated using this tool are summarized here for each Part/Group of Substances</t>
  </si>
  <si>
    <t>Total Releases for each Part 1 substance are presented at the bottom of this page (see the table with cells highlighted in blue).  If you wish to use site specific emission factors, you can do so by overwriting the emission factors appearing in the applicable table(s) below.</t>
  </si>
  <si>
    <r>
      <t xml:space="preserve">Emission Factor (kg/MBF) </t>
    </r>
    <r>
      <rPr>
        <b/>
        <vertAlign val="superscript"/>
        <sz val="10"/>
        <rFont val="Arial"/>
        <family val="2"/>
      </rPr>
      <t>1</t>
    </r>
  </si>
  <si>
    <r>
      <t xml:space="preserve">Emission Factor (kg/MBF) </t>
    </r>
    <r>
      <rPr>
        <b/>
        <vertAlign val="superscript"/>
        <sz val="10"/>
        <rFont val="Arial"/>
        <family val="2"/>
      </rPr>
      <t>2</t>
    </r>
  </si>
  <si>
    <r>
      <t xml:space="preserve">Emission Factor (kg/MBF) </t>
    </r>
    <r>
      <rPr>
        <b/>
        <vertAlign val="superscript"/>
        <sz val="10"/>
        <rFont val="Arial"/>
        <family val="2"/>
      </rPr>
      <t>3</t>
    </r>
  </si>
  <si>
    <r>
      <t xml:space="preserve">Emission Factor (kg/J) </t>
    </r>
    <r>
      <rPr>
        <b/>
        <vertAlign val="superscript"/>
        <sz val="10"/>
        <rFont val="Arial"/>
        <family val="2"/>
      </rPr>
      <t>4</t>
    </r>
  </si>
  <si>
    <r>
      <t xml:space="preserve">Emission Factor (kg/tonne wood burned as is) </t>
    </r>
    <r>
      <rPr>
        <b/>
        <vertAlign val="superscript"/>
        <sz val="10"/>
        <rFont val="Arial"/>
        <family val="2"/>
      </rPr>
      <t>5</t>
    </r>
  </si>
  <si>
    <t xml:space="preserve">Total Releases for each Part 3 substance are presented below (see the table with cells highlighted in blue).  If you wish to use site specific emission factors, you can do so by overwriting the emission factors in the applicable table(s) below. </t>
  </si>
  <si>
    <t>g/ODT = grams per oven-dry metric tons.</t>
  </si>
  <si>
    <t>Total Releases for each Part 4 substance are presented at the bottom of this page (see the table with cells highlighted in blue).  If you wish to use site specific emission factors, you can do so by overwriting the emission factors in the applicable table(s) below.</t>
  </si>
  <si>
    <r>
      <t xml:space="preserve">TPM Factor </t>
    </r>
    <r>
      <rPr>
        <b/>
        <vertAlign val="superscript"/>
        <sz val="10"/>
        <rFont val="Arial"/>
        <family val="2"/>
      </rPr>
      <t>1</t>
    </r>
  </si>
  <si>
    <r>
      <t>PM</t>
    </r>
    <r>
      <rPr>
        <b/>
        <vertAlign val="subscript"/>
        <sz val="10"/>
        <rFont val="Arial"/>
        <family val="2"/>
      </rPr>
      <t>10</t>
    </r>
    <r>
      <rPr>
        <b/>
        <sz val="10"/>
        <rFont val="Arial"/>
        <family val="2"/>
      </rPr>
      <t xml:space="preserve"> Factor </t>
    </r>
    <r>
      <rPr>
        <b/>
        <vertAlign val="superscript"/>
        <sz val="10"/>
        <rFont val="Arial"/>
        <family val="2"/>
      </rPr>
      <t>1</t>
    </r>
  </si>
  <si>
    <t>Total Releases for each Part 5 substance are presented at the bottom of this page (see the table with cells highlighted in blue).  If you wish to use site specific emission factors, you can do so by overwriting the emission factors appearing in the applicable table(s) below.</t>
  </si>
  <si>
    <r>
      <t xml:space="preserve">Emission Factor </t>
    </r>
    <r>
      <rPr>
        <b/>
        <vertAlign val="superscript"/>
        <sz val="10"/>
        <rFont val="Arial"/>
        <family val="2"/>
      </rPr>
      <t xml:space="preserve">3     </t>
    </r>
    <r>
      <rPr>
        <b/>
        <sz val="10"/>
        <rFont val="Arial"/>
        <family val="2"/>
      </rPr>
      <t>(kg VOC as C /MBF)</t>
    </r>
  </si>
  <si>
    <r>
      <t>PM</t>
    </r>
    <r>
      <rPr>
        <b/>
        <vertAlign val="subscript"/>
        <sz val="10"/>
        <rFont val="Arial"/>
        <family val="2"/>
      </rPr>
      <t>2.5</t>
    </r>
    <r>
      <rPr>
        <b/>
        <sz val="10"/>
        <rFont val="Arial"/>
        <family val="2"/>
      </rPr>
      <t xml:space="preserve"> Factor </t>
    </r>
  </si>
  <si>
    <t>Parameters</t>
  </si>
  <si>
    <r>
      <t>This spreadsheet was designed to assist with estimating releases of NPRI substances from any</t>
    </r>
    <r>
      <rPr>
        <sz val="10"/>
        <rFont val="Arial"/>
        <family val="2"/>
      </rPr>
      <t xml:space="preserve"> wood products operation. (e.g. sawmill, lumber mill, panel board mill, wood product manufacturing facility,...) from selected sources.  The substances of concern for this tool are Criteria Air Contaminants (CAC), dioxins and furans, and hexachlorobenzene (HCB).  The equipment for which the process emissions are calculated with this tool include cyclones and baghouses (for the following releases sources: dry wood chipper, dry wood handling, green wood material handling, misc wood handling, planers, saws, and silos), lumber kilns, wood residue fired boilers and wood waste conical burners. Other spreadsheets are also available to calculate other releases that may apply to wood products operations, such as distillate fuel oil (No. 2 oil) for industrial boilers, but have not yet been incorporated in this tool. </t>
    </r>
  </si>
  <si>
    <t>To maintain consistency with the NPRI reporting software, this workbook generates values to three decimal places, except for D-F releases which are extended to six decimal places.</t>
  </si>
  <si>
    <t>Updated emission factor were provided by NCASI for the following:
- Wood Residual Fired Boiler
- Wood Waste Incinerator/ Conical Burner
- Wood Handling equipment/ sources</t>
  </si>
  <si>
    <t>Please note that other sources/ activities not covered within this spreadsheet must be also considered and appropriately combined to ensure accurate facility total estimates are made.</t>
  </si>
  <si>
    <t>kg/ODT = kg of compound per oven dry metric ton of wood material sent to the wood handling system (e.g., cyclone) and, if applicable, the control device (e.g., baghouse); for instance, kg of total particulate matter per oven dry metric ton of sander dust sent to the baghouse.</t>
  </si>
  <si>
    <t>6. As-is tonnes, adjusted to 50% moisture content.</t>
  </si>
  <si>
    <r>
      <t xml:space="preserve">Activity Rate from Input Tab (as-is-tonnes) </t>
    </r>
    <r>
      <rPr>
        <b/>
        <vertAlign val="superscript"/>
        <sz val="10"/>
        <rFont val="Arial"/>
        <family val="2"/>
      </rPr>
      <t>6</t>
    </r>
  </si>
  <si>
    <r>
      <t xml:space="preserve">Residual Wood Production </t>
    </r>
    <r>
      <rPr>
        <sz val="10"/>
        <color indexed="10"/>
        <rFont val="Arial"/>
        <family val="2"/>
      </rPr>
      <t>(Default ratio: 0.50)</t>
    </r>
  </si>
  <si>
    <r>
      <t xml:space="preserve">Moisture Content </t>
    </r>
    <r>
      <rPr>
        <sz val="10"/>
        <color indexed="10"/>
        <rFont val="Arial"/>
        <family val="2"/>
      </rPr>
      <t>(Default: 50%)</t>
    </r>
  </si>
  <si>
    <r>
      <t xml:space="preserve">Boiler Energy </t>
    </r>
    <r>
      <rPr>
        <sz val="10"/>
        <color indexed="10"/>
        <rFont val="Arial"/>
        <family val="2"/>
      </rPr>
      <t>(Default ratio: 2.50)</t>
    </r>
  </si>
  <si>
    <t xml:space="preserve">Lumber Throughput </t>
  </si>
  <si>
    <r>
      <t xml:space="preserve">Emission Factor 
(kg/MBF) </t>
    </r>
    <r>
      <rPr>
        <b/>
        <vertAlign val="superscript"/>
        <sz val="10"/>
        <rFont val="Arial"/>
        <family val="2"/>
      </rPr>
      <t>2</t>
    </r>
  </si>
  <si>
    <r>
      <t xml:space="preserve">Emission Factor 
(kg/MBF) </t>
    </r>
    <r>
      <rPr>
        <b/>
        <vertAlign val="superscript"/>
        <sz val="10"/>
        <rFont val="Arial"/>
        <family val="2"/>
      </rPr>
      <t>3</t>
    </r>
  </si>
  <si>
    <r>
      <t xml:space="preserve">Emission Factor 
(kg/MBF) </t>
    </r>
    <r>
      <rPr>
        <b/>
        <vertAlign val="superscript"/>
        <sz val="10"/>
        <rFont val="Arial"/>
        <family val="2"/>
      </rPr>
      <t>1</t>
    </r>
  </si>
  <si>
    <t>Total Release
(g)</t>
  </si>
  <si>
    <r>
      <t xml:space="preserve">Emission Factor </t>
    </r>
    <r>
      <rPr>
        <b/>
        <vertAlign val="superscript"/>
        <sz val="10"/>
        <rFont val="Arial"/>
        <family val="2"/>
      </rPr>
      <t>1</t>
    </r>
    <r>
      <rPr>
        <b/>
        <sz val="10"/>
        <rFont val="Arial"/>
        <family val="2"/>
      </rPr>
      <t xml:space="preserve">
(g/ODT)</t>
    </r>
  </si>
  <si>
    <t>5. Reference: Email correspondence with NCASI.</t>
  </si>
  <si>
    <t>1. Reference: "Canadian Lumber Kiln VOC Emissions: Black Spruce" by Forintek.</t>
  </si>
  <si>
    <t>2. Reference: "Canadian Lumber Kiln VOC Emissions: Lodgepole pine" by Forintek.</t>
  </si>
  <si>
    <t>3. Reference: "Canadian Lumber Kiln VOC Emissions: White Spruce" by Forintek.</t>
  </si>
  <si>
    <t>4. Reference: Email correspondence with NCASI.</t>
  </si>
  <si>
    <t>5. Satisfactory operation: properly maintained burner with adjustable under fire air supply and adjustable, tangential over fire air inlets, approximately 500% excess air, and 370°C (700°F) exit gas temperature.</t>
  </si>
  <si>
    <t>6. Unsatisfactory operation: Properly maintained burner with radial over fire near bottom of shell, approximately 1200% excess air, and 204°C exit gas temperature.</t>
  </si>
  <si>
    <t>7. Very unsatisfactory operation: improperly maintained burner with radial over fire air supply near bottom of shell and many gaping holes in shell, approximately 1500% excess air and 204°C exit gas temperature.</t>
  </si>
  <si>
    <t>8. As-is tonnes, adjusted to 50% moisture content.</t>
  </si>
  <si>
    <r>
      <t xml:space="preserve">Activity Rate from Input Tab (as-is-tonnes) </t>
    </r>
    <r>
      <rPr>
        <b/>
        <vertAlign val="superscript"/>
        <sz val="10"/>
        <rFont val="Arial"/>
        <family val="2"/>
      </rPr>
      <t>8</t>
    </r>
  </si>
  <si>
    <r>
      <t xml:space="preserve">Emission Factor </t>
    </r>
    <r>
      <rPr>
        <b/>
        <vertAlign val="superscript"/>
        <sz val="10"/>
        <rFont val="Arial"/>
        <family val="2"/>
      </rPr>
      <t>4</t>
    </r>
    <r>
      <rPr>
        <b/>
        <sz val="10"/>
        <rFont val="Arial"/>
        <family val="2"/>
      </rPr>
      <t xml:space="preserve">
(kg/J)</t>
    </r>
  </si>
  <si>
    <t>3. Reference: Email correspondence with NCASI.</t>
  </si>
  <si>
    <t>1. Reference: Email correspondence with NCASI.</t>
  </si>
  <si>
    <t>2. Based on 1/2 of detection limit (measurement was not detected).</t>
  </si>
  <si>
    <t>1. Reference:  Email correspondence with NCASI.</t>
  </si>
  <si>
    <t>1,2</t>
  </si>
  <si>
    <r>
      <t>Oxides of Nitrogen, expressed as NO</t>
    </r>
    <r>
      <rPr>
        <vertAlign val="subscript"/>
        <sz val="10"/>
        <rFont val="Arial"/>
        <family val="2"/>
      </rPr>
      <t>2</t>
    </r>
    <r>
      <rPr>
        <sz val="10"/>
        <rFont val="Arial"/>
        <family val="2"/>
      </rPr>
      <t xml:space="preserve"> (NO</t>
    </r>
    <r>
      <rPr>
        <vertAlign val="subscript"/>
        <sz val="10"/>
        <rFont val="Arial"/>
        <family val="2"/>
      </rPr>
      <t>x</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</si>
</sst>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
    <numFmt numFmtId="165" formatCode="0.0000"/>
    <numFmt numFmtId="166" formatCode="0.000E+00"/>
    <numFmt numFmtId="167" formatCode="0.0E+00"/>
    <numFmt numFmtId="168" formatCode="0.000000"/>
    <numFmt numFmtId="169" formatCode="0.00000000"/>
    <numFmt numFmtId="170" formatCode="0.00000"/>
  </numFmts>
  <fonts count="63" x14ac:knownFonts="1">
    <font>
      <sz val="10"/>
      <name val="Arial"/>
    </font>
    <font>
      <sz val="12"/>
      <color theme="1"/>
      <name val="Arial"/>
      <family val="2"/>
    </font>
    <font>
      <sz val="12"/>
      <color theme="1"/>
      <name val="Arial"/>
      <family val="2"/>
    </font>
    <font>
      <sz val="10"/>
      <name val="Arial"/>
      <family val="2"/>
    </font>
    <font>
      <b/>
      <sz val="10"/>
      <name val="Arial"/>
      <family val="2"/>
    </font>
    <font>
      <sz val="8"/>
      <name val="Arial"/>
      <family val="2"/>
    </font>
    <font>
      <sz val="10"/>
      <name val="Arial"/>
      <family val="2"/>
    </font>
    <font>
      <i/>
      <sz val="10"/>
      <name val="Arial"/>
      <family val="2"/>
    </font>
    <font>
      <b/>
      <sz val="10"/>
      <color indexed="10"/>
      <name val="Arial"/>
      <family val="2"/>
    </font>
    <font>
      <b/>
      <vertAlign val="superscript"/>
      <sz val="10"/>
      <name val="Arial"/>
      <family val="2"/>
    </font>
    <font>
      <b/>
      <vertAlign val="subscript"/>
      <sz val="10"/>
      <name val="Arial"/>
      <family val="2"/>
    </font>
    <font>
      <b/>
      <i/>
      <sz val="10"/>
      <color indexed="10"/>
      <name val="Arial"/>
      <family val="2"/>
    </font>
    <font>
      <b/>
      <u/>
      <sz val="10"/>
      <name val="Arial"/>
      <family val="2"/>
    </font>
    <font>
      <vertAlign val="superscript"/>
      <sz val="10"/>
      <name val="Arial"/>
      <family val="2"/>
    </font>
    <font>
      <vertAlign val="subscript"/>
      <sz val="10"/>
      <name val="Arial"/>
      <family val="2"/>
    </font>
    <font>
      <i/>
      <sz val="9"/>
      <color indexed="57"/>
      <name val="Arial"/>
      <family val="2"/>
    </font>
    <font>
      <b/>
      <sz val="9"/>
      <name val="Arial"/>
      <family val="2"/>
    </font>
    <font>
      <b/>
      <u/>
      <sz val="14"/>
      <name val="Arial"/>
      <family val="2"/>
    </font>
    <font>
      <sz val="10"/>
      <color indexed="10"/>
      <name val="Arial"/>
      <family val="2"/>
    </font>
    <font>
      <b/>
      <sz val="20"/>
      <name val="Arial"/>
      <family val="2"/>
    </font>
    <font>
      <b/>
      <sz val="14"/>
      <name val="Arial"/>
      <family val="2"/>
    </font>
    <font>
      <b/>
      <sz val="12"/>
      <name val="Arial"/>
      <family val="2"/>
    </font>
    <font>
      <sz val="12"/>
      <name val="Arial"/>
      <family val="2"/>
    </font>
    <font>
      <sz val="10"/>
      <color indexed="10"/>
      <name val="Arial"/>
      <family val="2"/>
    </font>
    <font>
      <i/>
      <sz val="9"/>
      <color indexed="10"/>
      <name val="Arial"/>
      <family val="2"/>
    </font>
    <font>
      <b/>
      <sz val="10"/>
      <name val="Arial"/>
      <family val="2"/>
    </font>
    <font>
      <vertAlign val="superscript"/>
      <sz val="10"/>
      <color indexed="10"/>
      <name val="Arial"/>
      <family val="2"/>
    </font>
    <font>
      <sz val="10"/>
      <name val="Arial"/>
      <family val="2"/>
    </font>
    <font>
      <sz val="10"/>
      <name val="Calibri"/>
      <family val="2"/>
    </font>
    <font>
      <b/>
      <sz val="14"/>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0"/>
      <color rgb="FFFFFF00"/>
      <name val="Arial"/>
      <family val="2"/>
    </font>
    <font>
      <i/>
      <sz val="9"/>
      <color rgb="FFFFFF00"/>
      <name val="Arial"/>
      <family val="2"/>
    </font>
    <font>
      <b/>
      <sz val="12"/>
      <color rgb="FFFF0000"/>
      <name val="Arial"/>
      <family val="2"/>
    </font>
    <font>
      <i/>
      <sz val="12"/>
      <name val="Arial"/>
      <family val="2"/>
    </font>
    <font>
      <sz val="14"/>
      <name val="Arial"/>
      <family val="2"/>
    </font>
    <font>
      <b/>
      <strike/>
      <sz val="14"/>
      <name val="Arial"/>
      <family val="2"/>
    </font>
    <font>
      <b/>
      <strike/>
      <sz val="12"/>
      <name val="Arial"/>
      <family val="2"/>
    </font>
    <font>
      <strike/>
      <sz val="12"/>
      <name val="Arial"/>
      <family val="2"/>
    </font>
    <font>
      <sz val="11"/>
      <name val="Arial"/>
      <family val="2"/>
    </font>
    <font>
      <b/>
      <sz val="11"/>
      <name val="Arial"/>
      <family val="2"/>
    </font>
    <font>
      <i/>
      <sz val="9"/>
      <color rgb="FF339966"/>
      <name val="Arial"/>
      <family val="2"/>
    </font>
    <font>
      <i/>
      <sz val="10"/>
      <color rgb="FF339966"/>
      <name val="Arial"/>
      <family val="2"/>
    </font>
    <font>
      <sz val="10"/>
      <color rgb="FF339966"/>
      <name val="Arial"/>
      <family val="2"/>
    </font>
    <font>
      <b/>
      <sz val="10"/>
      <color rgb="FF339966"/>
      <name val="Arial"/>
      <family val="2"/>
    </font>
  </fonts>
  <fills count="4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99CC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87">
    <xf numFmtId="0" fontId="0" fillId="0" borderId="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35" borderId="27" applyNumberFormat="0" applyAlignment="0" applyProtection="0"/>
    <xf numFmtId="0" fontId="33" fillId="35" borderId="27" applyNumberFormat="0" applyAlignment="0" applyProtection="0"/>
    <xf numFmtId="0" fontId="34" fillId="36" borderId="28" applyNumberFormat="0" applyAlignment="0" applyProtection="0"/>
    <xf numFmtId="0" fontId="34" fillId="36" borderId="28" applyNumberFormat="0" applyAlignment="0" applyProtection="0"/>
    <xf numFmtId="43" fontId="3"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0" borderId="29" applyNumberFormat="0" applyFill="0" applyAlignment="0" applyProtection="0"/>
    <xf numFmtId="0" fontId="37" fillId="0" borderId="29" applyNumberFormat="0" applyFill="0" applyAlignment="0" applyProtection="0"/>
    <xf numFmtId="0" fontId="38" fillId="0" borderId="30"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8" borderId="27" applyNumberFormat="0" applyAlignment="0" applyProtection="0"/>
    <xf numFmtId="0" fontId="40" fillId="38" borderId="27" applyNumberFormat="0" applyAlignment="0" applyProtection="0"/>
    <xf numFmtId="0" fontId="41" fillId="0" borderId="32" applyNumberFormat="0" applyFill="0" applyAlignment="0" applyProtection="0"/>
    <xf numFmtId="0" fontId="41" fillId="0" borderId="32" applyNumberFormat="0" applyFill="0" applyAlignment="0" applyProtection="0"/>
    <xf numFmtId="0" fontId="42" fillId="39" borderId="0" applyNumberFormat="0" applyBorder="0" applyAlignment="0" applyProtection="0"/>
    <xf numFmtId="0" fontId="42" fillId="39" borderId="0" applyNumberFormat="0" applyBorder="0" applyAlignment="0" applyProtection="0"/>
    <xf numFmtId="0" fontId="6" fillId="0" borderId="0"/>
    <xf numFmtId="0" fontId="27" fillId="0" borderId="0"/>
    <xf numFmtId="0" fontId="30" fillId="0" borderId="0"/>
    <xf numFmtId="0" fontId="43" fillId="0" borderId="0"/>
    <xf numFmtId="0" fontId="30" fillId="40" borderId="33" applyNumberFormat="0" applyFont="0" applyAlignment="0" applyProtection="0"/>
    <xf numFmtId="0" fontId="44" fillId="35" borderId="34" applyNumberFormat="0" applyAlignment="0" applyProtection="0"/>
    <xf numFmtId="0" fontId="44" fillId="35" borderId="34" applyNumberFormat="0" applyAlignment="0" applyProtection="0"/>
    <xf numFmtId="9" fontId="3" fillId="0" borderId="0" applyFont="0" applyFill="0" applyBorder="0" applyAlignment="0" applyProtection="0"/>
    <xf numFmtId="9" fontId="30" fillId="0" borderId="0" applyFont="0" applyFill="0" applyBorder="0" applyAlignment="0" applyProtection="0"/>
    <xf numFmtId="0" fontId="45" fillId="0" borderId="0" applyNumberFormat="0" applyFill="0" applyBorder="0" applyAlignment="0" applyProtection="0"/>
    <xf numFmtId="0" fontId="46" fillId="0" borderId="35" applyNumberFormat="0" applyFill="0" applyAlignment="0" applyProtection="0"/>
    <xf numFmtId="0" fontId="46" fillId="0" borderId="3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6" fillId="0" borderId="0" applyFont="0" applyFill="0" applyBorder="0" applyAlignment="0" applyProtection="0"/>
    <xf numFmtId="0" fontId="6" fillId="0" borderId="0"/>
    <xf numFmtId="0" fontId="2" fillId="0" borderId="0"/>
    <xf numFmtId="9" fontId="6" fillId="0" borderId="0" applyFont="0" applyFill="0" applyBorder="0" applyAlignment="0" applyProtection="0"/>
    <xf numFmtId="0" fontId="1" fillId="0" borderId="0"/>
  </cellStyleXfs>
  <cellXfs count="432">
    <xf numFmtId="0" fontId="0" fillId="0" borderId="0" xfId="0"/>
    <xf numFmtId="0" fontId="0" fillId="0" borderId="1" xfId="0" applyBorder="1"/>
    <xf numFmtId="0" fontId="0" fillId="0" borderId="0" xfId="0" applyBorder="1"/>
    <xf numFmtId="0" fontId="12" fillId="0" borderId="0" xfId="0" applyFont="1"/>
    <xf numFmtId="0" fontId="0" fillId="0" borderId="0" xfId="0" applyAlignment="1">
      <alignment horizontal="center"/>
    </xf>
    <xf numFmtId="0" fontId="0" fillId="0" borderId="0" xfId="0" applyFill="1" applyBorder="1" applyAlignment="1">
      <alignment horizontal="center"/>
    </xf>
    <xf numFmtId="164" fontId="8"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Protection="1"/>
    <xf numFmtId="0" fontId="0" fillId="0" borderId="0" xfId="0" applyAlignment="1" applyProtection="1">
      <alignment horizontal="right"/>
    </xf>
    <xf numFmtId="0" fontId="12" fillId="0" borderId="0" xfId="0" applyFont="1" applyAlignment="1" applyProtection="1">
      <alignment horizontal="center"/>
    </xf>
    <xf numFmtId="0" fontId="3" fillId="0" borderId="0" xfId="0" applyFont="1" applyProtection="1"/>
    <xf numFmtId="0" fontId="3" fillId="0" borderId="0" xfId="0" applyFont="1" applyFill="1" applyAlignment="1">
      <alignment wrapText="1"/>
    </xf>
    <xf numFmtId="0" fontId="0" fillId="0" borderId="0" xfId="0" applyFill="1"/>
    <xf numFmtId="0" fontId="0" fillId="0" borderId="1" xfId="0" applyFill="1" applyBorder="1"/>
    <xf numFmtId="0" fontId="0" fillId="0" borderId="0" xfId="0" applyFill="1" applyBorder="1"/>
    <xf numFmtId="0" fontId="0" fillId="0" borderId="0" xfId="0"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Protection="1"/>
    <xf numFmtId="0" fontId="3" fillId="0" borderId="0" xfId="0" applyFont="1" applyBorder="1" applyAlignment="1" applyProtection="1">
      <alignment vertical="top" wrapText="1"/>
    </xf>
    <xf numFmtId="0" fontId="0" fillId="0" borderId="0" xfId="0" applyNumberFormat="1" applyFill="1" applyBorder="1" applyAlignment="1" applyProtection="1">
      <alignment horizontal="center"/>
    </xf>
    <xf numFmtId="0" fontId="0" fillId="3" borderId="1" xfId="0" applyFill="1" applyBorder="1"/>
    <xf numFmtId="0" fontId="0" fillId="3" borderId="1" xfId="0" applyNumberFormat="1" applyFill="1" applyBorder="1" applyAlignment="1">
      <alignment horizontal="center"/>
    </xf>
    <xf numFmtId="164" fontId="8" fillId="3" borderId="1" xfId="0" applyNumberFormat="1" applyFont="1" applyFill="1" applyBorder="1" applyAlignment="1">
      <alignment horizontal="center"/>
    </xf>
    <xf numFmtId="0" fontId="6" fillId="3" borderId="1" xfId="0" applyFont="1" applyFill="1" applyBorder="1" applyAlignment="1">
      <alignment horizontal="center"/>
    </xf>
    <xf numFmtId="0" fontId="0" fillId="3" borderId="1" xfId="0" applyNumberFormat="1" applyFill="1" applyBorder="1" applyAlignment="1" applyProtection="1">
      <alignment horizontal="center"/>
    </xf>
    <xf numFmtId="0" fontId="0" fillId="3" borderId="1" xfId="0" applyFill="1" applyBorder="1" applyAlignment="1">
      <alignment horizontal="center"/>
    </xf>
    <xf numFmtId="0" fontId="0" fillId="3" borderId="1" xfId="0" applyFill="1" applyBorder="1" applyAlignment="1">
      <alignment wrapText="1"/>
    </xf>
    <xf numFmtId="0" fontId="0" fillId="3" borderId="1" xfId="0" applyFill="1" applyBorder="1" applyAlignment="1" applyProtection="1">
      <alignment horizontal="center"/>
    </xf>
    <xf numFmtId="0" fontId="3" fillId="3" borderId="1" xfId="0" applyFont="1" applyFill="1" applyBorder="1" applyAlignment="1">
      <alignment wrapText="1"/>
    </xf>
    <xf numFmtId="164" fontId="8" fillId="3" borderId="1" xfId="0" applyNumberFormat="1" applyFont="1" applyFill="1" applyBorder="1" applyAlignment="1" applyProtection="1">
      <alignment horizontal="center"/>
    </xf>
    <xf numFmtId="0" fontId="8" fillId="0" borderId="0" xfId="0" applyFont="1" applyBorder="1" applyAlignment="1" applyProtection="1">
      <alignment horizontal="center" vertical="center"/>
    </xf>
    <xf numFmtId="0" fontId="0" fillId="0" borderId="0" xfId="0" applyAlignment="1">
      <alignment wrapText="1"/>
    </xf>
    <xf numFmtId="0" fontId="0" fillId="0" borderId="0" xfId="0" applyAlignment="1"/>
    <xf numFmtId="0" fontId="12" fillId="0" borderId="0" xfId="0" applyFont="1" applyAlignment="1"/>
    <xf numFmtId="0" fontId="0" fillId="0" borderId="0" xfId="0" applyFill="1" applyAlignment="1"/>
    <xf numFmtId="0" fontId="0" fillId="0" borderId="1" xfId="0" applyFill="1" applyBorder="1" applyAlignment="1"/>
    <xf numFmtId="0" fontId="4" fillId="0" borderId="1" xfId="0" applyFont="1" applyFill="1" applyBorder="1" applyAlignment="1"/>
    <xf numFmtId="0" fontId="4" fillId="0" borderId="1" xfId="0" applyFont="1" applyBorder="1"/>
    <xf numFmtId="0" fontId="0" fillId="0" borderId="1" xfId="0" applyFill="1" applyBorder="1" applyAlignment="1">
      <alignment horizontal="left" vertical="center"/>
    </xf>
    <xf numFmtId="0" fontId="0" fillId="0" borderId="0" xfId="0" applyFill="1" applyAlignment="1">
      <alignment wrapText="1"/>
    </xf>
    <xf numFmtId="0" fontId="8" fillId="0" borderId="0" xfId="0" applyFont="1"/>
    <xf numFmtId="0" fontId="3" fillId="0" borderId="0" xfId="0" applyFont="1" applyFill="1" applyBorder="1" applyAlignment="1" applyProtection="1">
      <alignment vertical="top" wrapText="1"/>
    </xf>
    <xf numFmtId="0" fontId="4" fillId="4" borderId="0" xfId="0" applyFont="1" applyFill="1" applyAlignment="1" applyProtection="1">
      <alignment horizontal="center"/>
    </xf>
    <xf numFmtId="0" fontId="4" fillId="5" borderId="3" xfId="0" applyFont="1" applyFill="1" applyBorder="1" applyAlignment="1" applyProtection="1">
      <alignment horizontal="left"/>
    </xf>
    <xf numFmtId="0" fontId="6" fillId="3" borderId="1" xfId="0" applyFont="1" applyFill="1" applyBorder="1" applyAlignment="1">
      <alignment wrapText="1"/>
    </xf>
    <xf numFmtId="0" fontId="6" fillId="3" borderId="1" xfId="0" applyFont="1" applyFill="1" applyBorder="1" applyAlignment="1">
      <alignment horizontal="center" wrapText="1"/>
    </xf>
    <xf numFmtId="0" fontId="6" fillId="0" borderId="1" xfId="0" applyFont="1" applyBorder="1"/>
    <xf numFmtId="0" fontId="0" fillId="0" borderId="0" xfId="0" applyFill="1" applyBorder="1" applyAlignment="1">
      <alignment wrapText="1"/>
    </xf>
    <xf numFmtId="0" fontId="0" fillId="0" borderId="0" xfId="0" applyFill="1" applyAlignment="1">
      <alignment horizontal="center"/>
    </xf>
    <xf numFmtId="0" fontId="3" fillId="0" borderId="0" xfId="0" applyFont="1" applyFill="1" applyProtection="1"/>
    <xf numFmtId="0" fontId="21" fillId="0" borderId="0" xfId="0" applyFont="1" applyFill="1" applyBorder="1" applyAlignment="1">
      <alignment wrapText="1"/>
    </xf>
    <xf numFmtId="0" fontId="21" fillId="0" borderId="0" xfId="0" applyFont="1" applyFill="1" applyBorder="1"/>
    <xf numFmtId="0" fontId="21" fillId="0" borderId="0" xfId="0" applyFont="1"/>
    <xf numFmtId="0" fontId="4" fillId="0" borderId="0" xfId="0" applyFont="1" applyBorder="1" applyAlignment="1">
      <alignment horizontal="center" wrapText="1"/>
    </xf>
    <xf numFmtId="0" fontId="26" fillId="0" borderId="16" xfId="0" applyFont="1" applyFill="1" applyBorder="1" applyAlignment="1">
      <alignment vertical="center"/>
    </xf>
    <xf numFmtId="0" fontId="12" fillId="0" borderId="0" xfId="0" applyFont="1" applyAlignment="1">
      <alignment wrapText="1"/>
    </xf>
    <xf numFmtId="0" fontId="4" fillId="0" borderId="0" xfId="0" applyFont="1" applyFill="1" applyBorder="1" applyAlignment="1">
      <alignment horizontal="center" wrapText="1"/>
    </xf>
    <xf numFmtId="49" fontId="0" fillId="3" borderId="1" xfId="0" applyNumberFormat="1" applyFill="1" applyBorder="1" applyAlignment="1">
      <alignment horizontal="center"/>
    </xf>
    <xf numFmtId="0" fontId="12" fillId="0" borderId="0" xfId="0" applyFont="1" applyFill="1" applyAlignment="1"/>
    <xf numFmtId="0" fontId="4" fillId="0" borderId="18" xfId="0" applyFont="1" applyFill="1" applyBorder="1" applyAlignment="1" applyProtection="1">
      <alignment horizontal="center" wrapText="1"/>
    </xf>
    <xf numFmtId="0" fontId="0" fillId="0" borderId="18" xfId="0" applyFill="1" applyBorder="1" applyAlignment="1">
      <alignment horizontal="center"/>
    </xf>
    <xf numFmtId="0" fontId="6" fillId="3" borderId="1" xfId="0" applyFont="1" applyFill="1" applyBorder="1"/>
    <xf numFmtId="0" fontId="6" fillId="0" borderId="0" xfId="0" applyFont="1" applyProtection="1"/>
    <xf numFmtId="0" fontId="6" fillId="0" borderId="16" xfId="0" applyFont="1" applyFill="1" applyBorder="1" applyAlignment="1">
      <alignment vertical="center"/>
    </xf>
    <xf numFmtId="0" fontId="0" fillId="3" borderId="1" xfId="0" quotePrefix="1" applyFill="1" applyBorder="1" applyAlignment="1" applyProtection="1">
      <alignment horizontal="center"/>
    </xf>
    <xf numFmtId="0" fontId="4" fillId="6" borderId="1" xfId="0" applyFont="1" applyFill="1" applyBorder="1" applyAlignment="1" applyProtection="1">
      <alignment horizontal="center"/>
    </xf>
    <xf numFmtId="0" fontId="4" fillId="6" borderId="19" xfId="0" applyFont="1" applyFill="1" applyBorder="1" applyAlignment="1" applyProtection="1">
      <alignment horizontal="center"/>
    </xf>
    <xf numFmtId="0" fontId="4" fillId="6" borderId="19" xfId="0" applyFont="1" applyFill="1" applyBorder="1" applyAlignment="1">
      <alignment horizontal="left"/>
    </xf>
    <xf numFmtId="0" fontId="4" fillId="6" borderId="19" xfId="0" applyFont="1" applyFill="1" applyBorder="1" applyAlignment="1">
      <alignment horizontal="center"/>
    </xf>
    <xf numFmtId="0" fontId="6" fillId="0" borderId="1" xfId="0" applyFont="1" applyFill="1" applyBorder="1"/>
    <xf numFmtId="0" fontId="6" fillId="0"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165" fontId="6" fillId="0" borderId="1" xfId="0" applyNumberFormat="1" applyFont="1" applyFill="1" applyBorder="1" applyAlignment="1" applyProtection="1">
      <alignment horizontal="center"/>
      <protection locked="0"/>
    </xf>
    <xf numFmtId="2" fontId="6" fillId="0" borderId="1" xfId="0" applyNumberFormat="1" applyFont="1" applyFill="1" applyBorder="1" applyAlignment="1" applyProtection="1">
      <alignment horizontal="center"/>
      <protection locked="0"/>
    </xf>
    <xf numFmtId="0" fontId="0" fillId="0" borderId="0" xfId="0" applyNumberFormat="1" applyAlignment="1">
      <alignment horizontal="left" vertical="top" wrapText="1"/>
    </xf>
    <xf numFmtId="164" fontId="4" fillId="2" borderId="7" xfId="0" applyNumberFormat="1" applyFont="1" applyFill="1" applyBorder="1" applyAlignment="1" applyProtection="1">
      <alignment horizontal="left" vertical="center"/>
    </xf>
    <xf numFmtId="0" fontId="6" fillId="0" borderId="1" xfId="0" applyFont="1" applyFill="1" applyBorder="1" applyAlignment="1" applyProtection="1">
      <alignment horizontal="center" vertical="center"/>
    </xf>
    <xf numFmtId="164" fontId="6" fillId="0" borderId="1" xfId="0" applyNumberFormat="1" applyFont="1" applyBorder="1" applyAlignment="1" applyProtection="1">
      <alignment horizontal="center" vertical="center"/>
    </xf>
    <xf numFmtId="0" fontId="4" fillId="0"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top"/>
    </xf>
    <xf numFmtId="168" fontId="8" fillId="3" borderId="1" xfId="0" applyNumberFormat="1" applyFont="1" applyFill="1" applyBorder="1" applyAlignment="1" applyProtection="1">
      <alignment horizontal="center"/>
    </xf>
    <xf numFmtId="164" fontId="6" fillId="7" borderId="1" xfId="0" applyNumberFormat="1" applyFont="1" applyFill="1" applyBorder="1" applyAlignment="1" applyProtection="1">
      <alignment horizontal="center" vertical="center"/>
      <protection locked="0"/>
    </xf>
    <xf numFmtId="165" fontId="0" fillId="0" borderId="1" xfId="0" applyNumberFormat="1" applyBorder="1" applyAlignment="1" applyProtection="1">
      <alignment horizontal="center"/>
      <protection locked="0"/>
    </xf>
    <xf numFmtId="165" fontId="0" fillId="0" borderId="1" xfId="0" applyNumberFormat="1" applyBorder="1" applyAlignment="1" applyProtection="1">
      <alignment horizontal="center" wrapText="1"/>
      <protection locked="0"/>
    </xf>
    <xf numFmtId="0" fontId="0" fillId="0" borderId="1" xfId="0"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1" xfId="0" applyNumberFormat="1" applyFill="1" applyBorder="1" applyAlignment="1" applyProtection="1">
      <alignment horizontal="center"/>
    </xf>
    <xf numFmtId="0" fontId="4" fillId="2" borderId="19"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xf>
    <xf numFmtId="0" fontId="4" fillId="41" borderId="7" xfId="0" applyFont="1" applyFill="1" applyBorder="1" applyAlignment="1" applyProtection="1">
      <alignment horizontal="left"/>
    </xf>
    <xf numFmtId="0" fontId="6" fillId="0" borderId="7" xfId="0" applyFont="1" applyFill="1" applyBorder="1" applyAlignment="1" applyProtection="1">
      <alignment horizontal="left"/>
    </xf>
    <xf numFmtId="0" fontId="21" fillId="0" borderId="0" xfId="0" applyFont="1" applyFill="1" applyBorder="1" applyAlignment="1" applyProtection="1"/>
    <xf numFmtId="0" fontId="4" fillId="0" borderId="0" xfId="0" applyFont="1" applyBorder="1" applyAlignment="1" applyProtection="1"/>
    <xf numFmtId="9" fontId="0" fillId="0" borderId="1" xfId="75" applyFont="1" applyFill="1" applyBorder="1" applyAlignment="1" applyProtection="1">
      <alignment horizontal="center" vertical="center"/>
      <protection locked="0"/>
    </xf>
    <xf numFmtId="1" fontId="0" fillId="0"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center"/>
      <protection locked="0"/>
    </xf>
    <xf numFmtId="1" fontId="0" fillId="0" borderId="1" xfId="47" applyNumberFormat="1" applyFont="1" applyFill="1" applyBorder="1" applyAlignment="1" applyProtection="1">
      <alignment horizontal="center"/>
      <protection locked="0"/>
    </xf>
    <xf numFmtId="9" fontId="0" fillId="0" borderId="1" xfId="0" applyNumberFormat="1" applyFill="1" applyBorder="1" applyAlignment="1" applyProtection="1">
      <alignment horizontal="center"/>
      <protection locked="0"/>
    </xf>
    <xf numFmtId="9" fontId="0" fillId="0" borderId="20" xfId="0" applyNumberFormat="1" applyFill="1" applyBorder="1" applyAlignment="1" applyProtection="1">
      <alignment horizontal="center"/>
      <protection locked="0"/>
    </xf>
    <xf numFmtId="1" fontId="4" fillId="43" borderId="1" xfId="75" applyNumberFormat="1" applyFont="1" applyFill="1" applyBorder="1" applyAlignment="1" applyProtection="1">
      <alignment horizontal="center"/>
    </xf>
    <xf numFmtId="0" fontId="0" fillId="41" borderId="1" xfId="0" applyFill="1" applyBorder="1" applyAlignment="1">
      <alignment horizontal="center"/>
    </xf>
    <xf numFmtId="11" fontId="0" fillId="0" borderId="1" xfId="0" applyNumberFormat="1" applyBorder="1"/>
    <xf numFmtId="9" fontId="0" fillId="0" borderId="1" xfId="0" applyNumberFormat="1" applyBorder="1"/>
    <xf numFmtId="0" fontId="3" fillId="0" borderId="1" xfId="0" applyFont="1" applyFill="1" applyBorder="1" applyAlignment="1">
      <alignment wrapText="1"/>
    </xf>
    <xf numFmtId="0" fontId="3" fillId="0" borderId="1" xfId="68" applyNumberFormat="1" applyFont="1" applyFill="1" applyBorder="1" applyAlignment="1" applyProtection="1">
      <alignment horizontal="center"/>
    </xf>
    <xf numFmtId="169" fontId="4" fillId="0" borderId="1" xfId="0" applyNumberFormat="1" applyFont="1" applyFill="1" applyBorder="1" applyAlignment="1" applyProtection="1">
      <alignment horizontal="center"/>
    </xf>
    <xf numFmtId="1" fontId="3" fillId="0" borderId="1" xfId="0" applyNumberFormat="1" applyFont="1" applyFill="1" applyBorder="1" applyAlignment="1" applyProtection="1">
      <alignment horizontal="center"/>
    </xf>
    <xf numFmtId="0" fontId="61" fillId="0" borderId="0" xfId="68" applyFont="1" applyFill="1" applyProtection="1"/>
    <xf numFmtId="0" fontId="3" fillId="45" borderId="1" xfId="0" applyFont="1" applyFill="1" applyBorder="1" applyAlignment="1" applyProtection="1">
      <alignment horizontal="center"/>
    </xf>
    <xf numFmtId="0" fontId="4" fillId="0" borderId="0" xfId="0" applyFont="1" applyFill="1" applyAlignment="1" applyProtection="1"/>
    <xf numFmtId="0" fontId="3" fillId="0" borderId="0" xfId="0" applyFont="1" applyFill="1" applyAlignment="1" applyProtection="1">
      <alignment horizontal="right"/>
    </xf>
    <xf numFmtId="0" fontId="4"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xf>
    <xf numFmtId="164" fontId="3" fillId="7"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wrapText="1"/>
      <protection locked="0"/>
    </xf>
    <xf numFmtId="164" fontId="3" fillId="0" borderId="20" xfId="0" applyNumberFormat="1" applyFont="1" applyFill="1" applyBorder="1" applyAlignment="1" applyProtection="1">
      <alignment horizontal="center" vertical="center"/>
      <protection locked="0"/>
    </xf>
    <xf numFmtId="164" fontId="25" fillId="0" borderId="0" xfId="0" applyNumberFormat="1" applyFont="1" applyFill="1" applyBorder="1" applyAlignment="1">
      <alignment horizontal="center" wrapText="1"/>
    </xf>
    <xf numFmtId="168" fontId="0" fillId="0" borderId="0" xfId="0" applyNumberFormat="1" applyBorder="1"/>
    <xf numFmtId="164" fontId="4" fillId="2" borderId="1" xfId="0" applyNumberFormat="1" applyFont="1" applyFill="1" applyBorder="1" applyAlignment="1" applyProtection="1">
      <alignment horizontal="center" vertical="center"/>
    </xf>
    <xf numFmtId="164" fontId="4" fillId="2" borderId="1" xfId="0" applyNumberFormat="1" applyFont="1" applyFill="1" applyBorder="1" applyAlignment="1" applyProtection="1">
      <alignment horizontal="center"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wrapText="1"/>
    </xf>
    <xf numFmtId="164" fontId="0" fillId="0" borderId="0" xfId="0" applyNumberFormat="1" applyFill="1" applyProtection="1"/>
    <xf numFmtId="164" fontId="0" fillId="0" borderId="0" xfId="0" applyNumberFormat="1" applyProtection="1"/>
    <xf numFmtId="0" fontId="0" fillId="4" borderId="0" xfId="0" applyFill="1" applyProtection="1"/>
    <xf numFmtId="164" fontId="0" fillId="4" borderId="0" xfId="0" applyNumberFormat="1" applyFill="1" applyProtection="1"/>
    <xf numFmtId="164" fontId="0" fillId="42" borderId="0" xfId="0" applyNumberFormat="1" applyFill="1" applyProtection="1"/>
    <xf numFmtId="0" fontId="0" fillId="0" borderId="0" xfId="0" applyFill="1" applyProtection="1"/>
    <xf numFmtId="0" fontId="0" fillId="0" borderId="1" xfId="0" applyFill="1" applyBorder="1" applyAlignment="1" applyProtection="1">
      <alignment horizontal="left" vertical="center"/>
    </xf>
    <xf numFmtId="0" fontId="0" fillId="42" borderId="0" xfId="0" applyFill="1" applyProtection="1"/>
    <xf numFmtId="0" fontId="0" fillId="4" borderId="0" xfId="0" applyFill="1" applyBorder="1" applyProtection="1"/>
    <xf numFmtId="164" fontId="0" fillId="4" borderId="0" xfId="0" applyNumberFormat="1" applyFill="1" applyBorder="1" applyProtection="1"/>
    <xf numFmtId="0" fontId="0" fillId="0" borderId="0" xfId="0" applyFill="1" applyBorder="1" applyProtection="1"/>
    <xf numFmtId="0" fontId="4" fillId="5" borderId="3" xfId="0" applyFont="1" applyFill="1" applyBorder="1" applyProtection="1"/>
    <xf numFmtId="164" fontId="0" fillId="0" borderId="4" xfId="0" applyNumberFormat="1" applyFill="1" applyBorder="1" applyProtection="1"/>
    <xf numFmtId="164" fontId="0" fillId="0" borderId="5" xfId="0" applyNumberFormat="1" applyFill="1" applyBorder="1" applyProtection="1"/>
    <xf numFmtId="0" fontId="4" fillId="0" borderId="9" xfId="0" applyFont="1" applyFill="1" applyBorder="1" applyProtection="1"/>
    <xf numFmtId="164" fontId="0" fillId="0" borderId="0" xfId="0" applyNumberFormat="1" applyFill="1" applyBorder="1" applyProtection="1"/>
    <xf numFmtId="164" fontId="0" fillId="0" borderId="6" xfId="0" applyNumberFormat="1" applyFill="1" applyBorder="1" applyProtection="1"/>
    <xf numFmtId="0" fontId="0" fillId="0" borderId="9" xfId="0" applyFill="1" applyBorder="1" applyProtection="1"/>
    <xf numFmtId="0" fontId="3" fillId="0" borderId="7" xfId="68" applyFont="1" applyFill="1" applyBorder="1" applyAlignment="1" applyProtection="1">
      <alignment horizontal="left" vertical="center"/>
    </xf>
    <xf numFmtId="0" fontId="3" fillId="0" borderId="7" xfId="68" applyFont="1" applyFill="1" applyBorder="1" applyAlignment="1" applyProtection="1">
      <alignment horizontal="left" vertical="center" wrapText="1"/>
    </xf>
    <xf numFmtId="164" fontId="0" fillId="0" borderId="6" xfId="0" applyNumberFormat="1" applyFill="1" applyBorder="1" applyAlignment="1" applyProtection="1">
      <alignment wrapText="1"/>
    </xf>
    <xf numFmtId="0" fontId="0" fillId="0" borderId="0" xfId="0" applyFill="1" applyAlignment="1" applyProtection="1">
      <alignment wrapText="1"/>
    </xf>
    <xf numFmtId="0" fontId="3" fillId="0" borderId="7" xfId="68" applyFont="1" applyFill="1" applyBorder="1" applyAlignment="1" applyProtection="1">
      <alignment vertical="top" wrapText="1"/>
    </xf>
    <xf numFmtId="0" fontId="3" fillId="0" borderId="8" xfId="68" applyFont="1" applyFill="1" applyBorder="1" applyAlignment="1" applyProtection="1">
      <alignment horizontal="left" vertical="center"/>
    </xf>
    <xf numFmtId="164" fontId="0" fillId="0" borderId="11" xfId="0" applyNumberFormat="1" applyFill="1" applyBorder="1" applyProtection="1"/>
    <xf numFmtId="0" fontId="0" fillId="0" borderId="0" xfId="0" applyBorder="1" applyProtection="1"/>
    <xf numFmtId="164" fontId="0" fillId="0" borderId="0" xfId="0" applyNumberFormat="1" applyBorder="1" applyProtection="1"/>
    <xf numFmtId="164" fontId="0" fillId="0" borderId="0" xfId="0" applyNumberFormat="1" applyBorder="1" applyAlignment="1" applyProtection="1">
      <alignment horizontal="center"/>
    </xf>
    <xf numFmtId="164" fontId="6" fillId="0" borderId="0" xfId="0" applyNumberFormat="1" applyFont="1" applyFill="1" applyBorder="1" applyAlignment="1" applyProtection="1">
      <alignment horizontal="center"/>
    </xf>
    <xf numFmtId="0" fontId="0" fillId="2" borderId="7" xfId="0" applyFill="1" applyBorder="1" applyAlignment="1" applyProtection="1">
      <alignment horizontal="center" vertical="center"/>
    </xf>
    <xf numFmtId="164" fontId="4" fillId="0" borderId="0" xfId="0" applyNumberFormat="1" applyFont="1" applyBorder="1" applyAlignment="1" applyProtection="1">
      <alignment horizontal="center" wrapText="1"/>
    </xf>
    <xf numFmtId="164" fontId="4" fillId="0" borderId="6" xfId="0" applyNumberFormat="1" applyFont="1" applyBorder="1" applyAlignment="1" applyProtection="1">
      <alignment horizontal="center" wrapText="1"/>
    </xf>
    <xf numFmtId="0" fontId="6" fillId="0" borderId="7" xfId="0" applyFont="1" applyBorder="1" applyProtection="1"/>
    <xf numFmtId="164" fontId="6" fillId="0" borderId="1" xfId="0" applyNumberFormat="1" applyFont="1" applyBorder="1" applyProtection="1"/>
    <xf numFmtId="164" fontId="0" fillId="0" borderId="6" xfId="0" applyNumberFormat="1" applyBorder="1" applyAlignment="1" applyProtection="1">
      <alignment horizontal="center"/>
    </xf>
    <xf numFmtId="0" fontId="4" fillId="2" borderId="7" xfId="0" applyFont="1" applyFill="1" applyBorder="1" applyAlignment="1" applyProtection="1">
      <alignment horizontal="left" vertical="center"/>
    </xf>
    <xf numFmtId="0" fontId="0" fillId="0" borderId="7" xfId="0" applyBorder="1" applyProtection="1"/>
    <xf numFmtId="164" fontId="0" fillId="0" borderId="1" xfId="0" applyNumberFormat="1" applyBorder="1" applyAlignment="1" applyProtection="1">
      <alignment horizontal="center"/>
    </xf>
    <xf numFmtId="0" fontId="0" fillId="0" borderId="7" xfId="0" applyFill="1" applyBorder="1" applyProtection="1"/>
    <xf numFmtId="0" fontId="8" fillId="0" borderId="0" xfId="0" applyFont="1" applyFill="1" applyProtection="1"/>
    <xf numFmtId="0" fontId="0" fillId="0" borderId="8" xfId="0" applyBorder="1" applyProtection="1"/>
    <xf numFmtId="164" fontId="0" fillId="0" borderId="20" xfId="0" applyNumberFormat="1" applyBorder="1" applyAlignment="1" applyProtection="1">
      <alignment horizontal="center"/>
    </xf>
    <xf numFmtId="164" fontId="0" fillId="0" borderId="10" xfId="0" applyNumberFormat="1" applyFill="1" applyBorder="1" applyProtection="1"/>
    <xf numFmtId="9" fontId="0" fillId="0" borderId="0" xfId="0" applyNumberFormat="1" applyFill="1" applyBorder="1" applyProtection="1"/>
    <xf numFmtId="0" fontId="0" fillId="0" borderId="4" xfId="0" applyFill="1" applyBorder="1" applyProtection="1"/>
    <xf numFmtId="164" fontId="0" fillId="0" borderId="6" xfId="0" applyNumberFormat="1" applyFill="1" applyBorder="1" applyAlignment="1" applyProtection="1">
      <alignment horizontal="right"/>
    </xf>
    <xf numFmtId="164" fontId="0" fillId="0" borderId="2" xfId="0" applyNumberFormat="1" applyFill="1" applyBorder="1" applyAlignment="1" applyProtection="1">
      <alignment horizontal="center"/>
    </xf>
    <xf numFmtId="164" fontId="0" fillId="0" borderId="0" xfId="0" applyNumberFormat="1" applyFill="1" applyBorder="1" applyAlignment="1" applyProtection="1"/>
    <xf numFmtId="164" fontId="4" fillId="2" borderId="36" xfId="0" applyNumberFormat="1" applyFont="1" applyFill="1" applyBorder="1" applyAlignment="1" applyProtection="1">
      <alignment horizontal="center" vertical="center"/>
    </xf>
    <xf numFmtId="0" fontId="0" fillId="0" borderId="0" xfId="0" applyFill="1" applyAlignment="1" applyProtection="1">
      <alignment horizontal="left"/>
    </xf>
    <xf numFmtId="0" fontId="3" fillId="0" borderId="7" xfId="0" applyFont="1" applyBorder="1" applyProtection="1"/>
    <xf numFmtId="164" fontId="6" fillId="0" borderId="1" xfId="0" applyNumberFormat="1" applyFont="1" applyBorder="1" applyAlignment="1" applyProtection="1">
      <alignment horizontal="center"/>
    </xf>
    <xf numFmtId="0" fontId="0" fillId="0" borderId="36" xfId="0" applyFill="1" applyBorder="1" applyAlignment="1" applyProtection="1">
      <alignment horizontal="center"/>
    </xf>
    <xf numFmtId="1" fontId="0" fillId="0" borderId="1" xfId="0" applyNumberFormat="1" applyFill="1" applyBorder="1" applyAlignment="1" applyProtection="1">
      <alignment horizontal="center"/>
    </xf>
    <xf numFmtId="1" fontId="0" fillId="0" borderId="0" xfId="47" applyNumberFormat="1" applyFont="1" applyFill="1" applyBorder="1" applyAlignment="1" applyProtection="1">
      <alignment horizontal="center"/>
    </xf>
    <xf numFmtId="164" fontId="6" fillId="0" borderId="0" xfId="0" applyNumberFormat="1" applyFont="1" applyFill="1" applyBorder="1" applyProtection="1"/>
    <xf numFmtId="164" fontId="20" fillId="0" borderId="0" xfId="0" applyNumberFormat="1" applyFont="1" applyFill="1" applyBorder="1" applyAlignment="1" applyProtection="1">
      <alignment vertical="center"/>
    </xf>
    <xf numFmtId="1" fontId="0" fillId="0" borderId="0" xfId="0" applyNumberFormat="1" applyFill="1" applyBorder="1" applyAlignment="1" applyProtection="1">
      <alignment horizontal="center"/>
    </xf>
    <xf numFmtId="0" fontId="0" fillId="0" borderId="6" xfId="0" applyFill="1" applyBorder="1" applyProtection="1"/>
    <xf numFmtId="0" fontId="4" fillId="43" borderId="25" xfId="0" applyFont="1" applyFill="1" applyBorder="1" applyAlignment="1" applyProtection="1">
      <alignment horizontal="right" vertical="center" wrapText="1"/>
    </xf>
    <xf numFmtId="0" fontId="0" fillId="0" borderId="21" xfId="0" applyFill="1" applyBorder="1" applyProtection="1"/>
    <xf numFmtId="0" fontId="0" fillId="0" borderId="10" xfId="0" applyFill="1" applyBorder="1" applyProtection="1"/>
    <xf numFmtId="164" fontId="20" fillId="0" borderId="10" xfId="0" applyNumberFormat="1" applyFont="1" applyFill="1" applyBorder="1" applyAlignment="1" applyProtection="1">
      <alignment vertical="center"/>
    </xf>
    <xf numFmtId="164" fontId="6" fillId="0" borderId="10" xfId="0" applyNumberFormat="1" applyFont="1" applyFill="1" applyBorder="1" applyAlignment="1" applyProtection="1">
      <alignment horizontal="center"/>
    </xf>
    <xf numFmtId="0" fontId="0" fillId="0" borderId="11" xfId="0" applyFill="1" applyBorder="1" applyProtection="1"/>
    <xf numFmtId="0" fontId="0" fillId="0" borderId="0" xfId="0" applyFill="1" applyAlignment="1" applyProtection="1"/>
    <xf numFmtId="164" fontId="0" fillId="0" borderId="4" xfId="0" applyNumberFormat="1" applyBorder="1" applyProtection="1"/>
    <xf numFmtId="164" fontId="20" fillId="0" borderId="4" xfId="0" applyNumberFormat="1" applyFont="1" applyFill="1" applyBorder="1" applyAlignment="1" applyProtection="1">
      <alignment vertical="center"/>
    </xf>
    <xf numFmtId="0" fontId="4" fillId="2" borderId="7" xfId="0" applyFont="1" applyFill="1" applyBorder="1" applyAlignment="1" applyProtection="1">
      <alignment horizontal="center" vertical="center"/>
    </xf>
    <xf numFmtId="0" fontId="6" fillId="0" borderId="36" xfId="0" applyFont="1" applyBorder="1" applyProtection="1"/>
    <xf numFmtId="0" fontId="3" fillId="0" borderId="7" xfId="0" applyFont="1" applyFill="1" applyBorder="1" applyProtection="1"/>
    <xf numFmtId="164" fontId="3" fillId="0" borderId="1" xfId="0" applyNumberFormat="1" applyFont="1" applyFill="1" applyBorder="1" applyProtection="1"/>
    <xf numFmtId="0" fontId="6" fillId="0" borderId="36" xfId="0" applyFont="1" applyFill="1" applyBorder="1" applyProtection="1"/>
    <xf numFmtId="0" fontId="3" fillId="0" borderId="25" xfId="0" applyFont="1" applyFill="1" applyBorder="1" applyAlignment="1" applyProtection="1">
      <alignment wrapText="1"/>
    </xf>
    <xf numFmtId="164" fontId="0" fillId="0" borderId="1" xfId="0" applyNumberFormat="1" applyFill="1" applyBorder="1" applyProtection="1"/>
    <xf numFmtId="0" fontId="3" fillId="0" borderId="36" xfId="0" applyFont="1" applyFill="1" applyBorder="1" applyAlignment="1" applyProtection="1">
      <alignment wrapText="1"/>
    </xf>
    <xf numFmtId="0" fontId="49" fillId="0" borderId="0" xfId="0" applyFont="1" applyFill="1" applyAlignment="1" applyProtection="1"/>
    <xf numFmtId="0" fontId="6" fillId="0" borderId="25" xfId="0" applyFont="1" applyFill="1" applyBorder="1" applyAlignment="1" applyProtection="1">
      <alignment wrapText="1"/>
    </xf>
    <xf numFmtId="9" fontId="0" fillId="0" borderId="26" xfId="75" applyFont="1" applyFill="1" applyBorder="1" applyAlignment="1" applyProtection="1">
      <alignment horizontal="center" vertical="center"/>
    </xf>
    <xf numFmtId="164" fontId="0" fillId="0" borderId="16" xfId="0" applyNumberFormat="1" applyFill="1" applyBorder="1" applyProtection="1"/>
    <xf numFmtId="164" fontId="20" fillId="0" borderId="0" xfId="0" applyNumberFormat="1" applyFont="1" applyFill="1" applyBorder="1" applyAlignment="1" applyProtection="1">
      <alignment horizontal="center" vertical="center"/>
    </xf>
    <xf numFmtId="9" fontId="0" fillId="0" borderId="16" xfId="75" applyFont="1" applyFill="1" applyBorder="1" applyAlignment="1" applyProtection="1">
      <alignment horizontal="center" vertical="center"/>
    </xf>
    <xf numFmtId="0" fontId="6" fillId="0" borderId="38" xfId="0" applyFont="1" applyFill="1" applyBorder="1" applyAlignment="1" applyProtection="1">
      <alignment wrapText="1"/>
    </xf>
    <xf numFmtId="165" fontId="4" fillId="0" borderId="0" xfId="75" applyNumberFormat="1" applyFont="1" applyFill="1" applyBorder="1" applyAlignment="1" applyProtection="1">
      <alignment horizontal="center"/>
    </xf>
    <xf numFmtId="0" fontId="4" fillId="0" borderId="6" xfId="0" applyFont="1" applyFill="1" applyBorder="1" applyAlignment="1" applyProtection="1">
      <alignment horizontal="left" vertical="center" wrapText="1"/>
    </xf>
    <xf numFmtId="0" fontId="0" fillId="0" borderId="9" xfId="0" applyFill="1" applyBorder="1" applyAlignment="1" applyProtection="1"/>
    <xf numFmtId="0" fontId="0" fillId="0" borderId="0" xfId="0" applyFill="1" applyBorder="1" applyAlignment="1" applyProtection="1"/>
    <xf numFmtId="0" fontId="0" fillId="0" borderId="6" xfId="0" applyFill="1" applyBorder="1" applyAlignment="1" applyProtection="1"/>
    <xf numFmtId="0" fontId="4" fillId="0" borderId="9" xfId="0" applyFont="1" applyFill="1" applyBorder="1" applyAlignment="1" applyProtection="1"/>
    <xf numFmtId="0" fontId="4" fillId="0" borderId="0" xfId="0" applyFont="1" applyFill="1" applyBorder="1" applyAlignment="1" applyProtection="1"/>
    <xf numFmtId="164" fontId="6" fillId="0" borderId="6" xfId="0" applyNumberFormat="1" applyFont="1" applyFill="1" applyBorder="1" applyAlignment="1" applyProtection="1">
      <alignment horizontal="center"/>
    </xf>
    <xf numFmtId="0" fontId="4" fillId="43" borderId="17" xfId="0" applyFont="1" applyFill="1" applyBorder="1" applyProtection="1"/>
    <xf numFmtId="0" fontId="23" fillId="0" borderId="2" xfId="0" applyFont="1" applyBorder="1" applyAlignment="1" applyProtection="1">
      <alignment wrapText="1"/>
    </xf>
    <xf numFmtId="0" fontId="23" fillId="0" borderId="37" xfId="0" applyFont="1" applyBorder="1" applyAlignment="1" applyProtection="1">
      <alignment wrapText="1"/>
    </xf>
    <xf numFmtId="164" fontId="0" fillId="0" borderId="0" xfId="0" applyNumberFormat="1" applyFill="1" applyAlignment="1" applyProtection="1"/>
    <xf numFmtId="0" fontId="4" fillId="0" borderId="0" xfId="0" applyFont="1" applyFill="1" applyBorder="1" applyProtection="1"/>
    <xf numFmtId="164" fontId="4" fillId="0" borderId="0" xfId="0" applyNumberFormat="1" applyFont="1" applyFill="1" applyBorder="1" applyProtection="1"/>
    <xf numFmtId="164" fontId="0" fillId="0" borderId="0" xfId="0" applyNumberFormat="1" applyFill="1" applyBorder="1" applyAlignment="1" applyProtection="1">
      <alignment horizontal="center"/>
    </xf>
    <xf numFmtId="164" fontId="4" fillId="0" borderId="0" xfId="0" applyNumberFormat="1" applyFont="1" applyFill="1" applyBorder="1" applyAlignment="1" applyProtection="1">
      <alignment horizontal="center"/>
    </xf>
    <xf numFmtId="0" fontId="8" fillId="0" borderId="0" xfId="0" applyFont="1" applyFill="1" applyBorder="1" applyProtection="1"/>
    <xf numFmtId="0" fontId="4" fillId="0" borderId="0" xfId="0" applyFont="1" applyFill="1" applyBorder="1" applyAlignment="1" applyProtection="1">
      <alignment horizontal="center"/>
    </xf>
    <xf numFmtId="164" fontId="4" fillId="0" borderId="0" xfId="0" applyNumberFormat="1" applyFont="1" applyFill="1" applyBorder="1" applyAlignment="1" applyProtection="1">
      <alignment wrapText="1"/>
    </xf>
    <xf numFmtId="1" fontId="0" fillId="0" borderId="1" xfId="0" applyNumberFormat="1" applyFill="1" applyBorder="1" applyAlignment="1" applyProtection="1">
      <alignment horizontal="center" vertical="center"/>
      <protection locked="0"/>
    </xf>
    <xf numFmtId="1" fontId="0" fillId="0" borderId="20" xfId="0" applyNumberFormat="1" applyFill="1" applyBorder="1" applyAlignment="1" applyProtection="1">
      <alignment horizontal="center" vertical="center"/>
      <protection locked="0"/>
    </xf>
    <xf numFmtId="0" fontId="4" fillId="41" borderId="1" xfId="0" applyFont="1" applyFill="1" applyBorder="1" applyAlignment="1" applyProtection="1">
      <alignment horizontal="left" vertical="center"/>
    </xf>
    <xf numFmtId="0" fontId="4" fillId="41" borderId="1" xfId="0" applyFont="1" applyFill="1" applyBorder="1" applyAlignment="1" applyProtection="1">
      <alignment horizontal="center" vertical="center"/>
    </xf>
    <xf numFmtId="0" fontId="4" fillId="0" borderId="0" xfId="0" applyFont="1" applyFill="1" applyBorder="1" applyAlignment="1" applyProtection="1">
      <alignment wrapText="1"/>
    </xf>
    <xf numFmtId="0" fontId="0" fillId="0" borderId="1" xfId="0" applyBorder="1" applyProtection="1"/>
    <xf numFmtId="0" fontId="3" fillId="0" borderId="1" xfId="0" applyFont="1" applyFill="1" applyBorder="1" applyAlignment="1" applyProtection="1">
      <alignment horizontal="center"/>
    </xf>
    <xf numFmtId="164" fontId="4" fillId="0" borderId="1" xfId="0" applyNumberFormat="1" applyFont="1" applyFill="1" applyBorder="1" applyAlignment="1" applyProtection="1">
      <alignment horizontal="center"/>
    </xf>
    <xf numFmtId="0" fontId="59" fillId="0" borderId="0" xfId="0" applyFont="1" applyProtection="1"/>
    <xf numFmtId="0" fontId="15" fillId="0" borderId="0" xfId="0" applyFont="1" applyProtection="1"/>
    <xf numFmtId="0" fontId="0" fillId="0" borderId="0" xfId="0" applyBorder="1" applyAlignment="1" applyProtection="1">
      <alignment horizontal="center"/>
    </xf>
    <xf numFmtId="0" fontId="3" fillId="0" borderId="1" xfId="68" applyFont="1" applyFill="1" applyBorder="1" applyAlignment="1" applyProtection="1">
      <alignment horizontal="center"/>
    </xf>
    <xf numFmtId="167" fontId="0" fillId="0" borderId="1" xfId="0" applyNumberFormat="1" applyFill="1" applyBorder="1" applyAlignment="1" applyProtection="1">
      <alignment horizontal="center"/>
    </xf>
    <xf numFmtId="0" fontId="6" fillId="0" borderId="1" xfId="0" applyFont="1" applyFill="1" applyBorder="1" applyProtection="1"/>
    <xf numFmtId="0" fontId="0" fillId="0" borderId="1" xfId="0" applyFill="1" applyBorder="1" applyProtection="1"/>
    <xf numFmtId="164" fontId="4" fillId="0" borderId="0" xfId="0" applyNumberFormat="1" applyFont="1" applyBorder="1" applyAlignment="1" applyProtection="1">
      <alignment horizontal="center"/>
    </xf>
    <xf numFmtId="0" fontId="59" fillId="0" borderId="0" xfId="0" applyFont="1" applyFill="1" applyProtection="1"/>
    <xf numFmtId="165" fontId="0" fillId="0" borderId="0" xfId="0" applyNumberFormat="1" applyBorder="1" applyAlignment="1" applyProtection="1">
      <alignment horizontal="center"/>
    </xf>
    <xf numFmtId="0" fontId="4" fillId="0" borderId="0" xfId="0" applyFont="1" applyAlignment="1" applyProtection="1"/>
    <xf numFmtId="0" fontId="4" fillId="0" borderId="0" xfId="0" applyFont="1" applyAlignment="1" applyProtection="1">
      <alignment wrapText="1"/>
    </xf>
    <xf numFmtId="0" fontId="3" fillId="0" borderId="1" xfId="0" applyFont="1" applyFill="1" applyBorder="1" applyProtection="1"/>
    <xf numFmtId="0" fontId="3" fillId="0" borderId="1" xfId="0" applyNumberFormat="1" applyFont="1" applyFill="1" applyBorder="1" applyAlignment="1" applyProtection="1">
      <alignment horizontal="center"/>
    </xf>
    <xf numFmtId="1" fontId="0" fillId="0" borderId="0" xfId="0" applyNumberFormat="1" applyProtection="1"/>
    <xf numFmtId="0" fontId="4" fillId="0" borderId="1" xfId="0" applyFont="1" applyFill="1" applyBorder="1" applyProtection="1"/>
    <xf numFmtId="0" fontId="0" fillId="0" borderId="13" xfId="0" applyFill="1" applyBorder="1" applyAlignment="1" applyProtection="1"/>
    <xf numFmtId="0" fontId="4" fillId="2" borderId="13" xfId="0" applyFont="1" applyFill="1" applyBorder="1" applyAlignment="1" applyProtection="1">
      <alignment vertical="center"/>
    </xf>
    <xf numFmtId="0" fontId="0" fillId="3" borderId="1" xfId="0" applyFill="1" applyBorder="1" applyProtection="1"/>
    <xf numFmtId="164" fontId="8" fillId="0" borderId="0" xfId="0" applyNumberFormat="1" applyFont="1" applyFill="1" applyBorder="1" applyAlignment="1" applyProtection="1">
      <alignment horizontal="center"/>
    </xf>
    <xf numFmtId="0" fontId="6" fillId="3" borderId="1" xfId="0" applyFont="1" applyFill="1" applyBorder="1" applyProtection="1"/>
    <xf numFmtId="164" fontId="8" fillId="0" borderId="0" xfId="0" applyNumberFormat="1" applyFont="1" applyBorder="1" applyAlignment="1" applyProtection="1">
      <alignment horizontal="center"/>
    </xf>
    <xf numFmtId="0" fontId="0" fillId="0" borderId="0" xfId="0" applyAlignment="1" applyProtection="1">
      <alignment horizontal="center"/>
    </xf>
    <xf numFmtId="11" fontId="3" fillId="0" borderId="1" xfId="68" applyNumberFormat="1" applyFont="1" applyFill="1" applyBorder="1" applyAlignment="1" applyProtection="1">
      <alignment horizontal="center"/>
      <protection locked="0"/>
    </xf>
    <xf numFmtId="170" fontId="3" fillId="0" borderId="1" xfId="68" applyNumberFormat="1" applyFont="1" applyFill="1" applyBorder="1" applyAlignment="1" applyProtection="1">
      <alignment horizontal="center"/>
      <protection locked="0"/>
    </xf>
    <xf numFmtId="165" fontId="3" fillId="0" borderId="1" xfId="68" applyNumberFormat="1" applyFont="1" applyFill="1" applyBorder="1" applyAlignment="1" applyProtection="1">
      <alignment horizontal="center"/>
      <protection locked="0"/>
    </xf>
    <xf numFmtId="0" fontId="4" fillId="2" borderId="19" xfId="0" applyFont="1" applyFill="1" applyBorder="1" applyAlignment="1" applyProtection="1">
      <alignment horizontal="left" vertical="center"/>
    </xf>
    <xf numFmtId="0" fontId="6" fillId="3" borderId="1" xfId="0" applyFont="1" applyFill="1" applyBorder="1" applyAlignment="1" applyProtection="1">
      <alignment wrapText="1"/>
    </xf>
    <xf numFmtId="0" fontId="6" fillId="3" borderId="1" xfId="0" applyFont="1" applyFill="1" applyBorder="1" applyAlignment="1" applyProtection="1">
      <alignment horizontal="center" wrapText="1"/>
    </xf>
    <xf numFmtId="0" fontId="3" fillId="45" borderId="23" xfId="0" applyFont="1" applyFill="1" applyBorder="1" applyAlignment="1" applyProtection="1">
      <alignment horizontal="center"/>
    </xf>
    <xf numFmtId="0" fontId="60" fillId="0" borderId="0" xfId="68" applyFont="1" applyFill="1" applyProtection="1"/>
    <xf numFmtId="0" fontId="16" fillId="0" borderId="0" xfId="0" applyFont="1" applyBorder="1" applyAlignment="1" applyProtection="1">
      <alignment horizontal="center" wrapText="1"/>
    </xf>
    <xf numFmtId="0" fontId="48" fillId="0" borderId="0" xfId="0" applyFont="1" applyProtection="1"/>
    <xf numFmtId="0" fontId="12" fillId="0" borderId="0" xfId="0" applyFont="1" applyProtection="1"/>
    <xf numFmtId="0" fontId="4" fillId="2" borderId="1" xfId="0" applyFont="1" applyFill="1" applyBorder="1" applyAlignment="1" applyProtection="1">
      <alignment horizontal="left" vertical="center" wrapText="1"/>
    </xf>
    <xf numFmtId="0" fontId="4" fillId="0" borderId="0" xfId="0" applyFont="1" applyAlignment="1" applyProtection="1">
      <alignment horizontal="center" wrapText="1"/>
    </xf>
    <xf numFmtId="0" fontId="3" fillId="0" borderId="1" xfId="68" applyFont="1" applyFill="1" applyBorder="1" applyProtection="1"/>
    <xf numFmtId="0" fontId="13" fillId="0" borderId="1" xfId="68" applyNumberFormat="1" applyFont="1" applyFill="1" applyBorder="1" applyAlignment="1" applyProtection="1">
      <alignment horizontal="center"/>
    </xf>
    <xf numFmtId="0" fontId="0" fillId="0" borderId="0" xfId="0" applyNumberFormat="1" applyProtection="1"/>
    <xf numFmtId="0" fontId="60" fillId="0" borderId="0" xfId="68" applyFont="1" applyFill="1" applyAlignment="1" applyProtection="1"/>
    <xf numFmtId="0" fontId="61" fillId="0" borderId="0" xfId="0" applyFont="1" applyFill="1" applyProtection="1"/>
    <xf numFmtId="165" fontId="62" fillId="0" borderId="0" xfId="0" applyNumberFormat="1" applyFont="1" applyFill="1" applyBorder="1" applyAlignment="1" applyProtection="1">
      <alignment horizontal="center"/>
    </xf>
    <xf numFmtId="165" fontId="4" fillId="0" borderId="0" xfId="0" applyNumberFormat="1" applyFont="1" applyBorder="1" applyAlignment="1" applyProtection="1">
      <alignment horizontal="center"/>
    </xf>
    <xf numFmtId="0" fontId="6" fillId="0" borderId="1" xfId="0" applyFont="1" applyBorder="1" applyProtection="1"/>
    <xf numFmtId="165"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center"/>
    </xf>
    <xf numFmtId="0" fontId="60" fillId="0" borderId="0" xfId="69" applyFont="1" applyFill="1" applyProtection="1"/>
    <xf numFmtId="0" fontId="7" fillId="0" borderId="0" xfId="0" applyFont="1" applyFill="1" applyBorder="1" applyProtection="1"/>
    <xf numFmtId="0" fontId="4" fillId="2" borderId="13" xfId="0" applyFont="1" applyFill="1" applyBorder="1" applyAlignment="1" applyProtection="1">
      <alignment horizontal="center" vertical="center"/>
    </xf>
    <xf numFmtId="0" fontId="0" fillId="0" borderId="0" xfId="0" applyBorder="1" applyAlignment="1" applyProtection="1"/>
    <xf numFmtId="0" fontId="0" fillId="0" borderId="1" xfId="0" applyBorder="1" applyAlignment="1" applyProtection="1">
      <alignment wrapText="1"/>
    </xf>
    <xf numFmtId="0" fontId="0" fillId="0" borderId="13" xfId="0" applyFill="1" applyBorder="1" applyAlignment="1" applyProtection="1">
      <alignment horizontal="center" vertical="center"/>
    </xf>
    <xf numFmtId="164" fontId="4" fillId="0" borderId="1" xfId="0" applyNumberFormat="1" applyFont="1" applyBorder="1" applyAlignment="1" applyProtection="1">
      <alignment horizontal="center"/>
    </xf>
    <xf numFmtId="0" fontId="8" fillId="0" borderId="0" xfId="0" applyFont="1" applyAlignment="1" applyProtection="1">
      <alignment horizontal="center"/>
    </xf>
    <xf numFmtId="49" fontId="0" fillId="0" borderId="13" xfId="0" applyNumberFormat="1" applyFill="1" applyBorder="1" applyAlignment="1" applyProtection="1">
      <alignment horizontal="center" vertical="center"/>
    </xf>
    <xf numFmtId="0" fontId="8" fillId="0" borderId="0" xfId="0" applyFont="1" applyProtection="1"/>
    <xf numFmtId="0" fontId="3" fillId="0" borderId="1" xfId="0" applyFont="1" applyBorder="1" applyAlignment="1" applyProtection="1">
      <alignment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wrapText="1"/>
    </xf>
    <xf numFmtId="166" fontId="0" fillId="0" borderId="0" xfId="0" applyNumberFormat="1" applyProtection="1"/>
    <xf numFmtId="9" fontId="8" fillId="0" borderId="0" xfId="75" applyFont="1" applyProtection="1"/>
    <xf numFmtId="0" fontId="59" fillId="0" borderId="16" xfId="0" applyFont="1" applyFill="1" applyBorder="1" applyAlignment="1" applyProtection="1">
      <alignment vertical="top" wrapText="1"/>
    </xf>
    <xf numFmtId="0" fontId="50" fillId="0" borderId="16" xfId="0" applyFont="1" applyFill="1" applyBorder="1" applyAlignment="1" applyProtection="1">
      <alignment vertical="top" wrapText="1"/>
    </xf>
    <xf numFmtId="0" fontId="50" fillId="0" borderId="0" xfId="0" applyFont="1" applyFill="1" applyBorder="1" applyAlignment="1" applyProtection="1">
      <alignment vertical="top" wrapText="1"/>
    </xf>
    <xf numFmtId="0" fontId="50" fillId="0" borderId="0" xfId="0" applyFont="1" applyFill="1" applyAlignment="1" applyProtection="1">
      <alignment vertical="top" wrapText="1"/>
    </xf>
    <xf numFmtId="0" fontId="0" fillId="0" borderId="0" xfId="0" applyBorder="1" applyAlignment="1" applyProtection="1">
      <alignment wrapText="1"/>
    </xf>
    <xf numFmtId="0" fontId="0" fillId="0" borderId="1" xfId="0" applyFill="1" applyBorder="1" applyAlignment="1" applyProtection="1">
      <alignment horizontal="center" vertical="center"/>
    </xf>
    <xf numFmtId="0" fontId="13" fillId="0" borderId="1" xfId="0" applyNumberFormat="1" applyFont="1" applyFill="1" applyBorder="1" applyAlignment="1" applyProtection="1">
      <alignment horizontal="center"/>
    </xf>
    <xf numFmtId="0" fontId="0" fillId="0" borderId="1" xfId="0" applyFill="1" applyBorder="1" applyAlignment="1" applyProtection="1">
      <alignment horizontal="center"/>
    </xf>
    <xf numFmtId="49" fontId="0" fillId="0" borderId="1" xfId="0" applyNumberFormat="1" applyFill="1" applyBorder="1" applyAlignment="1" applyProtection="1">
      <alignment horizontal="center" vertical="center"/>
    </xf>
    <xf numFmtId="0" fontId="0" fillId="0" borderId="1" xfId="0" applyBorder="1" applyAlignment="1" applyProtection="1">
      <alignment vertical="center" wrapText="1"/>
    </xf>
    <xf numFmtId="0" fontId="15" fillId="0" borderId="0" xfId="0" applyFont="1" applyFill="1" applyBorder="1" applyAlignment="1" applyProtection="1">
      <alignment horizontal="left" wrapText="1"/>
    </xf>
    <xf numFmtId="0" fontId="3" fillId="0" borderId="0" xfId="0" applyFont="1" applyFill="1" applyAlignment="1" applyProtection="1">
      <alignment wrapText="1"/>
    </xf>
    <xf numFmtId="0" fontId="0" fillId="0" borderId="1" xfId="0" applyFill="1" applyBorder="1" applyAlignment="1" applyProtection="1"/>
    <xf numFmtId="0" fontId="0" fillId="3" borderId="1" xfId="0" applyFill="1" applyBorder="1" applyAlignment="1" applyProtection="1">
      <alignment wrapText="1"/>
    </xf>
    <xf numFmtId="49" fontId="0" fillId="3" borderId="1" xfId="0" applyNumberFormat="1" applyFill="1" applyBorder="1" applyAlignment="1" applyProtection="1">
      <alignment horizontal="center"/>
    </xf>
    <xf numFmtId="0" fontId="3" fillId="3" borderId="1" xfId="0" applyFont="1" applyFill="1" applyBorder="1" applyAlignment="1" applyProtection="1">
      <alignment wrapText="1"/>
    </xf>
    <xf numFmtId="0" fontId="11" fillId="0" borderId="0" xfId="0" applyFont="1" applyProtection="1"/>
    <xf numFmtId="0" fontId="12" fillId="0" borderId="0" xfId="0" applyFont="1" applyAlignment="1" applyProtection="1">
      <alignment horizontal="left"/>
    </xf>
    <xf numFmtId="0" fontId="4" fillId="0" borderId="0" xfId="0" applyFont="1" applyProtection="1"/>
    <xf numFmtId="0" fontId="0" fillId="0" borderId="0" xfId="0" applyAlignment="1" applyProtection="1">
      <alignment horizontal="center" vertical="center" wrapText="1"/>
    </xf>
    <xf numFmtId="0" fontId="6" fillId="0" borderId="1" xfId="0" applyFont="1" applyBorder="1" applyAlignment="1" applyProtection="1">
      <alignment horizontal="left"/>
    </xf>
    <xf numFmtId="0" fontId="0" fillId="0" borderId="1" xfId="0" applyBorder="1" applyAlignment="1" applyProtection="1">
      <alignment horizontal="left"/>
    </xf>
    <xf numFmtId="0" fontId="0" fillId="0" borderId="0" xfId="0" applyBorder="1" applyAlignment="1" applyProtection="1">
      <alignment horizontal="center" wrapText="1"/>
    </xf>
    <xf numFmtId="0" fontId="0" fillId="0" borderId="0" xfId="0" applyFill="1" applyBorder="1" applyAlignment="1" applyProtection="1">
      <alignment horizontal="center" wrapText="1"/>
    </xf>
    <xf numFmtId="0" fontId="0" fillId="0" borderId="0" xfId="0" applyAlignment="1" applyProtection="1">
      <alignment horizontal="center" vertical="center"/>
    </xf>
    <xf numFmtId="0" fontId="59" fillId="0" borderId="0" xfId="69" applyFont="1" applyFill="1" applyProtection="1"/>
    <xf numFmtId="0" fontId="48" fillId="0" borderId="0" xfId="69" applyFont="1" applyFill="1" applyProtection="1"/>
    <xf numFmtId="166" fontId="0" fillId="0" borderId="0" xfId="0" applyNumberFormat="1" applyFill="1" applyBorder="1" applyAlignment="1" applyProtection="1">
      <alignment horizontal="center"/>
    </xf>
    <xf numFmtId="0" fontId="8" fillId="0" borderId="0" xfId="0" applyFont="1" applyFill="1" applyBorder="1" applyAlignment="1" applyProtection="1">
      <alignment horizontal="center"/>
    </xf>
    <xf numFmtId="0" fontId="0" fillId="0" borderId="1" xfId="0" applyNumberFormat="1" applyBorder="1" applyAlignment="1" applyProtection="1">
      <alignment horizontal="center"/>
    </xf>
    <xf numFmtId="0" fontId="6" fillId="0" borderId="0" xfId="0" applyFont="1" applyFill="1" applyBorder="1" applyAlignment="1" applyProtection="1">
      <alignment horizontal="center"/>
    </xf>
    <xf numFmtId="164" fontId="8" fillId="0" borderId="0" xfId="0" applyNumberFormat="1" applyFont="1" applyAlignment="1" applyProtection="1">
      <alignment horizontal="center"/>
    </xf>
    <xf numFmtId="0" fontId="59" fillId="0" borderId="0" xfId="0" applyFont="1" applyFill="1" applyBorder="1" applyAlignment="1" applyProtection="1">
      <alignment vertical="top" wrapText="1"/>
    </xf>
    <xf numFmtId="11" fontId="0" fillId="0" borderId="0" xfId="0" applyNumberFormat="1" applyFill="1" applyBorder="1" applyAlignment="1" applyProtection="1">
      <alignment horizontal="center"/>
    </xf>
    <xf numFmtId="0" fontId="0" fillId="0" borderId="0" xfId="0" applyNumberFormat="1" applyBorder="1" applyProtection="1"/>
    <xf numFmtId="0" fontId="0" fillId="0" borderId="0" xfId="0" applyAlignment="1">
      <alignment horizontal="center"/>
    </xf>
    <xf numFmtId="0" fontId="4" fillId="0" borderId="0" xfId="0" applyFont="1" applyAlignment="1">
      <alignment horizontal="left" wrapText="1"/>
    </xf>
    <xf numFmtId="0" fontId="4" fillId="0" borderId="0" xfId="0" applyFont="1" applyFill="1" applyAlignment="1">
      <alignment vertical="top" wrapText="1"/>
    </xf>
    <xf numFmtId="0" fontId="0" fillId="0" borderId="0" xfId="0" applyAlignment="1">
      <alignment vertical="top" wrapText="1"/>
    </xf>
    <xf numFmtId="0" fontId="0" fillId="0" borderId="0" xfId="0" applyFill="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0" fillId="0" borderId="0" xfId="0" applyFill="1" applyAlignment="1">
      <alignment vertical="top" wrapText="1"/>
    </xf>
    <xf numFmtId="0" fontId="0" fillId="0" borderId="0" xfId="0" applyAlignment="1">
      <alignment vertical="top"/>
    </xf>
    <xf numFmtId="49" fontId="17" fillId="0" borderId="0" xfId="0" applyNumberFormat="1" applyFont="1" applyBorder="1" applyAlignment="1">
      <alignment horizontal="center"/>
    </xf>
    <xf numFmtId="0" fontId="3" fillId="0" borderId="0" xfId="0" applyNumberFormat="1" applyFont="1" applyFill="1" applyAlignment="1">
      <alignment vertical="top" wrapText="1"/>
    </xf>
    <xf numFmtId="0" fontId="8" fillId="0" borderId="0" xfId="0" applyFont="1" applyAlignment="1">
      <alignment horizontal="left" vertical="top" wrapText="1"/>
    </xf>
    <xf numFmtId="0" fontId="0" fillId="0" borderId="0" xfId="0" applyNumberFormat="1" applyAlignment="1">
      <alignment horizontal="left" vertical="top" wrapText="1"/>
    </xf>
    <xf numFmtId="0" fontId="12" fillId="0" borderId="0" xfId="0" applyFont="1" applyAlignment="1">
      <alignment vertical="top" wrapText="1"/>
    </xf>
    <xf numFmtId="0" fontId="24" fillId="0" borderId="8"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22"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24" fillId="0" borderId="15" xfId="0" applyFont="1" applyFill="1" applyBorder="1" applyAlignment="1" applyProtection="1">
      <alignment horizontal="left" vertical="center" wrapText="1"/>
    </xf>
    <xf numFmtId="164" fontId="20" fillId="8" borderId="19" xfId="0" applyNumberFormat="1" applyFont="1" applyFill="1" applyBorder="1" applyAlignment="1" applyProtection="1">
      <alignment horizontal="center" vertical="center"/>
    </xf>
    <xf numFmtId="164" fontId="20" fillId="8" borderId="24" xfId="0" applyNumberFormat="1" applyFont="1" applyFill="1" applyBorder="1" applyAlignment="1" applyProtection="1">
      <alignment horizontal="center" vertical="center"/>
    </xf>
    <xf numFmtId="164" fontId="20" fillId="8" borderId="23" xfId="0" applyNumberFormat="1" applyFont="1" applyFill="1" applyBorder="1" applyAlignment="1" applyProtection="1">
      <alignment horizontal="center" vertical="center"/>
    </xf>
    <xf numFmtId="0" fontId="22" fillId="0" borderId="0" xfId="0" applyFont="1" applyFill="1" applyAlignment="1" applyProtection="1">
      <alignment horizontal="left" wrapText="1"/>
    </xf>
    <xf numFmtId="0" fontId="20"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9" fillId="0" borderId="0" xfId="0" applyFont="1" applyFill="1" applyAlignment="1" applyProtection="1">
      <alignment horizontal="center"/>
    </xf>
    <xf numFmtId="0" fontId="20" fillId="0" borderId="0" xfId="0" applyFont="1" applyFill="1" applyAlignment="1" applyProtection="1">
      <alignment horizontal="justify" vertical="center" wrapText="1"/>
    </xf>
    <xf numFmtId="0" fontId="24" fillId="0" borderId="25" xfId="0" applyFont="1" applyBorder="1" applyAlignment="1" applyProtection="1">
      <alignment horizontal="left" vertical="center" wrapText="1"/>
    </xf>
    <xf numFmtId="0" fontId="24" fillId="0" borderId="26" xfId="0" applyFont="1" applyBorder="1" applyAlignment="1" applyProtection="1">
      <alignment horizontal="left" vertical="center" wrapText="1"/>
    </xf>
    <xf numFmtId="0" fontId="24" fillId="0" borderId="15" xfId="0" applyFont="1" applyBorder="1" applyAlignment="1" applyProtection="1">
      <alignment horizontal="left" vertical="center" wrapText="1"/>
    </xf>
    <xf numFmtId="164" fontId="3" fillId="0" borderId="1" xfId="0" applyNumberFormat="1" applyFont="1" applyFill="1" applyBorder="1" applyAlignment="1" applyProtection="1">
      <alignment horizontal="center"/>
      <protection locked="0"/>
    </xf>
    <xf numFmtId="164" fontId="0" fillId="0" borderId="1" xfId="0" applyNumberFormat="1" applyFill="1" applyBorder="1" applyAlignment="1" applyProtection="1">
      <alignment horizontal="center"/>
      <protection locked="0"/>
    </xf>
    <xf numFmtId="164" fontId="4" fillId="41" borderId="13" xfId="0" applyNumberFormat="1" applyFont="1" applyFill="1" applyBorder="1" applyAlignment="1" applyProtection="1">
      <alignment horizontal="center"/>
    </xf>
    <xf numFmtId="164" fontId="4" fillId="41" borderId="12" xfId="0" applyNumberFormat="1" applyFont="1" applyFill="1" applyBorder="1" applyAlignment="1" applyProtection="1">
      <alignment horizontal="center"/>
    </xf>
    <xf numFmtId="0" fontId="19" fillId="0" borderId="0" xfId="0" applyFont="1" applyFill="1" applyAlignment="1" applyProtection="1">
      <alignment horizontal="center" vertical="top"/>
    </xf>
    <xf numFmtId="164" fontId="0" fillId="0" borderId="13"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4" fillId="2" borderId="1" xfId="0" applyNumberFormat="1" applyFont="1" applyFill="1" applyBorder="1" applyAlignment="1" applyProtection="1">
      <alignment horizontal="center" vertical="center"/>
    </xf>
    <xf numFmtId="164" fontId="6" fillId="0" borderId="1" xfId="0" applyNumberFormat="1" applyFont="1" applyBorder="1" applyAlignment="1" applyProtection="1">
      <alignment horizontal="center" vertical="center" wrapText="1"/>
    </xf>
    <xf numFmtId="0" fontId="20" fillId="44" borderId="7" xfId="0" applyFont="1" applyFill="1" applyBorder="1" applyAlignment="1" applyProtection="1">
      <alignment horizontal="center"/>
    </xf>
    <xf numFmtId="0" fontId="20" fillId="44" borderId="1" xfId="0" applyFont="1" applyFill="1" applyBorder="1" applyAlignment="1" applyProtection="1">
      <alignment horizontal="center"/>
    </xf>
    <xf numFmtId="0" fontId="20" fillId="44" borderId="25" xfId="0" applyFont="1" applyFill="1" applyBorder="1" applyAlignment="1" applyProtection="1">
      <alignment horizontal="center"/>
    </xf>
    <xf numFmtId="0" fontId="20" fillId="44" borderId="26" xfId="0" applyFont="1" applyFill="1" applyBorder="1" applyAlignment="1" applyProtection="1">
      <alignment horizontal="center"/>
    </xf>
    <xf numFmtId="0" fontId="20" fillId="44" borderId="12" xfId="0" applyFont="1" applyFill="1" applyBorder="1" applyAlignment="1" applyProtection="1">
      <alignment horizontal="center"/>
    </xf>
    <xf numFmtId="164" fontId="20" fillId="44" borderId="13" xfId="0" applyNumberFormat="1" applyFont="1" applyFill="1" applyBorder="1" applyAlignment="1" applyProtection="1">
      <alignment horizontal="center" vertical="center"/>
    </xf>
    <xf numFmtId="164" fontId="20" fillId="44" borderId="15"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20" fillId="44" borderId="36" xfId="0" applyFont="1" applyFill="1" applyBorder="1" applyAlignment="1" applyProtection="1">
      <alignment horizontal="center"/>
    </xf>
    <xf numFmtId="164" fontId="20" fillId="8"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55" fillId="0" borderId="0" xfId="0" applyFont="1" applyFill="1" applyAlignment="1" applyProtection="1">
      <alignment horizontal="justify" vertical="center" wrapText="1"/>
    </xf>
    <xf numFmtId="0" fontId="56" fillId="0" borderId="0" xfId="0" applyFont="1" applyFill="1" applyAlignment="1" applyProtection="1">
      <alignment horizontal="justify" vertical="center" wrapText="1"/>
    </xf>
    <xf numFmtId="0" fontId="54" fillId="0" borderId="0" xfId="0" applyFont="1" applyFill="1" applyAlignment="1" applyProtection="1">
      <alignment horizontal="justify" vertical="center" wrapText="1"/>
    </xf>
    <xf numFmtId="0" fontId="58" fillId="0" borderId="0" xfId="0" applyFont="1" applyFill="1" applyAlignment="1">
      <alignment vertical="top" wrapText="1"/>
    </xf>
    <xf numFmtId="0" fontId="57" fillId="0" borderId="0" xfId="0" applyFont="1" applyFill="1" applyAlignment="1">
      <alignment vertical="top" wrapText="1"/>
    </xf>
    <xf numFmtId="0" fontId="21" fillId="0" borderId="0" xfId="0" applyFont="1" applyFill="1" applyAlignment="1">
      <alignment horizontal="left" wrapText="1"/>
    </xf>
    <xf numFmtId="0" fontId="59" fillId="0" borderId="0" xfId="0" applyFont="1" applyFill="1" applyBorder="1" applyAlignment="1" applyProtection="1">
      <alignment horizontal="left" vertical="top" wrapText="1"/>
    </xf>
    <xf numFmtId="0" fontId="4" fillId="0" borderId="0" xfId="0" applyFont="1" applyFill="1" applyAlignment="1" applyProtection="1">
      <alignment horizontal="left" wrapText="1"/>
    </xf>
    <xf numFmtId="0" fontId="59" fillId="0" borderId="16" xfId="0" applyFont="1" applyFill="1" applyBorder="1" applyAlignment="1" applyProtection="1">
      <alignment horizontal="left" vertical="top" wrapText="1"/>
    </xf>
    <xf numFmtId="0" fontId="4" fillId="3" borderId="1" xfId="0" applyFont="1" applyFill="1" applyBorder="1" applyAlignment="1" applyProtection="1">
      <alignment horizontal="center"/>
    </xf>
    <xf numFmtId="0" fontId="4" fillId="5" borderId="1" xfId="0" applyFont="1" applyFill="1" applyBorder="1" applyAlignment="1" applyProtection="1">
      <alignment horizontal="center"/>
    </xf>
    <xf numFmtId="0" fontId="4" fillId="9" borderId="1" xfId="0" applyFont="1" applyFill="1" applyBorder="1" applyAlignment="1" applyProtection="1">
      <alignment horizontal="center"/>
    </xf>
    <xf numFmtId="0" fontId="0" fillId="0" borderId="1" xfId="0" applyBorder="1" applyAlignment="1" applyProtection="1">
      <alignment horizontal="center"/>
    </xf>
    <xf numFmtId="0" fontId="4" fillId="0" borderId="0" xfId="0" applyFont="1" applyFill="1" applyAlignment="1" applyProtection="1">
      <alignment horizontal="left" vertical="center" wrapText="1"/>
    </xf>
    <xf numFmtId="166" fontId="3" fillId="0" borderId="13" xfId="0" applyNumberFormat="1" applyFont="1" applyFill="1" applyBorder="1" applyAlignment="1" applyProtection="1">
      <alignment horizontal="center" vertical="center"/>
      <protection locked="0"/>
    </xf>
    <xf numFmtId="166" fontId="3" fillId="0" borderId="12"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xf>
    <xf numFmtId="0" fontId="4" fillId="2" borderId="1" xfId="0" applyFont="1" applyFill="1" applyBorder="1" applyAlignment="1" applyProtection="1">
      <alignment horizontal="center" vertical="center" wrapText="1"/>
    </xf>
    <xf numFmtId="164" fontId="8" fillId="3" borderId="1" xfId="0" applyNumberFormat="1" applyFont="1" applyFill="1" applyBorder="1" applyAlignment="1" applyProtection="1">
      <alignment horizontal="center"/>
    </xf>
    <xf numFmtId="0" fontId="3" fillId="0" borderId="0" xfId="0" applyFont="1" applyBorder="1" applyAlignment="1" applyProtection="1"/>
    <xf numFmtId="0" fontId="0" fillId="0" borderId="0" xfId="0" applyBorder="1" applyAlignment="1" applyProtection="1"/>
    <xf numFmtId="0" fontId="4" fillId="2" borderId="13" xfId="0"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0" fillId="0" borderId="1" xfId="0" applyFill="1" applyBorder="1" applyAlignment="1" applyProtection="1">
      <alignment horizontal="center"/>
    </xf>
    <xf numFmtId="0" fontId="0" fillId="0" borderId="0" xfId="0" applyAlignment="1" applyProtection="1">
      <alignment horizontal="center"/>
    </xf>
    <xf numFmtId="0" fontId="12" fillId="0" borderId="2" xfId="0" applyFont="1" applyBorder="1" applyAlignment="1" applyProtection="1">
      <alignment horizontal="center"/>
    </xf>
    <xf numFmtId="0" fontId="12" fillId="0" borderId="0" xfId="0" applyFont="1" applyAlignment="1" applyProtection="1">
      <alignment horizontal="center"/>
    </xf>
    <xf numFmtId="0" fontId="4" fillId="0" borderId="1" xfId="0" applyFont="1" applyFill="1" applyBorder="1" applyAlignment="1" applyProtection="1">
      <alignment horizontal="center"/>
    </xf>
    <xf numFmtId="0" fontId="3" fillId="0" borderId="16" xfId="0" applyFont="1" applyBorder="1" applyAlignment="1" applyProtection="1"/>
    <xf numFmtId="0" fontId="0" fillId="0" borderId="16" xfId="0" applyBorder="1" applyAlignment="1" applyProtection="1"/>
    <xf numFmtId="0" fontId="0" fillId="0" borderId="0" xfId="0" applyFill="1" applyAlignment="1" applyProtection="1">
      <alignment horizontal="center"/>
    </xf>
    <xf numFmtId="0" fontId="0" fillId="0" borderId="0" xfId="0" applyBorder="1" applyAlignment="1" applyProtection="1">
      <alignment horizontal="center"/>
    </xf>
    <xf numFmtId="0" fontId="0" fillId="0" borderId="2" xfId="0" applyFill="1" applyBorder="1" applyAlignment="1" applyProtection="1">
      <alignment horizontal="center"/>
    </xf>
    <xf numFmtId="0" fontId="0" fillId="0" borderId="2" xfId="0" applyBorder="1" applyAlignment="1" applyProtection="1">
      <alignment horizontal="center"/>
    </xf>
    <xf numFmtId="0" fontId="4" fillId="0" borderId="0" xfId="0" applyFont="1" applyFill="1" applyBorder="1" applyAlignment="1" applyProtection="1">
      <alignment horizontal="center"/>
    </xf>
    <xf numFmtId="0" fontId="15" fillId="0" borderId="0" xfId="0" applyFont="1" applyFill="1" applyAlignment="1" applyProtection="1">
      <alignment horizontal="left" wrapText="1"/>
    </xf>
    <xf numFmtId="0" fontId="15" fillId="0" borderId="0" xfId="0" applyFont="1" applyFill="1" applyBorder="1" applyAlignment="1" applyProtection="1">
      <alignment horizontal="left" wrapText="1"/>
    </xf>
    <xf numFmtId="0" fontId="15" fillId="0" borderId="0" xfId="0" applyFont="1" applyBorder="1" applyAlignment="1" applyProtection="1">
      <alignment horizontal="left" wrapText="1"/>
    </xf>
    <xf numFmtId="0" fontId="60" fillId="0" borderId="0" xfId="0" applyFont="1" applyFill="1" applyBorder="1" applyAlignment="1" applyProtection="1">
      <alignment horizontal="left" vertical="top" wrapText="1"/>
    </xf>
    <xf numFmtId="0" fontId="3" fillId="0" borderId="0" xfId="68" applyFont="1" applyFill="1" applyBorder="1" applyAlignment="1" applyProtection="1">
      <alignment horizontal="left" wrapText="1"/>
    </xf>
    <xf numFmtId="2" fontId="6" fillId="0" borderId="0" xfId="0" applyNumberFormat="1" applyFont="1" applyFill="1" applyBorder="1" applyAlignment="1" applyProtection="1">
      <alignment horizontal="center"/>
    </xf>
    <xf numFmtId="0" fontId="4" fillId="2" borderId="13"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cellXfs>
  <cellStyles count="87">
    <cellStyle name="20% - Accent1 2" xfId="1"/>
    <cellStyle name="20% - Accent2 2" xfId="2"/>
    <cellStyle name="20% - Accent3 2" xfId="3"/>
    <cellStyle name="20% - Accent4 2" xfId="4"/>
    <cellStyle name="20% - Accent5" xfId="5" builtinId="46" customBuiltin="1"/>
    <cellStyle name="20% - Accent5 2" xfId="6"/>
    <cellStyle name="20% - Accent6" xfId="7" builtinId="50" customBuiltin="1"/>
    <cellStyle name="20% - Accent6 2" xfId="8"/>
    <cellStyle name="40% - Accent1" xfId="9" builtinId="31" customBuiltin="1"/>
    <cellStyle name="40% - Accent1 2" xfId="10"/>
    <cellStyle name="40% - Accent2" xfId="11" builtinId="35" customBuiltin="1"/>
    <cellStyle name="40% - Accent2 2" xfId="12"/>
    <cellStyle name="40% - Accent3 2" xfId="13"/>
    <cellStyle name="40% - Accent4" xfId="14" builtinId="43" customBuiltin="1"/>
    <cellStyle name="40% - Accent4 2" xfId="15"/>
    <cellStyle name="40% - Accent5" xfId="16" builtinId="47" customBuiltin="1"/>
    <cellStyle name="40% - Accent5 2" xfId="17"/>
    <cellStyle name="40% - Accent6" xfId="18" builtinId="51" customBuiltin="1"/>
    <cellStyle name="40% - Accent6 2" xfId="19"/>
    <cellStyle name="60% - Accent1" xfId="20" builtinId="32" customBuiltin="1"/>
    <cellStyle name="60% - Accent1 2" xfId="21"/>
    <cellStyle name="60% - Accent2" xfId="22" builtinId="36" customBuiltin="1"/>
    <cellStyle name="60% - Accent2 2" xfId="23"/>
    <cellStyle name="60% - Accent3 2" xfId="24"/>
    <cellStyle name="60% - Accent4 2" xfId="25"/>
    <cellStyle name="60% - Accent5" xfId="26" builtinId="48" customBuiltin="1"/>
    <cellStyle name="60% - Accent5 2" xfId="27"/>
    <cellStyle name="60% - Accent6 2" xfId="28"/>
    <cellStyle name="Accent1" xfId="29" builtinId="29" customBuiltin="1"/>
    <cellStyle name="Accent1 2" xfId="30"/>
    <cellStyle name="Accent2" xfId="31" builtinId="33" customBuiltin="1"/>
    <cellStyle name="Accent2 2" xfId="32"/>
    <cellStyle name="Accent3" xfId="33" builtinId="37" customBuiltin="1"/>
    <cellStyle name="Accent3 2" xfId="34"/>
    <cellStyle name="Accent4" xfId="35" builtinId="41" customBuiltin="1"/>
    <cellStyle name="Accent4 2" xfId="36"/>
    <cellStyle name="Accent5" xfId="37" builtinId="45" customBuiltin="1"/>
    <cellStyle name="Accent5 2" xfId="38"/>
    <cellStyle name="Accent6" xfId="39" builtinId="49" customBuiltin="1"/>
    <cellStyle name="Accent6 2" xfId="40"/>
    <cellStyle name="Bad" xfId="41" builtinId="27" customBuiltin="1"/>
    <cellStyle name="Bad 2" xfId="42"/>
    <cellStyle name="Calculation" xfId="43" builtinId="22" customBuiltin="1"/>
    <cellStyle name="Calculation 2" xfId="44"/>
    <cellStyle name="Check Cell" xfId="45" builtinId="23" customBuiltin="1"/>
    <cellStyle name="Check Cell 2" xfId="46"/>
    <cellStyle name="Comma" xfId="47" builtinId="3"/>
    <cellStyle name="Comma 2" xfId="48"/>
    <cellStyle name="Comma 2 2" xfId="49"/>
    <cellStyle name="Comma 2 2 2" xfId="82"/>
    <cellStyle name="Explanatory Text" xfId="50" builtinId="53" customBuiltin="1"/>
    <cellStyle name="Explanatory Text 2" xfId="51"/>
    <cellStyle name="Good" xfId="52" builtinId="26" customBuiltin="1"/>
    <cellStyle name="Good 2" xfId="53"/>
    <cellStyle name="Heading 1" xfId="54" builtinId="16" customBuiltin="1"/>
    <cellStyle name="Heading 1 2" xfId="55"/>
    <cellStyle name="Heading 2" xfId="56" builtinId="17" customBuiltin="1"/>
    <cellStyle name="Heading 2 2" xfId="57"/>
    <cellStyle name="Heading 3" xfId="58" builtinId="18" customBuiltin="1"/>
    <cellStyle name="Heading 3 2" xfId="59"/>
    <cellStyle name="Heading 4" xfId="60" builtinId="19" customBuiltin="1"/>
    <cellStyle name="Heading 4 2" xfId="61"/>
    <cellStyle name="Input" xfId="62" builtinId="20" customBuiltin="1"/>
    <cellStyle name="Input 2" xfId="63"/>
    <cellStyle name="Linked Cell" xfId="64" builtinId="24" customBuiltin="1"/>
    <cellStyle name="Linked Cell 2" xfId="65"/>
    <cellStyle name="Neutral" xfId="66" builtinId="28" customBuiltin="1"/>
    <cellStyle name="Neutral 2" xfId="67"/>
    <cellStyle name="Normal" xfId="0" builtinId="0"/>
    <cellStyle name="Normal 2" xfId="68"/>
    <cellStyle name="Normal 2 2" xfId="69"/>
    <cellStyle name="Normal 2 2 2" xfId="83"/>
    <cellStyle name="Normal 3" xfId="70"/>
    <cellStyle name="Normal 4" xfId="71"/>
    <cellStyle name="Normal 4 2" xfId="84"/>
    <cellStyle name="Normal 5" xfId="86"/>
    <cellStyle name="Note 2" xfId="72"/>
    <cellStyle name="Output" xfId="73" builtinId="21" customBuiltin="1"/>
    <cellStyle name="Output 2" xfId="74"/>
    <cellStyle name="Percent" xfId="75" builtinId="5"/>
    <cellStyle name="Percent 2" xfId="76"/>
    <cellStyle name="Percent 3" xfId="85"/>
    <cellStyle name="Title" xfId="77" builtinId="15" customBuiltin="1"/>
    <cellStyle name="Total" xfId="78" builtinId="25" customBuiltin="1"/>
    <cellStyle name="Total 2" xfId="79"/>
    <cellStyle name="Warning Text" xfId="80" builtinId="11" customBuiltin="1"/>
    <cellStyle name="Warning Text 2" xfId="81"/>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strike val="0"/>
        <color rgb="FFFF0000"/>
      </font>
    </dxf>
    <dxf>
      <font>
        <b/>
        <i val="0"/>
        <color rgb="FFFF0000"/>
      </font>
    </dxf>
    <dxf>
      <font>
        <color auto="1"/>
      </font>
      <fill>
        <patternFill patternType="solid">
          <bgColor rgb="FFFFFF00"/>
        </patternFill>
      </fill>
    </dxf>
    <dxf>
      <font>
        <b/>
        <i val="0"/>
        <color rgb="FFFF0000"/>
      </font>
      <fill>
        <patternFill patternType="solid"/>
      </fill>
    </dxf>
    <dxf>
      <font>
        <b/>
        <i val="0"/>
        <color rgb="FFFF0000"/>
      </font>
      <fill>
        <patternFill patternType="solid"/>
      </fill>
    </dxf>
    <dxf>
      <fill>
        <patternFill>
          <bgColor rgb="FFFFFF00"/>
        </patternFill>
      </fill>
    </dxf>
    <dxf>
      <fill>
        <patternFill>
          <fgColor rgb="FF00FF00"/>
          <bgColor rgb="FF00FF00"/>
        </patternFill>
      </fill>
    </dxf>
    <dxf>
      <fill>
        <patternFill>
          <bgColor indexed="13"/>
        </patternFill>
      </fill>
    </dxf>
    <dxf>
      <fill>
        <patternFill>
          <bgColor indexed="10"/>
        </patternFill>
      </fill>
    </dxf>
    <dxf>
      <fill>
        <patternFill>
          <bgColor indexed="10"/>
        </patternFill>
      </fill>
    </dxf>
    <dxf>
      <fill>
        <patternFill patternType="solid">
          <fgColor indexed="50"/>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s>
  <tableStyles count="0" defaultTableStyle="TableStyleMedium9" defaultPivotStyle="PivotStyleLight16"/>
  <colors>
    <mruColors>
      <color rgb="FF339966"/>
      <color rgb="FF99CCFF"/>
      <color rgb="FF00FF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0</xdr:col>
      <xdr:colOff>3848100</xdr:colOff>
      <xdr:row>3</xdr:row>
      <xdr:rowOff>9525</xdr:rowOff>
    </xdr:to>
    <xdr:pic>
      <xdr:nvPicPr>
        <xdr:cNvPr id="1126" name="Picture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3810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6:G49"/>
  <sheetViews>
    <sheetView tabSelected="1" workbookViewId="0">
      <selection activeCell="A4" sqref="A4"/>
    </sheetView>
  </sheetViews>
  <sheetFormatPr defaultRowHeight="12.75" x14ac:dyDescent="0.2"/>
  <cols>
    <col min="1" max="1" width="66.7109375" customWidth="1"/>
    <col min="2" max="2" width="11.7109375" customWidth="1"/>
  </cols>
  <sheetData>
    <row r="6" spans="1:6" ht="18" x14ac:dyDescent="0.25">
      <c r="A6" s="343" t="s">
        <v>66</v>
      </c>
      <c r="B6" s="343"/>
      <c r="C6" s="343"/>
      <c r="D6" s="343"/>
      <c r="E6" s="343"/>
    </row>
    <row r="7" spans="1:6" x14ac:dyDescent="0.2">
      <c r="A7" s="33"/>
    </row>
    <row r="8" spans="1:6" x14ac:dyDescent="0.2">
      <c r="A8" s="34" t="s">
        <v>61</v>
      </c>
    </row>
    <row r="9" spans="1:6" x14ac:dyDescent="0.2">
      <c r="A9" s="34"/>
    </row>
    <row r="10" spans="1:6" ht="130.5" customHeight="1" x14ac:dyDescent="0.2">
      <c r="A10" s="344" t="s">
        <v>253</v>
      </c>
      <c r="B10" s="341"/>
      <c r="C10" s="83"/>
      <c r="F10" s="13"/>
    </row>
    <row r="11" spans="1:6" x14ac:dyDescent="0.2">
      <c r="A11" s="33"/>
      <c r="F11" s="13"/>
    </row>
    <row r="12" spans="1:6" x14ac:dyDescent="0.2">
      <c r="A12" s="34" t="s">
        <v>62</v>
      </c>
      <c r="F12" s="13"/>
    </row>
    <row r="13" spans="1:6" x14ac:dyDescent="0.2">
      <c r="A13" s="34"/>
      <c r="F13" s="13"/>
    </row>
    <row r="14" spans="1:6" ht="156.75" customHeight="1" x14ac:dyDescent="0.2">
      <c r="A14" s="346" t="s">
        <v>141</v>
      </c>
      <c r="B14" s="346"/>
      <c r="C14" s="75"/>
      <c r="F14" s="13"/>
    </row>
    <row r="15" spans="1:6" x14ac:dyDescent="0.2">
      <c r="A15" s="59" t="s">
        <v>147</v>
      </c>
      <c r="F15" s="13"/>
    </row>
    <row r="16" spans="1:6" ht="42" customHeight="1" x14ac:dyDescent="0.2">
      <c r="A16" s="345" t="s">
        <v>160</v>
      </c>
      <c r="B16" s="345"/>
      <c r="F16" s="13"/>
    </row>
    <row r="17" spans="1:7" x14ac:dyDescent="0.2">
      <c r="A17" s="32"/>
      <c r="F17" s="13"/>
    </row>
    <row r="18" spans="1:7" ht="29.25" customHeight="1" x14ac:dyDescent="0.2">
      <c r="A18" s="347" t="s">
        <v>138</v>
      </c>
      <c r="B18" s="342"/>
      <c r="F18" s="13"/>
    </row>
    <row r="19" spans="1:7" x14ac:dyDescent="0.2">
      <c r="A19" s="33"/>
      <c r="F19" s="13"/>
    </row>
    <row r="20" spans="1:7" x14ac:dyDescent="0.2">
      <c r="A20" s="37" t="s">
        <v>68</v>
      </c>
      <c r="B20" s="38" t="s">
        <v>76</v>
      </c>
      <c r="F20" s="13"/>
    </row>
    <row r="21" spans="1:7" ht="25.5" x14ac:dyDescent="0.2">
      <c r="A21" s="108" t="s">
        <v>157</v>
      </c>
      <c r="B21" s="81" t="s">
        <v>69</v>
      </c>
      <c r="F21" s="13"/>
    </row>
    <row r="22" spans="1:7" x14ac:dyDescent="0.2">
      <c r="A22" s="36" t="s">
        <v>70</v>
      </c>
      <c r="B22" s="81" t="s">
        <v>71</v>
      </c>
      <c r="F22" s="13"/>
    </row>
    <row r="23" spans="1:7" x14ac:dyDescent="0.2">
      <c r="A23" s="36" t="s">
        <v>72</v>
      </c>
      <c r="B23" s="81" t="s">
        <v>73</v>
      </c>
      <c r="F23" s="13"/>
    </row>
    <row r="24" spans="1:7" ht="41.25" customHeight="1" x14ac:dyDescent="0.2">
      <c r="A24" s="39" t="s">
        <v>74</v>
      </c>
      <c r="B24" s="82" t="s">
        <v>75</v>
      </c>
      <c r="F24" s="13"/>
    </row>
    <row r="25" spans="1:7" x14ac:dyDescent="0.2">
      <c r="A25" s="35"/>
      <c r="F25" s="13"/>
    </row>
    <row r="26" spans="1:7" x14ac:dyDescent="0.2">
      <c r="A26" s="56" t="s">
        <v>156</v>
      </c>
      <c r="F26" s="13"/>
    </row>
    <row r="27" spans="1:7" x14ac:dyDescent="0.2">
      <c r="A27" s="34"/>
      <c r="F27" s="13"/>
    </row>
    <row r="28" spans="1:7" x14ac:dyDescent="0.2">
      <c r="A28" s="35" t="s">
        <v>67</v>
      </c>
      <c r="F28" s="13"/>
    </row>
    <row r="29" spans="1:7" x14ac:dyDescent="0.2">
      <c r="A29" s="33"/>
      <c r="F29" s="13"/>
    </row>
    <row r="30" spans="1:7" x14ac:dyDescent="0.2">
      <c r="A30" s="34" t="s">
        <v>63</v>
      </c>
      <c r="F30" s="13"/>
    </row>
    <row r="31" spans="1:7" x14ac:dyDescent="0.2">
      <c r="A31" s="33"/>
      <c r="F31" s="13"/>
    </row>
    <row r="32" spans="1:7" ht="30" customHeight="1" x14ac:dyDescent="0.2">
      <c r="A32" s="341" t="s">
        <v>133</v>
      </c>
      <c r="B32" s="342"/>
      <c r="F32" s="13"/>
      <c r="G32" s="41"/>
    </row>
    <row r="33" spans="1:7" x14ac:dyDescent="0.2">
      <c r="A33" s="40"/>
      <c r="F33" s="13"/>
    </row>
    <row r="34" spans="1:7" x14ac:dyDescent="0.2">
      <c r="A34" s="34" t="s">
        <v>64</v>
      </c>
      <c r="F34" s="13"/>
    </row>
    <row r="35" spans="1:7" x14ac:dyDescent="0.2">
      <c r="A35" s="34"/>
      <c r="F35" s="13"/>
      <c r="G35" s="13"/>
    </row>
    <row r="36" spans="1:7" ht="25.5" customHeight="1" x14ac:dyDescent="0.2">
      <c r="A36" s="339" t="s">
        <v>254</v>
      </c>
      <c r="B36" s="340"/>
      <c r="F36" s="13"/>
      <c r="G36" s="13"/>
    </row>
    <row r="37" spans="1:7" x14ac:dyDescent="0.2">
      <c r="A37" s="334"/>
      <c r="B37" s="334"/>
      <c r="F37" s="13"/>
      <c r="G37" s="13"/>
    </row>
    <row r="38" spans="1:7" ht="53.25" customHeight="1" x14ac:dyDescent="0.2">
      <c r="A38" s="340" t="s">
        <v>126</v>
      </c>
      <c r="B38" s="340"/>
      <c r="F38" s="13"/>
      <c r="G38" s="13"/>
    </row>
    <row r="39" spans="1:7" x14ac:dyDescent="0.2">
      <c r="A39" s="334"/>
      <c r="B39" s="334"/>
      <c r="F39" s="13"/>
      <c r="G39" s="13"/>
    </row>
    <row r="40" spans="1:7" ht="43.5" customHeight="1" x14ac:dyDescent="0.2">
      <c r="A40" s="338" t="s">
        <v>127</v>
      </c>
      <c r="B40" s="338"/>
      <c r="F40" s="13"/>
      <c r="G40" s="13"/>
    </row>
    <row r="41" spans="1:7" ht="20.25" customHeight="1" x14ac:dyDescent="0.2">
      <c r="A41" s="335" t="s">
        <v>65</v>
      </c>
      <c r="B41" s="335"/>
      <c r="F41" s="13"/>
      <c r="G41" s="13"/>
    </row>
    <row r="42" spans="1:7" x14ac:dyDescent="0.2">
      <c r="A42" s="334"/>
      <c r="B42" s="334"/>
      <c r="F42" s="13"/>
      <c r="G42" s="13"/>
    </row>
    <row r="43" spans="1:7" ht="27" customHeight="1" x14ac:dyDescent="0.2">
      <c r="A43" s="336" t="s">
        <v>149</v>
      </c>
      <c r="B43" s="337"/>
      <c r="F43" s="13"/>
      <c r="G43" s="13"/>
    </row>
    <row r="44" spans="1:7" x14ac:dyDescent="0.2">
      <c r="A44" s="48"/>
      <c r="B44" s="48"/>
      <c r="F44" s="13"/>
      <c r="G44" s="13"/>
    </row>
    <row r="45" spans="1:7" x14ac:dyDescent="0.2">
      <c r="F45" s="13"/>
      <c r="G45" s="13"/>
    </row>
    <row r="46" spans="1:7" x14ac:dyDescent="0.2">
      <c r="F46" s="13"/>
      <c r="G46" s="13"/>
    </row>
    <row r="47" spans="1:7" x14ac:dyDescent="0.2">
      <c r="A47" s="3" t="s">
        <v>171</v>
      </c>
    </row>
    <row r="49" spans="1:1" ht="51" x14ac:dyDescent="0.2">
      <c r="A49" s="12" t="s">
        <v>255</v>
      </c>
    </row>
  </sheetData>
  <sheetProtection password="CA53" sheet="1" objects="1" scenarios="1"/>
  <mergeCells count="14">
    <mergeCell ref="A37:B37"/>
    <mergeCell ref="A36:B36"/>
    <mergeCell ref="A38:B38"/>
    <mergeCell ref="A32:B32"/>
    <mergeCell ref="A6:E6"/>
    <mergeCell ref="A10:B10"/>
    <mergeCell ref="A16:B16"/>
    <mergeCell ref="A14:B14"/>
    <mergeCell ref="A18:B18"/>
    <mergeCell ref="A42:B42"/>
    <mergeCell ref="A41:B41"/>
    <mergeCell ref="A39:B39"/>
    <mergeCell ref="A43:B43"/>
    <mergeCell ref="A40:B40"/>
  </mergeCells>
  <phoneticPr fontId="5" type="noConversion"/>
  <pageMargins left="0.75" right="0.75" top="1" bottom="1" header="0.5" footer="0.5"/>
  <pageSetup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132"/>
  <sheetViews>
    <sheetView showGridLines="0" zoomScaleNormal="100" workbookViewId="0">
      <selection activeCell="C7" sqref="C7"/>
    </sheetView>
  </sheetViews>
  <sheetFormatPr defaultRowHeight="12.75" x14ac:dyDescent="0.2"/>
  <cols>
    <col min="1" max="1" width="2.7109375" style="8" customWidth="1"/>
    <col min="2" max="2" width="57.85546875" style="8" customWidth="1"/>
    <col min="3" max="3" width="17.28515625" style="129" customWidth="1"/>
    <col min="4" max="4" width="25.42578125" style="129" customWidth="1"/>
    <col min="5" max="5" width="11.140625" style="129" customWidth="1"/>
    <col min="6" max="6" width="16.140625" style="129" customWidth="1"/>
    <col min="7" max="7" width="28.85546875" style="129" customWidth="1"/>
    <col min="8" max="8" width="2.42578125" style="129" customWidth="1"/>
    <col min="9" max="16384" width="9.140625" style="8"/>
  </cols>
  <sheetData>
    <row r="1" spans="1:14" ht="140.25" customHeight="1" x14ac:dyDescent="0.2">
      <c r="B1" s="358" t="s">
        <v>233</v>
      </c>
      <c r="C1" s="358"/>
      <c r="D1" s="358"/>
      <c r="E1" s="358"/>
      <c r="F1" s="358"/>
      <c r="G1" s="358"/>
      <c r="H1" s="128"/>
      <c r="I1" s="389"/>
      <c r="J1" s="390"/>
      <c r="K1" s="390"/>
      <c r="L1" s="390"/>
      <c r="M1" s="390"/>
      <c r="N1" s="390"/>
    </row>
    <row r="2" spans="1:14" ht="26.25" x14ac:dyDescent="0.4">
      <c r="B2" s="361" t="s">
        <v>191</v>
      </c>
      <c r="C2" s="361"/>
      <c r="D2" s="361"/>
      <c r="E2" s="361"/>
      <c r="F2" s="361"/>
      <c r="G2" s="361"/>
      <c r="H2" s="128"/>
    </row>
    <row r="3" spans="1:14" ht="42.95" customHeight="1" x14ac:dyDescent="0.2">
      <c r="B3" s="362" t="s">
        <v>234</v>
      </c>
      <c r="C3" s="362"/>
      <c r="D3" s="362"/>
      <c r="E3" s="362"/>
      <c r="F3" s="362"/>
      <c r="G3" s="362"/>
      <c r="I3" s="391"/>
      <c r="J3" s="391"/>
      <c r="K3" s="391"/>
      <c r="L3" s="391"/>
      <c r="M3" s="391"/>
      <c r="N3" s="391"/>
    </row>
    <row r="4" spans="1:14" s="133" customFormat="1" x14ac:dyDescent="0.2">
      <c r="A4" s="130"/>
      <c r="B4" s="43"/>
      <c r="C4" s="43"/>
      <c r="D4" s="43"/>
      <c r="E4" s="131"/>
      <c r="F4" s="131"/>
      <c r="G4" s="131"/>
      <c r="H4" s="132"/>
    </row>
    <row r="5" spans="1:14" ht="12.95" customHeight="1" x14ac:dyDescent="0.25">
      <c r="A5" s="130"/>
      <c r="B5" s="96"/>
      <c r="C5" s="97"/>
      <c r="D5" s="97"/>
      <c r="H5" s="132"/>
    </row>
    <row r="6" spans="1:14" ht="25.5" customHeight="1" x14ac:dyDescent="0.2">
      <c r="A6" s="130"/>
      <c r="B6" s="117" t="s">
        <v>235</v>
      </c>
      <c r="C6" s="125" t="s">
        <v>132</v>
      </c>
      <c r="D6" s="373" t="s">
        <v>82</v>
      </c>
      <c r="E6" s="373"/>
      <c r="H6" s="132"/>
    </row>
    <row r="7" spans="1:14" ht="26.25" customHeight="1" x14ac:dyDescent="0.2">
      <c r="A7" s="130"/>
      <c r="B7" s="79" t="s">
        <v>201</v>
      </c>
      <c r="C7" s="118"/>
      <c r="D7" s="374" t="str">
        <f>IF(C7="yes","Please complete Step 2A",IF(OR(D23&gt;0,D24&gt;0,D25&gt;0,D26&gt;0,D27&gt;0,D28&gt;0,D29&gt;0),"Please Remove Data in Step 2A","Move to the Next Type of Equipment"))</f>
        <v>Move to the Next Type of Equipment</v>
      </c>
      <c r="E7" s="374"/>
      <c r="H7" s="132"/>
    </row>
    <row r="8" spans="1:14" x14ac:dyDescent="0.2">
      <c r="A8" s="130"/>
      <c r="B8" s="77"/>
      <c r="C8" s="78"/>
      <c r="D8" s="374"/>
      <c r="E8" s="374"/>
      <c r="H8" s="132"/>
    </row>
    <row r="9" spans="1:14" ht="26.25" customHeight="1" x14ac:dyDescent="0.2">
      <c r="A9" s="130"/>
      <c r="B9" s="79" t="s">
        <v>128</v>
      </c>
      <c r="C9" s="85"/>
      <c r="D9" s="374" t="str">
        <f>IF(C9="yes","Please complete Step 2B",IF(C35&gt;0,"Please Remove Data in Step 2B","Move to the Next Type of Equipment"))</f>
        <v>Move to the Next Type of Equipment</v>
      </c>
      <c r="E9" s="374"/>
      <c r="H9" s="132"/>
    </row>
    <row r="10" spans="1:14" x14ac:dyDescent="0.2">
      <c r="A10" s="130"/>
      <c r="B10" s="80"/>
      <c r="C10" s="78"/>
      <c r="D10" s="374"/>
      <c r="E10" s="374"/>
      <c r="H10" s="132"/>
    </row>
    <row r="11" spans="1:14" ht="27.2" customHeight="1" x14ac:dyDescent="0.2">
      <c r="A11" s="130"/>
      <c r="B11" s="79" t="s">
        <v>129</v>
      </c>
      <c r="C11" s="85"/>
      <c r="D11" s="374" t="str">
        <f>IF(C11="yes","Please complete Step 2C",IF(OR(C55&gt;0,F55&gt;0),"Please Remove Data in Step 2C","Move to the Next Type of Equipment"))</f>
        <v>Move to the Next Type of Equipment</v>
      </c>
      <c r="E11" s="374"/>
      <c r="H11" s="132"/>
    </row>
    <row r="12" spans="1:14" x14ac:dyDescent="0.2">
      <c r="A12" s="130"/>
      <c r="B12" s="134"/>
      <c r="C12" s="78"/>
      <c r="D12" s="382"/>
      <c r="E12" s="382"/>
      <c r="H12" s="132"/>
    </row>
    <row r="13" spans="1:14" s="133" customFormat="1" ht="24.95" customHeight="1" x14ac:dyDescent="0.2">
      <c r="A13" s="130"/>
      <c r="B13" s="79" t="s">
        <v>225</v>
      </c>
      <c r="C13" s="85"/>
      <c r="D13" s="374" t="str">
        <f>IF(C13="yes","Please complete Step 2D",IF(OR(C68&gt;0,F68&gt;0,F69&gt;0),"Please Remove Data in Step 2D","Move to the Next Type of Equipment"))</f>
        <v>Move to the Next Type of Equipment</v>
      </c>
      <c r="E13" s="374"/>
      <c r="F13" s="128"/>
      <c r="G13" s="128"/>
      <c r="H13" s="135"/>
    </row>
    <row r="14" spans="1:14" s="133" customFormat="1" x14ac:dyDescent="0.2">
      <c r="A14" s="130"/>
      <c r="B14" s="136"/>
      <c r="C14" s="137"/>
      <c r="D14" s="131"/>
      <c r="E14" s="131"/>
      <c r="F14" s="131"/>
      <c r="G14" s="131"/>
      <c r="H14" s="135"/>
    </row>
    <row r="15" spans="1:14" s="133" customFormat="1" x14ac:dyDescent="0.2"/>
    <row r="16" spans="1:14" s="133" customFormat="1" ht="26.25" x14ac:dyDescent="0.2">
      <c r="B16" s="370" t="s">
        <v>192</v>
      </c>
      <c r="C16" s="370"/>
      <c r="D16" s="370"/>
      <c r="E16" s="370"/>
      <c r="F16" s="370"/>
      <c r="G16" s="370"/>
    </row>
    <row r="17" spans="2:7" s="133" customFormat="1" ht="116.25" customHeight="1" x14ac:dyDescent="0.2">
      <c r="B17" s="359" t="s">
        <v>236</v>
      </c>
      <c r="C17" s="360"/>
      <c r="D17" s="360"/>
      <c r="E17" s="360"/>
      <c r="F17" s="360"/>
      <c r="G17" s="360"/>
    </row>
    <row r="18" spans="2:7" s="133" customFormat="1" ht="13.5" thickBot="1" x14ac:dyDescent="0.25">
      <c r="B18" s="138"/>
      <c r="C18" s="128"/>
      <c r="D18" s="128"/>
      <c r="E18" s="128"/>
      <c r="F18" s="128"/>
      <c r="G18" s="128"/>
    </row>
    <row r="19" spans="2:7" s="133" customFormat="1" x14ac:dyDescent="0.2">
      <c r="B19" s="139" t="s">
        <v>202</v>
      </c>
      <c r="C19" s="140"/>
      <c r="D19" s="140"/>
      <c r="E19" s="140"/>
      <c r="F19" s="140"/>
      <c r="G19" s="141"/>
    </row>
    <row r="20" spans="2:7" s="133" customFormat="1" ht="8.25" customHeight="1" x14ac:dyDescent="0.2">
      <c r="B20" s="142"/>
      <c r="C20" s="143"/>
      <c r="D20" s="143"/>
      <c r="E20" s="143"/>
      <c r="F20" s="143"/>
      <c r="G20" s="144"/>
    </row>
    <row r="21" spans="2:7" s="133" customFormat="1" ht="6.75" customHeight="1" x14ac:dyDescent="0.2">
      <c r="B21" s="145"/>
      <c r="C21" s="138"/>
      <c r="D21" s="138"/>
      <c r="E21" s="138"/>
      <c r="F21" s="138"/>
      <c r="G21" s="144"/>
    </row>
    <row r="22" spans="2:7" s="133" customFormat="1" ht="25.5" x14ac:dyDescent="0.2">
      <c r="B22" s="76" t="s">
        <v>203</v>
      </c>
      <c r="C22" s="125" t="s">
        <v>132</v>
      </c>
      <c r="D22" s="125" t="s">
        <v>193</v>
      </c>
      <c r="E22" s="387" t="s">
        <v>22</v>
      </c>
      <c r="F22" s="387"/>
      <c r="G22" s="144"/>
    </row>
    <row r="23" spans="2:7" s="133" customFormat="1" ht="14.25" customHeight="1" x14ac:dyDescent="0.2">
      <c r="B23" s="146" t="s">
        <v>182</v>
      </c>
      <c r="C23" s="119"/>
      <c r="D23" s="230"/>
      <c r="E23" s="386" t="s">
        <v>195</v>
      </c>
      <c r="F23" s="386"/>
      <c r="G23" s="144"/>
    </row>
    <row r="24" spans="2:7" s="149" customFormat="1" x14ac:dyDescent="0.2">
      <c r="B24" s="147" t="s">
        <v>183</v>
      </c>
      <c r="C24" s="120"/>
      <c r="D24" s="230"/>
      <c r="E24" s="386" t="s">
        <v>195</v>
      </c>
      <c r="F24" s="386"/>
      <c r="G24" s="148"/>
    </row>
    <row r="25" spans="2:7" s="149" customFormat="1" x14ac:dyDescent="0.2">
      <c r="B25" s="150" t="s">
        <v>184</v>
      </c>
      <c r="C25" s="120"/>
      <c r="D25" s="230"/>
      <c r="E25" s="388" t="s">
        <v>195</v>
      </c>
      <c r="F25" s="386"/>
      <c r="G25" s="148"/>
    </row>
    <row r="26" spans="2:7" s="149" customFormat="1" x14ac:dyDescent="0.2">
      <c r="B26" s="147" t="s">
        <v>185</v>
      </c>
      <c r="C26" s="120"/>
      <c r="D26" s="230"/>
      <c r="E26" s="386" t="s">
        <v>196</v>
      </c>
      <c r="F26" s="386"/>
      <c r="G26" s="148"/>
    </row>
    <row r="27" spans="2:7" s="133" customFormat="1" x14ac:dyDescent="0.2">
      <c r="B27" s="146" t="s">
        <v>186</v>
      </c>
      <c r="C27" s="119"/>
      <c r="D27" s="230"/>
      <c r="E27" s="386" t="s">
        <v>195</v>
      </c>
      <c r="F27" s="386"/>
      <c r="G27" s="144"/>
    </row>
    <row r="28" spans="2:7" s="133" customFormat="1" x14ac:dyDescent="0.2">
      <c r="B28" s="146" t="s">
        <v>187</v>
      </c>
      <c r="C28" s="119"/>
      <c r="D28" s="230"/>
      <c r="E28" s="386" t="s">
        <v>195</v>
      </c>
      <c r="F28" s="386"/>
      <c r="G28" s="144"/>
    </row>
    <row r="29" spans="2:7" s="133" customFormat="1" ht="13.5" thickBot="1" x14ac:dyDescent="0.25">
      <c r="B29" s="151" t="s">
        <v>188</v>
      </c>
      <c r="C29" s="121"/>
      <c r="D29" s="231"/>
      <c r="E29" s="383" t="s">
        <v>196</v>
      </c>
      <c r="F29" s="383"/>
      <c r="G29" s="152"/>
    </row>
    <row r="30" spans="2:7" s="133" customFormat="1" x14ac:dyDescent="0.2">
      <c r="B30" s="153"/>
      <c r="C30" s="143"/>
      <c r="D30" s="154"/>
      <c r="E30" s="155"/>
      <c r="F30" s="155"/>
      <c r="G30" s="156"/>
    </row>
    <row r="31" spans="2:7" s="133" customFormat="1" x14ac:dyDescent="0.2">
      <c r="B31" s="153"/>
      <c r="C31" s="143"/>
      <c r="D31" s="154"/>
      <c r="E31" s="155"/>
      <c r="F31" s="155"/>
      <c r="G31" s="156"/>
    </row>
    <row r="32" spans="2:7" s="133" customFormat="1" ht="13.5" thickBot="1" x14ac:dyDescent="0.25">
      <c r="B32" s="153"/>
      <c r="C32" s="143"/>
      <c r="D32" s="154"/>
      <c r="E32" s="155"/>
      <c r="F32" s="155"/>
      <c r="G32" s="156"/>
    </row>
    <row r="33" spans="1:8" s="133" customFormat="1" x14ac:dyDescent="0.2">
      <c r="B33" s="139" t="s">
        <v>216</v>
      </c>
      <c r="C33" s="140"/>
      <c r="D33" s="140"/>
      <c r="E33" s="140"/>
      <c r="F33" s="140"/>
      <c r="G33" s="141"/>
    </row>
    <row r="34" spans="1:8" s="133" customFormat="1" ht="25.5" customHeight="1" x14ac:dyDescent="0.2">
      <c r="B34" s="157"/>
      <c r="C34" s="124" t="s">
        <v>130</v>
      </c>
      <c r="D34" s="124" t="s">
        <v>22</v>
      </c>
      <c r="E34" s="158"/>
      <c r="F34" s="158"/>
      <c r="G34" s="159"/>
    </row>
    <row r="35" spans="1:8" s="133" customFormat="1" x14ac:dyDescent="0.2">
      <c r="B35" s="160" t="s">
        <v>222</v>
      </c>
      <c r="C35" s="230"/>
      <c r="D35" s="161" t="s">
        <v>196</v>
      </c>
      <c r="E35" s="155"/>
      <c r="F35" s="155"/>
      <c r="G35" s="162"/>
    </row>
    <row r="36" spans="1:8" s="133" customFormat="1" x14ac:dyDescent="0.2">
      <c r="B36" s="142"/>
      <c r="C36" s="143"/>
      <c r="D36" s="143"/>
      <c r="E36" s="143"/>
      <c r="F36" s="143"/>
      <c r="G36" s="144"/>
    </row>
    <row r="37" spans="1:8" s="133" customFormat="1" ht="38.25" x14ac:dyDescent="0.2">
      <c r="B37" s="163" t="s">
        <v>23</v>
      </c>
      <c r="C37" s="125" t="s">
        <v>131</v>
      </c>
      <c r="D37" s="124" t="s">
        <v>22</v>
      </c>
      <c r="E37" s="143"/>
      <c r="F37" s="143"/>
      <c r="G37" s="144"/>
    </row>
    <row r="38" spans="1:8" s="133" customFormat="1" x14ac:dyDescent="0.2">
      <c r="B38" s="164" t="s">
        <v>6</v>
      </c>
      <c r="C38" s="102"/>
      <c r="D38" s="165" t="s">
        <v>194</v>
      </c>
      <c r="E38" s="143"/>
      <c r="F38" s="143"/>
      <c r="G38" s="144"/>
    </row>
    <row r="39" spans="1:8" s="133" customFormat="1" x14ac:dyDescent="0.2">
      <c r="B39" s="166" t="s">
        <v>25</v>
      </c>
      <c r="C39" s="102"/>
      <c r="D39" s="165" t="s">
        <v>194</v>
      </c>
      <c r="E39" s="143"/>
      <c r="F39" s="143"/>
      <c r="G39" s="144"/>
    </row>
    <row r="40" spans="1:8" s="133" customFormat="1" x14ac:dyDescent="0.2">
      <c r="B40" s="164" t="s">
        <v>24</v>
      </c>
      <c r="C40" s="102"/>
      <c r="D40" s="165" t="s">
        <v>194</v>
      </c>
      <c r="E40" s="143"/>
      <c r="F40" s="143"/>
      <c r="G40" s="144"/>
    </row>
    <row r="41" spans="1:8" s="133" customFormat="1" x14ac:dyDescent="0.2">
      <c r="B41" s="166" t="s">
        <v>26</v>
      </c>
      <c r="C41" s="102"/>
      <c r="D41" s="165" t="s">
        <v>194</v>
      </c>
      <c r="E41" s="143"/>
      <c r="F41" s="143"/>
      <c r="G41" s="144"/>
      <c r="H41" s="167"/>
    </row>
    <row r="42" spans="1:8" s="133" customFormat="1" ht="13.5" thickBot="1" x14ac:dyDescent="0.25">
      <c r="B42" s="168" t="s">
        <v>7</v>
      </c>
      <c r="C42" s="103"/>
      <c r="D42" s="169" t="s">
        <v>194</v>
      </c>
      <c r="E42" s="170"/>
      <c r="F42" s="170"/>
      <c r="G42" s="152"/>
    </row>
    <row r="43" spans="1:8" s="133" customFormat="1" x14ac:dyDescent="0.2">
      <c r="B43" s="153"/>
      <c r="C43" s="171"/>
      <c r="D43" s="128"/>
      <c r="E43" s="128"/>
      <c r="F43" s="128"/>
      <c r="G43" s="128"/>
    </row>
    <row r="44" spans="1:8" s="133" customFormat="1" x14ac:dyDescent="0.2">
      <c r="B44" s="153"/>
      <c r="C44" s="171"/>
      <c r="D44" s="128"/>
      <c r="E44" s="128"/>
      <c r="F44" s="128"/>
      <c r="G44" s="128"/>
    </row>
    <row r="45" spans="1:8" s="133" customFormat="1" x14ac:dyDescent="0.2">
      <c r="B45" s="153"/>
      <c r="C45" s="171"/>
      <c r="D45" s="128"/>
      <c r="E45" s="128"/>
      <c r="F45" s="128"/>
      <c r="G45" s="128"/>
    </row>
    <row r="46" spans="1:8" s="133" customFormat="1" ht="13.5" thickBot="1" x14ac:dyDescent="0.25">
      <c r="C46" s="128"/>
      <c r="D46" s="128"/>
      <c r="E46" s="128"/>
      <c r="F46" s="128"/>
      <c r="G46" s="128"/>
    </row>
    <row r="47" spans="1:8" s="133" customFormat="1" x14ac:dyDescent="0.2">
      <c r="B47" s="44" t="s">
        <v>217</v>
      </c>
      <c r="C47" s="140"/>
      <c r="D47" s="140"/>
      <c r="E47" s="172"/>
      <c r="F47" s="172"/>
      <c r="G47" s="141"/>
    </row>
    <row r="48" spans="1:8" s="133" customFormat="1" x14ac:dyDescent="0.2">
      <c r="A48" s="138"/>
      <c r="B48" s="94"/>
      <c r="C48" s="368" t="s">
        <v>252</v>
      </c>
      <c r="D48" s="369"/>
      <c r="E48" s="138"/>
      <c r="F48" s="138"/>
      <c r="G48" s="173"/>
    </row>
    <row r="49" spans="1:8" s="133" customFormat="1" x14ac:dyDescent="0.2">
      <c r="A49" s="138"/>
      <c r="B49" s="95" t="s">
        <v>172</v>
      </c>
      <c r="C49" s="367" t="s">
        <v>189</v>
      </c>
      <c r="D49" s="367"/>
      <c r="E49" s="138"/>
      <c r="F49" s="138"/>
      <c r="G49" s="144"/>
    </row>
    <row r="50" spans="1:8" s="133" customFormat="1" x14ac:dyDescent="0.2">
      <c r="A50" s="138"/>
      <c r="B50" s="95" t="s">
        <v>177</v>
      </c>
      <c r="C50" s="366" t="s">
        <v>189</v>
      </c>
      <c r="D50" s="367"/>
      <c r="E50" s="138"/>
      <c r="F50" s="138"/>
      <c r="G50" s="144"/>
    </row>
    <row r="51" spans="1:8" s="133" customFormat="1" x14ac:dyDescent="0.2">
      <c r="A51" s="138"/>
      <c r="B51" s="95" t="s">
        <v>178</v>
      </c>
      <c r="C51" s="367" t="s">
        <v>189</v>
      </c>
      <c r="D51" s="367"/>
      <c r="E51" s="138"/>
      <c r="F51" s="138"/>
      <c r="G51" s="144"/>
    </row>
    <row r="52" spans="1:8" s="133" customFormat="1" ht="19.5" customHeight="1" x14ac:dyDescent="0.2">
      <c r="A52" s="138"/>
      <c r="B52" s="142" t="str">
        <f>IF(C58="Error","You provided data for BOTH options. Please only choose ONE option","Please Provide Data Using One of the Options Below")</f>
        <v>Please Provide Data Using One of the Options Below</v>
      </c>
      <c r="C52" s="174"/>
      <c r="D52" s="175"/>
      <c r="E52" s="175"/>
      <c r="F52" s="138"/>
      <c r="G52" s="144"/>
    </row>
    <row r="53" spans="1:8" s="133" customFormat="1" ht="18" x14ac:dyDescent="0.25">
      <c r="A53" s="138"/>
      <c r="B53" s="375" t="s">
        <v>208</v>
      </c>
      <c r="C53" s="376"/>
      <c r="D53" s="376"/>
      <c r="E53" s="385" t="s">
        <v>88</v>
      </c>
      <c r="F53" s="376" t="s">
        <v>209</v>
      </c>
      <c r="G53" s="384"/>
    </row>
    <row r="54" spans="1:8" s="133" customFormat="1" ht="15.75" customHeight="1" x14ac:dyDescent="0.2">
      <c r="B54" s="157"/>
      <c r="C54" s="124" t="s">
        <v>130</v>
      </c>
      <c r="D54" s="124" t="s">
        <v>22</v>
      </c>
      <c r="E54" s="385"/>
      <c r="F54" s="125" t="s">
        <v>213</v>
      </c>
      <c r="G54" s="176" t="s">
        <v>22</v>
      </c>
      <c r="H54" s="177"/>
    </row>
    <row r="55" spans="1:8" s="133" customFormat="1" ht="12.75" customHeight="1" x14ac:dyDescent="0.2">
      <c r="B55" s="178" t="s">
        <v>263</v>
      </c>
      <c r="C55" s="101"/>
      <c r="D55" s="179" t="s">
        <v>218</v>
      </c>
      <c r="E55" s="385"/>
      <c r="F55" s="230"/>
      <c r="G55" s="180" t="s">
        <v>212</v>
      </c>
    </row>
    <row r="56" spans="1:8" s="133" customFormat="1" ht="13.5" customHeight="1" x14ac:dyDescent="0.2">
      <c r="B56" s="164" t="s">
        <v>262</v>
      </c>
      <c r="C56" s="100">
        <v>2.5</v>
      </c>
      <c r="D56" s="179" t="s">
        <v>219</v>
      </c>
      <c r="E56" s="385"/>
      <c r="F56" s="181" t="s">
        <v>18</v>
      </c>
      <c r="G56" s="180" t="s">
        <v>18</v>
      </c>
    </row>
    <row r="57" spans="1:8" s="133" customFormat="1" ht="12.75" customHeight="1" x14ac:dyDescent="0.2">
      <c r="B57" s="145"/>
      <c r="C57" s="182"/>
      <c r="D57" s="183"/>
      <c r="E57" s="184"/>
      <c r="F57" s="185"/>
      <c r="G57" s="186"/>
    </row>
    <row r="58" spans="1:8" s="133" customFormat="1" ht="12.75" customHeight="1" x14ac:dyDescent="0.2">
      <c r="B58" s="187" t="s">
        <v>214</v>
      </c>
      <c r="C58" s="104">
        <f>IF(C11="Yes",IF(AND(C55&gt;0,F55&gt;0),"Error",IF(C55&gt;0,C55*C56,IF(F55&gt;0,F55,0))),0)</f>
        <v>0</v>
      </c>
      <c r="D58" s="183" t="str">
        <f>IF(C58="Error","***You provided data for BOTH options. Please only choose ONE option***","")</f>
        <v/>
      </c>
      <c r="E58" s="184"/>
      <c r="F58" s="185"/>
      <c r="G58" s="186"/>
    </row>
    <row r="59" spans="1:8" s="133" customFormat="1" ht="13.5" customHeight="1" thickBot="1" x14ac:dyDescent="0.25">
      <c r="B59" s="188"/>
      <c r="C59" s="189"/>
      <c r="D59" s="189"/>
      <c r="E59" s="190"/>
      <c r="F59" s="191"/>
      <c r="G59" s="192"/>
    </row>
    <row r="60" spans="1:8" s="133" customFormat="1" x14ac:dyDescent="0.2">
      <c r="B60" s="153"/>
      <c r="C60" s="143"/>
      <c r="D60" s="154"/>
      <c r="E60" s="128"/>
      <c r="F60" s="128"/>
      <c r="G60" s="128"/>
    </row>
    <row r="61" spans="1:8" s="133" customFormat="1" x14ac:dyDescent="0.2">
      <c r="B61" s="153"/>
      <c r="C61" s="143"/>
      <c r="D61" s="154"/>
      <c r="E61" s="128"/>
      <c r="F61" s="128"/>
      <c r="G61" s="128"/>
    </row>
    <row r="62" spans="1:8" s="133" customFormat="1" ht="12.95" customHeight="1" x14ac:dyDescent="0.2">
      <c r="B62" s="153"/>
      <c r="C62" s="143"/>
      <c r="D62" s="154"/>
      <c r="E62" s="128"/>
      <c r="F62" s="128"/>
      <c r="G62" s="128"/>
    </row>
    <row r="63" spans="1:8" s="133" customFormat="1" ht="13.5" thickBot="1" x14ac:dyDescent="0.25">
      <c r="B63" s="153"/>
      <c r="C63" s="143"/>
      <c r="D63" s="154"/>
      <c r="E63" s="128"/>
      <c r="F63" s="128"/>
      <c r="G63" s="128"/>
      <c r="H63" s="193"/>
    </row>
    <row r="64" spans="1:8" s="133" customFormat="1" ht="14.25" customHeight="1" x14ac:dyDescent="0.2">
      <c r="B64" s="139" t="s">
        <v>227</v>
      </c>
      <c r="C64" s="140"/>
      <c r="D64" s="194"/>
      <c r="E64" s="195"/>
      <c r="F64" s="195"/>
      <c r="G64" s="141"/>
      <c r="H64" s="193"/>
    </row>
    <row r="65" spans="2:8" s="133" customFormat="1" ht="19.5" customHeight="1" x14ac:dyDescent="0.2">
      <c r="B65" s="142" t="str">
        <f>IF(C72="Error","You provided data for BOTH options. Please only choose ONE option","Please Provide Data Using One of the Options Below")</f>
        <v>Please Provide Data Using One of the Options Below</v>
      </c>
      <c r="C65" s="143"/>
      <c r="D65" s="154"/>
      <c r="E65" s="184"/>
      <c r="F65" s="184"/>
      <c r="G65" s="144"/>
      <c r="H65" s="193"/>
    </row>
    <row r="66" spans="2:8" s="133" customFormat="1" ht="18" x14ac:dyDescent="0.25">
      <c r="B66" s="377" t="s">
        <v>208</v>
      </c>
      <c r="C66" s="378"/>
      <c r="D66" s="379"/>
      <c r="E66" s="355" t="s">
        <v>88</v>
      </c>
      <c r="F66" s="380" t="s">
        <v>209</v>
      </c>
      <c r="G66" s="381"/>
      <c r="H66" s="193"/>
    </row>
    <row r="67" spans="2:8" s="133" customFormat="1" ht="27.75" customHeight="1" x14ac:dyDescent="0.2">
      <c r="B67" s="196" t="s">
        <v>210</v>
      </c>
      <c r="C67" s="124" t="s">
        <v>130</v>
      </c>
      <c r="D67" s="124" t="s">
        <v>22</v>
      </c>
      <c r="E67" s="356"/>
      <c r="F67" s="92" t="s">
        <v>210</v>
      </c>
      <c r="G67" s="176" t="s">
        <v>22</v>
      </c>
      <c r="H67" s="193"/>
    </row>
    <row r="68" spans="2:8" s="133" customFormat="1" ht="13.5" customHeight="1" x14ac:dyDescent="0.2">
      <c r="B68" s="178" t="s">
        <v>263</v>
      </c>
      <c r="C68" s="99"/>
      <c r="D68" s="161" t="s">
        <v>196</v>
      </c>
      <c r="E68" s="356"/>
      <c r="F68" s="230"/>
      <c r="G68" s="197" t="s">
        <v>220</v>
      </c>
    </row>
    <row r="69" spans="2:8" s="133" customFormat="1" ht="13.5" customHeight="1" x14ac:dyDescent="0.2">
      <c r="B69" s="198" t="s">
        <v>260</v>
      </c>
      <c r="C69" s="100">
        <v>0.5</v>
      </c>
      <c r="D69" s="199" t="s">
        <v>221</v>
      </c>
      <c r="E69" s="356"/>
      <c r="F69" s="99"/>
      <c r="G69" s="200" t="s">
        <v>211</v>
      </c>
    </row>
    <row r="70" spans="2:8" s="133" customFormat="1" ht="12.75" customHeight="1" x14ac:dyDescent="0.2">
      <c r="B70" s="201" t="s">
        <v>261</v>
      </c>
      <c r="C70" s="98">
        <v>0.5</v>
      </c>
      <c r="D70" s="202" t="s">
        <v>194</v>
      </c>
      <c r="E70" s="357"/>
      <c r="F70" s="98">
        <v>0.5</v>
      </c>
      <c r="G70" s="203" t="s">
        <v>261</v>
      </c>
      <c r="H70" s="204"/>
    </row>
    <row r="71" spans="2:8" s="133" customFormat="1" ht="18" x14ac:dyDescent="0.2">
      <c r="B71" s="205"/>
      <c r="C71" s="206"/>
      <c r="D71" s="207"/>
      <c r="E71" s="208"/>
      <c r="F71" s="209"/>
      <c r="G71" s="210"/>
      <c r="H71" s="204"/>
    </row>
    <row r="72" spans="2:8" s="133" customFormat="1" x14ac:dyDescent="0.2">
      <c r="B72" s="187" t="s">
        <v>215</v>
      </c>
      <c r="C72" s="104">
        <f>IF(C13="Yes",IF(AND(C68&gt;0,OR(F68&gt;0,F69&gt;0)),"Error",IF(C68&gt;0,(C68*C69)/(1+C70),IF(OR(F68&gt;0,F69&gt;0),(F69/(1+F70)+F68),0))),0)</f>
        <v>0</v>
      </c>
      <c r="D72" s="143" t="str">
        <f>IF(C72="Error","***You provided data for BOTH options. Please only choose ONE option***","")</f>
        <v/>
      </c>
      <c r="E72" s="138"/>
      <c r="F72" s="211"/>
      <c r="G72" s="212"/>
      <c r="H72" s="204"/>
    </row>
    <row r="73" spans="2:8" s="133" customFormat="1" x14ac:dyDescent="0.2">
      <c r="B73" s="213"/>
      <c r="C73" s="214"/>
      <c r="D73" s="214"/>
      <c r="E73" s="214"/>
      <c r="F73" s="214"/>
      <c r="G73" s="215"/>
    </row>
    <row r="74" spans="2:8" s="133" customFormat="1" ht="18" x14ac:dyDescent="0.2">
      <c r="B74" s="216" t="s">
        <v>83</v>
      </c>
      <c r="C74" s="217"/>
      <c r="D74" s="143"/>
      <c r="E74" s="184"/>
      <c r="F74" s="184"/>
      <c r="G74" s="218"/>
    </row>
    <row r="75" spans="2:8" s="133" customFormat="1" x14ac:dyDescent="0.2">
      <c r="B75" s="219" t="s">
        <v>223</v>
      </c>
      <c r="C75" s="371" t="s">
        <v>189</v>
      </c>
      <c r="D75" s="372"/>
      <c r="E75" s="220"/>
      <c r="F75" s="220"/>
      <c r="G75" s="221"/>
    </row>
    <row r="76" spans="2:8" s="133" customFormat="1" ht="27.75" customHeight="1" x14ac:dyDescent="0.2">
      <c r="B76" s="363" t="s">
        <v>150</v>
      </c>
      <c r="C76" s="364"/>
      <c r="D76" s="364"/>
      <c r="E76" s="364"/>
      <c r="F76" s="364"/>
      <c r="G76" s="365"/>
    </row>
    <row r="77" spans="2:8" s="133" customFormat="1" ht="16.5" customHeight="1" x14ac:dyDescent="0.2">
      <c r="B77" s="352" t="s">
        <v>151</v>
      </c>
      <c r="C77" s="353"/>
      <c r="D77" s="353"/>
      <c r="E77" s="353"/>
      <c r="F77" s="353"/>
      <c r="G77" s="354"/>
    </row>
    <row r="78" spans="2:8" s="133" customFormat="1" ht="29.25" customHeight="1" thickBot="1" x14ac:dyDescent="0.25">
      <c r="B78" s="348" t="s">
        <v>152</v>
      </c>
      <c r="C78" s="349"/>
      <c r="D78" s="349"/>
      <c r="E78" s="349"/>
      <c r="F78" s="350"/>
      <c r="G78" s="351"/>
      <c r="H78" s="167"/>
    </row>
    <row r="79" spans="2:8" s="133" customFormat="1" ht="12.95" customHeight="1" x14ac:dyDescent="0.2"/>
    <row r="80" spans="2:8" s="133" customFormat="1" x14ac:dyDescent="0.2">
      <c r="H80" s="222"/>
    </row>
    <row r="81" spans="2:14" s="133" customFormat="1" ht="12.95" customHeight="1" x14ac:dyDescent="0.2">
      <c r="H81" s="222"/>
    </row>
    <row r="82" spans="2:14" s="133" customFormat="1" ht="12.95" customHeight="1" x14ac:dyDescent="0.2">
      <c r="B82" s="138"/>
      <c r="C82" s="143"/>
      <c r="D82" s="143"/>
      <c r="E82" s="143"/>
      <c r="F82" s="143"/>
      <c r="G82" s="143"/>
      <c r="H82" s="222"/>
    </row>
    <row r="83" spans="2:14" s="133" customFormat="1" ht="12.95" customHeight="1" x14ac:dyDescent="0.2">
      <c r="B83" s="223"/>
      <c r="C83" s="224"/>
      <c r="D83" s="143"/>
      <c r="E83" s="143"/>
      <c r="F83" s="143"/>
      <c r="G83" s="143"/>
      <c r="H83" s="222"/>
    </row>
    <row r="84" spans="2:14" s="133" customFormat="1" ht="12.95" customHeight="1" x14ac:dyDescent="0.2">
      <c r="B84" s="138"/>
      <c r="C84" s="225"/>
      <c r="D84" s="143"/>
      <c r="E84" s="143"/>
      <c r="F84" s="143"/>
      <c r="G84" s="143"/>
      <c r="H84" s="222"/>
    </row>
    <row r="85" spans="2:14" s="133" customFormat="1" ht="13.5" customHeight="1" x14ac:dyDescent="0.2">
      <c r="H85" s="222"/>
    </row>
    <row r="86" spans="2:14" s="133" customFormat="1" x14ac:dyDescent="0.2">
      <c r="H86" s="222"/>
    </row>
    <row r="87" spans="2:14" s="133" customFormat="1" x14ac:dyDescent="0.2"/>
    <row r="88" spans="2:14" s="133" customFormat="1" x14ac:dyDescent="0.2">
      <c r="B88" s="138"/>
      <c r="C88" s="225"/>
      <c r="D88" s="143"/>
      <c r="E88" s="143"/>
      <c r="F88" s="143"/>
      <c r="G88" s="143"/>
      <c r="I88" s="138"/>
      <c r="J88" s="138"/>
      <c r="K88" s="138"/>
      <c r="L88" s="138"/>
      <c r="M88" s="138"/>
      <c r="N88" s="138"/>
    </row>
    <row r="89" spans="2:14" s="138" customFormat="1" x14ac:dyDescent="0.2">
      <c r="C89" s="143"/>
      <c r="H89" s="133"/>
    </row>
    <row r="90" spans="2:14" s="138" customFormat="1" x14ac:dyDescent="0.2">
      <c r="C90" s="143"/>
      <c r="D90" s="143"/>
      <c r="E90" s="143"/>
      <c r="F90" s="143"/>
    </row>
    <row r="91" spans="2:14" s="138" customFormat="1" x14ac:dyDescent="0.2">
      <c r="C91" s="143"/>
      <c r="D91" s="143"/>
      <c r="E91" s="143"/>
      <c r="F91" s="143"/>
      <c r="H91" s="143"/>
    </row>
    <row r="92" spans="2:14" s="138" customFormat="1" x14ac:dyDescent="0.2">
      <c r="B92" s="223"/>
      <c r="C92" s="143"/>
      <c r="D92" s="143"/>
      <c r="E92" s="143"/>
      <c r="F92" s="143"/>
      <c r="H92" s="143"/>
    </row>
    <row r="93" spans="2:14" s="138" customFormat="1" x14ac:dyDescent="0.2">
      <c r="C93" s="224"/>
      <c r="D93" s="226"/>
      <c r="E93" s="143"/>
      <c r="F93" s="143"/>
    </row>
    <row r="94" spans="2:14" s="138" customFormat="1" x14ac:dyDescent="0.2">
      <c r="C94" s="143"/>
      <c r="D94" s="143"/>
      <c r="G94" s="143"/>
    </row>
    <row r="95" spans="2:14" s="138" customFormat="1" x14ac:dyDescent="0.2">
      <c r="C95" s="143"/>
      <c r="D95" s="143"/>
      <c r="G95" s="143"/>
    </row>
    <row r="96" spans="2:14" s="138" customFormat="1" x14ac:dyDescent="0.2">
      <c r="C96" s="143"/>
      <c r="D96" s="143"/>
      <c r="G96" s="143"/>
    </row>
    <row r="97" spans="2:8" s="138" customFormat="1" x14ac:dyDescent="0.2">
      <c r="C97" s="143"/>
      <c r="D97" s="143"/>
      <c r="G97" s="143"/>
    </row>
    <row r="98" spans="2:8" s="138" customFormat="1" x14ac:dyDescent="0.2">
      <c r="C98" s="143"/>
      <c r="D98" s="143"/>
      <c r="G98" s="143"/>
    </row>
    <row r="99" spans="2:8" s="138" customFormat="1" x14ac:dyDescent="0.2">
      <c r="C99" s="143"/>
      <c r="D99" s="143"/>
      <c r="E99" s="227"/>
      <c r="F99" s="227"/>
      <c r="G99" s="143"/>
      <c r="H99" s="143"/>
    </row>
    <row r="100" spans="2:8" s="138" customFormat="1" x14ac:dyDescent="0.2">
      <c r="C100" s="143"/>
      <c r="D100" s="143"/>
      <c r="E100" s="227"/>
      <c r="F100" s="227"/>
      <c r="G100" s="143"/>
      <c r="H100" s="143"/>
    </row>
    <row r="101" spans="2:8" s="138" customFormat="1" x14ac:dyDescent="0.2">
      <c r="C101" s="143"/>
      <c r="D101" s="143"/>
      <c r="E101" s="143"/>
      <c r="F101" s="143"/>
      <c r="G101" s="143"/>
      <c r="H101" s="143"/>
    </row>
    <row r="102" spans="2:8" s="138" customFormat="1" x14ac:dyDescent="0.2">
      <c r="C102" s="143"/>
      <c r="D102" s="143"/>
      <c r="E102" s="227"/>
      <c r="F102" s="227"/>
      <c r="G102" s="143"/>
      <c r="H102" s="143"/>
    </row>
    <row r="103" spans="2:8" s="138" customFormat="1" x14ac:dyDescent="0.2">
      <c r="C103" s="143"/>
      <c r="D103" s="143"/>
      <c r="E103" s="143"/>
      <c r="F103" s="143"/>
      <c r="G103" s="143"/>
      <c r="H103" s="143"/>
    </row>
    <row r="104" spans="2:8" s="138" customFormat="1" x14ac:dyDescent="0.2">
      <c r="B104" s="223"/>
      <c r="C104" s="143"/>
      <c r="D104" s="143"/>
      <c r="E104" s="143"/>
      <c r="F104" s="143"/>
      <c r="G104" s="143"/>
    </row>
    <row r="105" spans="2:8" s="138" customFormat="1" x14ac:dyDescent="0.2">
      <c r="B105" s="228"/>
      <c r="C105" s="229"/>
      <c r="D105" s="143"/>
      <c r="E105" s="143"/>
      <c r="F105" s="143"/>
      <c r="G105" s="143"/>
    </row>
    <row r="106" spans="2:8" s="138" customFormat="1" x14ac:dyDescent="0.2">
      <c r="C106" s="171"/>
      <c r="D106" s="143"/>
      <c r="E106" s="143"/>
      <c r="F106" s="143"/>
      <c r="G106" s="143"/>
    </row>
    <row r="107" spans="2:8" s="138" customFormat="1" x14ac:dyDescent="0.2">
      <c r="C107" s="171"/>
      <c r="D107" s="143"/>
      <c r="E107" s="143"/>
      <c r="F107" s="143"/>
      <c r="G107" s="143"/>
    </row>
    <row r="108" spans="2:8" s="138" customFormat="1" x14ac:dyDescent="0.2">
      <c r="C108" s="171"/>
      <c r="E108" s="143"/>
      <c r="F108" s="143"/>
      <c r="G108" s="143"/>
    </row>
    <row r="109" spans="2:8" s="138" customFormat="1" x14ac:dyDescent="0.2">
      <c r="C109" s="171"/>
      <c r="D109" s="143"/>
      <c r="E109" s="143"/>
      <c r="F109" s="143"/>
      <c r="G109" s="143"/>
    </row>
    <row r="110" spans="2:8" s="138" customFormat="1" x14ac:dyDescent="0.2">
      <c r="C110" s="171"/>
      <c r="D110" s="143"/>
      <c r="E110" s="143"/>
      <c r="F110" s="143"/>
      <c r="G110" s="143"/>
    </row>
    <row r="111" spans="2:8" s="138" customFormat="1" ht="13.5" customHeight="1" x14ac:dyDescent="0.2">
      <c r="C111" s="143"/>
      <c r="D111" s="143"/>
      <c r="E111" s="143"/>
      <c r="F111" s="143"/>
      <c r="G111" s="143"/>
    </row>
    <row r="112" spans="2:8" s="138" customFormat="1" x14ac:dyDescent="0.2">
      <c r="B112" s="42"/>
      <c r="C112" s="42"/>
      <c r="D112" s="42"/>
      <c r="E112" s="143"/>
      <c r="F112" s="143"/>
      <c r="G112" s="143"/>
      <c r="H112" s="143"/>
    </row>
    <row r="113" spans="2:14" s="138" customFormat="1" x14ac:dyDescent="0.2">
      <c r="C113" s="143"/>
      <c r="D113" s="143"/>
      <c r="E113" s="143"/>
      <c r="F113" s="143"/>
      <c r="G113" s="143"/>
      <c r="H113" s="143"/>
    </row>
    <row r="114" spans="2:14" s="138" customFormat="1" x14ac:dyDescent="0.2">
      <c r="B114" s="8"/>
      <c r="C114" s="129"/>
      <c r="D114" s="129"/>
      <c r="E114" s="129"/>
      <c r="F114" s="129"/>
      <c r="G114" s="129"/>
      <c r="H114" s="143"/>
    </row>
    <row r="115" spans="2:14" s="138" customFormat="1" x14ac:dyDescent="0.2">
      <c r="B115" s="8"/>
      <c r="C115" s="129"/>
      <c r="D115" s="129"/>
      <c r="E115" s="129"/>
      <c r="F115" s="129"/>
      <c r="G115" s="129"/>
      <c r="H115" s="143"/>
    </row>
    <row r="116" spans="2:14" s="138" customFormat="1" x14ac:dyDescent="0.2">
      <c r="B116" s="8"/>
      <c r="C116" s="129"/>
      <c r="D116" s="129"/>
      <c r="E116" s="19"/>
      <c r="F116" s="19"/>
      <c r="G116" s="143"/>
      <c r="H116" s="143"/>
    </row>
    <row r="117" spans="2:14" s="138" customFormat="1" x14ac:dyDescent="0.2">
      <c r="B117" s="8"/>
      <c r="C117" s="129"/>
      <c r="D117" s="129"/>
      <c r="E117" s="19"/>
      <c r="F117" s="19"/>
      <c r="G117" s="129"/>
      <c r="H117" s="143"/>
    </row>
    <row r="118" spans="2:14" s="138" customFormat="1" x14ac:dyDescent="0.2">
      <c r="B118" s="8"/>
      <c r="C118" s="129"/>
      <c r="D118" s="129"/>
      <c r="E118" s="129"/>
      <c r="F118" s="129"/>
      <c r="G118" s="129"/>
      <c r="H118" s="143"/>
    </row>
    <row r="119" spans="2:14" s="138" customFormat="1" x14ac:dyDescent="0.2">
      <c r="B119" s="8"/>
      <c r="C119" s="129"/>
      <c r="D119" s="129"/>
      <c r="E119" s="129"/>
      <c r="F119" s="129"/>
      <c r="G119" s="17"/>
      <c r="H119" s="143"/>
    </row>
    <row r="120" spans="2:14" s="138" customFormat="1" x14ac:dyDescent="0.2">
      <c r="B120" s="8"/>
      <c r="C120" s="129"/>
      <c r="D120" s="129"/>
      <c r="E120" s="129"/>
      <c r="F120" s="129"/>
      <c r="G120" s="17"/>
      <c r="H120" s="143"/>
      <c r="I120" s="8"/>
      <c r="J120" s="8"/>
      <c r="K120" s="8"/>
      <c r="L120" s="8"/>
      <c r="M120" s="8"/>
      <c r="N120" s="8"/>
    </row>
    <row r="121" spans="2:14" x14ac:dyDescent="0.2">
      <c r="H121" s="143"/>
      <c r="I121" s="18"/>
    </row>
    <row r="122" spans="2:14" x14ac:dyDescent="0.2">
      <c r="I122" s="18"/>
    </row>
    <row r="123" spans="2:14" x14ac:dyDescent="0.2">
      <c r="H123" s="17"/>
      <c r="I123" s="18"/>
    </row>
    <row r="124" spans="2:14" x14ac:dyDescent="0.2">
      <c r="H124" s="17"/>
      <c r="I124" s="18"/>
    </row>
    <row r="125" spans="2:14" x14ac:dyDescent="0.2">
      <c r="I125" s="18"/>
    </row>
    <row r="126" spans="2:14" x14ac:dyDescent="0.2">
      <c r="I126" s="18"/>
    </row>
    <row r="127" spans="2:14" x14ac:dyDescent="0.2">
      <c r="I127" s="18"/>
    </row>
    <row r="128" spans="2:14" x14ac:dyDescent="0.2">
      <c r="I128" s="18"/>
    </row>
    <row r="129" spans="7:9" x14ac:dyDescent="0.2">
      <c r="G129" s="19"/>
      <c r="I129" s="18"/>
    </row>
    <row r="130" spans="7:9" x14ac:dyDescent="0.2">
      <c r="G130" s="19"/>
      <c r="I130" s="18"/>
    </row>
    <row r="131" spans="7:9" x14ac:dyDescent="0.2">
      <c r="I131" s="19"/>
    </row>
    <row r="132" spans="7:9" ht="12.95" customHeight="1" x14ac:dyDescent="0.2">
      <c r="I132" s="19"/>
    </row>
  </sheetData>
  <sheetProtection password="CA53" sheet="1" objects="1" scenarios="1"/>
  <mergeCells count="37">
    <mergeCell ref="E26:F26"/>
    <mergeCell ref="I1:N1"/>
    <mergeCell ref="I3:N3"/>
    <mergeCell ref="D8:E8"/>
    <mergeCell ref="D10:E10"/>
    <mergeCell ref="B53:D53"/>
    <mergeCell ref="B66:D66"/>
    <mergeCell ref="F66:G66"/>
    <mergeCell ref="D9:E9"/>
    <mergeCell ref="D11:E11"/>
    <mergeCell ref="D13:E13"/>
    <mergeCell ref="D12:E12"/>
    <mergeCell ref="E29:F29"/>
    <mergeCell ref="F53:G53"/>
    <mergeCell ref="E53:E56"/>
    <mergeCell ref="E27:F27"/>
    <mergeCell ref="E28:F28"/>
    <mergeCell ref="E22:F22"/>
    <mergeCell ref="E23:F23"/>
    <mergeCell ref="E24:F24"/>
    <mergeCell ref="E25:F25"/>
    <mergeCell ref="B78:G78"/>
    <mergeCell ref="B77:G77"/>
    <mergeCell ref="E66:E70"/>
    <mergeCell ref="B1:G1"/>
    <mergeCell ref="B17:G17"/>
    <mergeCell ref="B2:G2"/>
    <mergeCell ref="B3:G3"/>
    <mergeCell ref="B76:G76"/>
    <mergeCell ref="C50:D50"/>
    <mergeCell ref="C49:D49"/>
    <mergeCell ref="C51:D51"/>
    <mergeCell ref="C48:D48"/>
    <mergeCell ref="B16:G16"/>
    <mergeCell ref="C75:D75"/>
    <mergeCell ref="D6:E6"/>
    <mergeCell ref="D7:E7"/>
  </mergeCells>
  <phoneticPr fontId="5" type="noConversion"/>
  <conditionalFormatting sqref="C75 C68:C70 F69 F68">
    <cfRule type="expression" dxfId="22" priority="38">
      <formula>$C$13="yes"</formula>
    </cfRule>
  </conditionalFormatting>
  <conditionalFormatting sqref="A63:H63 A79:H79 A64:A78 H64:H78">
    <cfRule type="expression" dxfId="21" priority="59">
      <formula>$C$13="yes"</formula>
    </cfRule>
  </conditionalFormatting>
  <conditionalFormatting sqref="C55:C56 C49:C51 F55">
    <cfRule type="expression" dxfId="20" priority="30">
      <formula>$C$11="yes"</formula>
    </cfRule>
  </conditionalFormatting>
  <conditionalFormatting sqref="C35 C38:C42">
    <cfRule type="expression" dxfId="19" priority="19">
      <formula>$C$9="yes"</formula>
    </cfRule>
  </conditionalFormatting>
  <conditionalFormatting sqref="B30:G30 B18:G18 A18:A30 H18:H30">
    <cfRule type="expression" dxfId="18" priority="56">
      <formula>$C$7="yes"</formula>
    </cfRule>
  </conditionalFormatting>
  <conditionalFormatting sqref="A32:A43 B43:G43 B32:G32 H32:H43">
    <cfRule type="expression" dxfId="17" priority="57">
      <formula>$C$9="yes"</formula>
    </cfRule>
  </conditionalFormatting>
  <conditionalFormatting sqref="A46:G46 A60:G60 A47:A59 H46:H60">
    <cfRule type="expression" dxfId="16" priority="58">
      <formula>$C$11="yes"</formula>
    </cfRule>
  </conditionalFormatting>
  <conditionalFormatting sqref="C23:C29">
    <cfRule type="expression" dxfId="15" priority="10">
      <formula>$C$7="yes"</formula>
    </cfRule>
  </conditionalFormatting>
  <conditionalFormatting sqref="A4:H4 A5:A14 B14:H14 H5:H13">
    <cfRule type="expression" dxfId="14" priority="60">
      <formula>AND(OR($C$7="yes",$C$7="No"),OR($C$9="yes",$C$9="No"),OR($C$11="yes",$C$11="No"),OR($C$13="yes",$C$13="No"))</formula>
    </cfRule>
  </conditionalFormatting>
  <conditionalFormatting sqref="D23">
    <cfRule type="expression" dxfId="13" priority="11">
      <formula>AND($C$23="Yes",$C$7="YES")</formula>
    </cfRule>
  </conditionalFormatting>
  <conditionalFormatting sqref="C55 E53 C58:D58 B52 F55">
    <cfRule type="expression" dxfId="12" priority="55">
      <formula>AND($C$55&gt;0,$F$55&gt;0,$C$11="Yes")</formula>
    </cfRule>
  </conditionalFormatting>
  <conditionalFormatting sqref="E66 C68 B65 F69 C72:D72 F68">
    <cfRule type="expression" dxfId="11" priority="54">
      <formula>AND($C$68&gt;0,$C$13="Yes",OR($F$68&gt;0,$F$69&gt;0))</formula>
    </cfRule>
  </conditionalFormatting>
  <conditionalFormatting sqref="F70">
    <cfRule type="expression" dxfId="10" priority="53">
      <formula>AND($F$69&gt;0,$C$13="Yes")</formula>
    </cfRule>
  </conditionalFormatting>
  <conditionalFormatting sqref="D7:E7">
    <cfRule type="expression" dxfId="9" priority="18">
      <formula>$D$7="Please Remove Data in Step 2A"</formula>
    </cfRule>
  </conditionalFormatting>
  <conditionalFormatting sqref="D9:E9">
    <cfRule type="expression" dxfId="8" priority="20">
      <formula>$D$9="Please Remove Data in Step 2B"</formula>
    </cfRule>
  </conditionalFormatting>
  <conditionalFormatting sqref="D11:E11">
    <cfRule type="expression" dxfId="7" priority="37">
      <formula>$D$11="Please Remove Data in Step 2C"</formula>
    </cfRule>
  </conditionalFormatting>
  <conditionalFormatting sqref="D13:E13">
    <cfRule type="expression" dxfId="6" priority="48">
      <formula>$D$13="Please Remove Data in Step 2D"</formula>
    </cfRule>
  </conditionalFormatting>
  <conditionalFormatting sqref="D24">
    <cfRule type="expression" dxfId="5" priority="9">
      <formula>AND($C$24="Yes",$C$7="YES")</formula>
    </cfRule>
  </conditionalFormatting>
  <conditionalFormatting sqref="D25">
    <cfRule type="expression" dxfId="4" priority="8">
      <formula>AND($C$25="Yes",$C$7="YES")</formula>
    </cfRule>
  </conditionalFormatting>
  <conditionalFormatting sqref="D26">
    <cfRule type="expression" dxfId="3" priority="7">
      <formula>AND($C$26="Yes",$C$7="YES")</formula>
    </cfRule>
  </conditionalFormatting>
  <conditionalFormatting sqref="D27">
    <cfRule type="expression" dxfId="2" priority="6">
      <formula>AND($C$27="Yes",$C$7="YES")</formula>
    </cfRule>
  </conditionalFormatting>
  <conditionalFormatting sqref="D28">
    <cfRule type="expression" dxfId="1" priority="5">
      <formula>AND($C$28="Yes",$C$7="YES")</formula>
    </cfRule>
  </conditionalFormatting>
  <conditionalFormatting sqref="D29">
    <cfRule type="expression" dxfId="0" priority="4">
      <formula>AND($C$29="Yes",$C$7="YES")</formula>
    </cfRule>
  </conditionalFormatting>
  <dataValidations count="5">
    <dataValidation type="list" allowBlank="1" showInputMessage="1" showErrorMessage="1" sqref="C75:D75">
      <formula1>sats</formula1>
    </dataValidation>
    <dataValidation type="list" allowBlank="1" showInputMessage="1" showErrorMessage="1" sqref="C23:C29 C9 C11 C13 C7">
      <formula1>yes</formula1>
    </dataValidation>
    <dataValidation type="list" allowBlank="1" showInputMessage="1" showErrorMessage="1" sqref="C49:D49">
      <formula1>BoilerType</formula1>
    </dataValidation>
    <dataValidation type="list" allowBlank="1" showInputMessage="1" showErrorMessage="1" sqref="C50:D50">
      <formula1>WoodType</formula1>
    </dataValidation>
    <dataValidation type="list" allowBlank="1" showInputMessage="1" showErrorMessage="1" sqref="C52 C51:D51">
      <formula1>ControlDevice</formula1>
    </dataValidation>
  </dataValidations>
  <pageMargins left="0.75" right="0.75" top="1" bottom="1" header="0.5" footer="0.5"/>
  <pageSetup paperSize="5" scale="5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FF00"/>
    <pageSetUpPr fitToPage="1"/>
  </sheetPr>
  <dimension ref="A2:I64"/>
  <sheetViews>
    <sheetView zoomScaleNormal="100" workbookViewId="0"/>
  </sheetViews>
  <sheetFormatPr defaultRowHeight="12.75" x14ac:dyDescent="0.2"/>
  <cols>
    <col min="1" max="1" width="45" bestFit="1" customWidth="1"/>
    <col min="2" max="2" width="12.5703125" style="4" bestFit="1" customWidth="1"/>
    <col min="3" max="3" width="16.140625" bestFit="1" customWidth="1"/>
    <col min="4" max="5" width="13.5703125" bestFit="1" customWidth="1"/>
    <col min="6" max="6" width="11.7109375" customWidth="1"/>
  </cols>
  <sheetData>
    <row r="2" spans="1:9" ht="31.5" customHeight="1" x14ac:dyDescent="0.25">
      <c r="A2" s="394" t="s">
        <v>237</v>
      </c>
      <c r="B2" s="394"/>
      <c r="C2" s="394"/>
      <c r="D2" s="394"/>
      <c r="E2" s="394"/>
      <c r="F2" s="394"/>
      <c r="H2" s="53"/>
    </row>
    <row r="3" spans="1:9" x14ac:dyDescent="0.2">
      <c r="A3" s="392" t="s">
        <v>256</v>
      </c>
      <c r="B3" s="393"/>
      <c r="C3" s="393"/>
      <c r="D3" s="393"/>
      <c r="E3" s="393"/>
      <c r="F3" s="393"/>
    </row>
    <row r="4" spans="1:9" ht="12.95" customHeight="1" x14ac:dyDescent="0.2">
      <c r="A4" s="393"/>
      <c r="B4" s="393"/>
      <c r="C4" s="393"/>
      <c r="D4" s="393"/>
      <c r="E4" s="393"/>
      <c r="F4" s="393"/>
      <c r="G4" s="41"/>
      <c r="H4" s="41"/>
      <c r="I4" s="41"/>
    </row>
    <row r="5" spans="1:9" ht="18.75" customHeight="1" x14ac:dyDescent="0.2">
      <c r="A5" s="393"/>
      <c r="B5" s="393"/>
      <c r="C5" s="393"/>
      <c r="D5" s="393"/>
      <c r="E5" s="393"/>
      <c r="F5" s="393"/>
    </row>
    <row r="6" spans="1:9" ht="15.75" x14ac:dyDescent="0.25">
      <c r="A6" s="53" t="s">
        <v>134</v>
      </c>
    </row>
    <row r="7" spans="1:9" x14ac:dyDescent="0.2">
      <c r="A7" s="68" t="s">
        <v>8</v>
      </c>
      <c r="B7" s="66" t="s">
        <v>28</v>
      </c>
      <c r="C7" s="66" t="s">
        <v>53</v>
      </c>
      <c r="D7" s="66" t="s">
        <v>22</v>
      </c>
      <c r="E7" s="60"/>
      <c r="F7" s="122"/>
      <c r="G7" s="13"/>
    </row>
    <row r="8" spans="1:9" x14ac:dyDescent="0.2">
      <c r="A8" s="21" t="s">
        <v>12</v>
      </c>
      <c r="B8" s="26" t="s">
        <v>47</v>
      </c>
      <c r="C8" s="23">
        <f>'Part 1 releases'!C48</f>
        <v>0</v>
      </c>
      <c r="D8" s="28" t="s">
        <v>32</v>
      </c>
      <c r="E8" s="61"/>
      <c r="F8" s="123"/>
      <c r="G8" s="13"/>
    </row>
    <row r="9" spans="1:9" x14ac:dyDescent="0.2">
      <c r="A9" s="21" t="s">
        <v>14</v>
      </c>
      <c r="B9" s="26" t="s">
        <v>46</v>
      </c>
      <c r="C9" s="23">
        <f>'Part 1 releases'!C49</f>
        <v>0</v>
      </c>
      <c r="D9" s="28" t="s">
        <v>32</v>
      </c>
      <c r="E9" s="61"/>
      <c r="F9" s="122"/>
      <c r="G9" s="13"/>
    </row>
    <row r="10" spans="1:9" x14ac:dyDescent="0.2">
      <c r="A10" s="21" t="s">
        <v>11</v>
      </c>
      <c r="B10" s="25" t="s">
        <v>44</v>
      </c>
      <c r="C10" s="23">
        <f>'Part 1 releases'!C50</f>
        <v>0</v>
      </c>
      <c r="D10" s="28" t="s">
        <v>32</v>
      </c>
      <c r="E10" s="61"/>
      <c r="F10" s="122"/>
      <c r="G10" s="13"/>
    </row>
    <row r="11" spans="1:9" x14ac:dyDescent="0.2">
      <c r="A11" s="21" t="s">
        <v>10</v>
      </c>
      <c r="B11" s="25" t="s">
        <v>40</v>
      </c>
      <c r="C11" s="23">
        <f>'Part 1 releases'!C51</f>
        <v>0</v>
      </c>
      <c r="D11" s="28" t="s">
        <v>32</v>
      </c>
      <c r="E11" s="61"/>
      <c r="F11" s="5"/>
      <c r="G11" s="13"/>
    </row>
    <row r="12" spans="1:9" x14ac:dyDescent="0.2">
      <c r="A12" s="62" t="s">
        <v>158</v>
      </c>
      <c r="B12" s="25" t="s">
        <v>143</v>
      </c>
      <c r="C12" s="23">
        <f>'Part 1 releases'!C52</f>
        <v>0</v>
      </c>
      <c r="D12" s="28" t="s">
        <v>32</v>
      </c>
      <c r="E12" s="61"/>
      <c r="F12" s="5"/>
      <c r="G12" s="13"/>
    </row>
    <row r="13" spans="1:9" x14ac:dyDescent="0.2">
      <c r="A13" s="21" t="s">
        <v>9</v>
      </c>
      <c r="B13" s="26" t="s">
        <v>48</v>
      </c>
      <c r="C13" s="23">
        <f>'Part 1 releases'!C53</f>
        <v>0</v>
      </c>
      <c r="D13" s="28" t="s">
        <v>32</v>
      </c>
      <c r="E13" s="61"/>
      <c r="F13" s="5"/>
      <c r="G13" s="13"/>
    </row>
    <row r="14" spans="1:9" x14ac:dyDescent="0.2">
      <c r="A14" s="62" t="s">
        <v>142</v>
      </c>
      <c r="B14" s="25" t="s">
        <v>145</v>
      </c>
      <c r="C14" s="23">
        <f>'Part 1 releases'!C54</f>
        <v>0</v>
      </c>
      <c r="D14" s="28" t="s">
        <v>32</v>
      </c>
      <c r="E14" s="61"/>
      <c r="F14" s="5"/>
      <c r="G14" s="13"/>
    </row>
    <row r="15" spans="1:9" x14ac:dyDescent="0.2">
      <c r="A15" s="21" t="s">
        <v>13</v>
      </c>
      <c r="B15" s="25" t="s">
        <v>45</v>
      </c>
      <c r="C15" s="23">
        <f>'Part 1 releases'!C55</f>
        <v>0</v>
      </c>
      <c r="D15" s="28" t="s">
        <v>32</v>
      </c>
      <c r="E15" s="61"/>
      <c r="F15" s="5"/>
      <c r="G15" s="13"/>
    </row>
    <row r="16" spans="1:9" x14ac:dyDescent="0.2">
      <c r="A16" s="62" t="s">
        <v>169</v>
      </c>
      <c r="B16" s="25" t="s">
        <v>144</v>
      </c>
      <c r="C16" s="23">
        <f>'Part 1 releases'!C56</f>
        <v>0</v>
      </c>
      <c r="D16" s="28" t="s">
        <v>32</v>
      </c>
      <c r="E16" s="61"/>
      <c r="F16" s="5"/>
      <c r="G16" s="13"/>
    </row>
    <row r="17" spans="1:7" x14ac:dyDescent="0.2">
      <c r="A17" s="21" t="s">
        <v>165</v>
      </c>
      <c r="B17" s="26" t="s">
        <v>49</v>
      </c>
      <c r="C17" s="23">
        <f>'Part 1 releases'!C57</f>
        <v>0</v>
      </c>
      <c r="D17" s="28" t="s">
        <v>32</v>
      </c>
      <c r="E17" s="61"/>
      <c r="F17" s="5"/>
      <c r="G17" s="13"/>
    </row>
    <row r="18" spans="1:7" x14ac:dyDescent="0.2">
      <c r="A18" s="50"/>
      <c r="B18" s="49"/>
      <c r="C18" s="13"/>
      <c r="D18" s="49"/>
      <c r="E18" s="54"/>
      <c r="F18" s="57"/>
      <c r="G18" s="13"/>
    </row>
    <row r="19" spans="1:7" x14ac:dyDescent="0.2">
      <c r="A19" s="13"/>
      <c r="B19" s="49"/>
      <c r="C19" s="13"/>
      <c r="D19" s="13"/>
      <c r="E19" s="54"/>
      <c r="F19" s="57"/>
      <c r="G19" s="13"/>
    </row>
    <row r="20" spans="1:7" ht="15.75" x14ac:dyDescent="0.25">
      <c r="A20" s="52" t="s">
        <v>135</v>
      </c>
      <c r="B20" s="49"/>
      <c r="C20" s="13"/>
      <c r="D20" s="13"/>
      <c r="E20" s="54"/>
      <c r="F20" s="54"/>
      <c r="G20" s="13"/>
    </row>
    <row r="21" spans="1:7" x14ac:dyDescent="0.2">
      <c r="A21" s="68" t="s">
        <v>8</v>
      </c>
      <c r="B21" s="67" t="s">
        <v>28</v>
      </c>
      <c r="C21" s="66" t="s">
        <v>39</v>
      </c>
      <c r="D21" s="66" t="s">
        <v>22</v>
      </c>
      <c r="E21" s="54"/>
    </row>
    <row r="22" spans="1:7" x14ac:dyDescent="0.2">
      <c r="A22" s="45" t="s">
        <v>90</v>
      </c>
      <c r="B22" s="46" t="s">
        <v>89</v>
      </c>
      <c r="C22" s="84">
        <f>'Part 3 releases'!E7</f>
        <v>0</v>
      </c>
      <c r="D22" s="28" t="s">
        <v>148</v>
      </c>
      <c r="E22" s="54"/>
      <c r="F22" s="2"/>
    </row>
    <row r="23" spans="1:7" x14ac:dyDescent="0.2">
      <c r="A23" s="45" t="s">
        <v>93</v>
      </c>
      <c r="B23" s="46" t="s">
        <v>94</v>
      </c>
      <c r="C23" s="84">
        <f>'Part 3 releases'!E8</f>
        <v>0</v>
      </c>
      <c r="D23" s="28" t="s">
        <v>148</v>
      </c>
      <c r="E23" s="54"/>
      <c r="F23" s="2"/>
    </row>
    <row r="24" spans="1:7" x14ac:dyDescent="0.2">
      <c r="A24" s="45" t="s">
        <v>97</v>
      </c>
      <c r="B24" s="46" t="s">
        <v>98</v>
      </c>
      <c r="C24" s="84">
        <f>'Part 3 releases'!E9</f>
        <v>0</v>
      </c>
      <c r="D24" s="28" t="s">
        <v>148</v>
      </c>
      <c r="E24" s="54"/>
      <c r="F24" s="2"/>
    </row>
    <row r="25" spans="1:7" x14ac:dyDescent="0.2">
      <c r="A25" s="45" t="s">
        <v>101</v>
      </c>
      <c r="B25" s="46" t="s">
        <v>102</v>
      </c>
      <c r="C25" s="84">
        <f>'Part 3 releases'!E10</f>
        <v>0</v>
      </c>
      <c r="D25" s="28" t="s">
        <v>148</v>
      </c>
      <c r="E25" s="54"/>
      <c r="F25" s="2"/>
    </row>
    <row r="26" spans="1:7" x14ac:dyDescent="0.2">
      <c r="A26" s="45" t="s">
        <v>105</v>
      </c>
      <c r="B26" s="46" t="s">
        <v>106</v>
      </c>
      <c r="C26" s="84">
        <f>'Part 3 releases'!E11</f>
        <v>0</v>
      </c>
      <c r="D26" s="28" t="s">
        <v>148</v>
      </c>
      <c r="E26" s="54"/>
      <c r="F26" s="2"/>
    </row>
    <row r="27" spans="1:7" x14ac:dyDescent="0.2">
      <c r="A27" s="45" t="s">
        <v>109</v>
      </c>
      <c r="B27" s="46" t="s">
        <v>110</v>
      </c>
      <c r="C27" s="84">
        <f>'Part 3 releases'!E12</f>
        <v>0</v>
      </c>
      <c r="D27" s="28" t="s">
        <v>148</v>
      </c>
      <c r="E27" s="54"/>
      <c r="F27" s="2"/>
    </row>
    <row r="28" spans="1:7" x14ac:dyDescent="0.2">
      <c r="A28" s="45" t="s">
        <v>113</v>
      </c>
      <c r="B28" s="46" t="s">
        <v>41</v>
      </c>
      <c r="C28" s="84">
        <f>'Part 3 releases'!E13</f>
        <v>0</v>
      </c>
      <c r="D28" s="28" t="s">
        <v>148</v>
      </c>
      <c r="E28" s="54"/>
      <c r="F28" s="2"/>
    </row>
    <row r="29" spans="1:7" x14ac:dyDescent="0.2">
      <c r="A29" s="45" t="s">
        <v>91</v>
      </c>
      <c r="B29" s="46" t="s">
        <v>92</v>
      </c>
      <c r="C29" s="84">
        <f>'Part 3 releases'!E14</f>
        <v>0</v>
      </c>
      <c r="D29" s="28" t="s">
        <v>148</v>
      </c>
      <c r="E29" s="54"/>
      <c r="F29" s="2"/>
    </row>
    <row r="30" spans="1:7" x14ac:dyDescent="0.2">
      <c r="A30" s="45" t="s">
        <v>95</v>
      </c>
      <c r="B30" s="46" t="s">
        <v>96</v>
      </c>
      <c r="C30" s="84">
        <f>'Part 3 releases'!E15</f>
        <v>0</v>
      </c>
      <c r="D30" s="28" t="s">
        <v>148</v>
      </c>
      <c r="E30" s="54"/>
      <c r="F30" s="2"/>
    </row>
    <row r="31" spans="1:7" x14ac:dyDescent="0.2">
      <c r="A31" s="45" t="s">
        <v>99</v>
      </c>
      <c r="B31" s="46" t="s">
        <v>100</v>
      </c>
      <c r="C31" s="84">
        <f>'Part 3 releases'!E16</f>
        <v>0</v>
      </c>
      <c r="D31" s="28" t="s">
        <v>148</v>
      </c>
      <c r="E31" s="54"/>
      <c r="F31" s="2"/>
    </row>
    <row r="32" spans="1:7" x14ac:dyDescent="0.2">
      <c r="A32" s="45" t="s">
        <v>103</v>
      </c>
      <c r="B32" s="46" t="s">
        <v>104</v>
      </c>
      <c r="C32" s="84">
        <f>'Part 3 releases'!E17</f>
        <v>0</v>
      </c>
      <c r="D32" s="28" t="s">
        <v>148</v>
      </c>
      <c r="E32" s="54"/>
      <c r="F32" s="2"/>
    </row>
    <row r="33" spans="1:8" x14ac:dyDescent="0.2">
      <c r="A33" s="45" t="s">
        <v>107</v>
      </c>
      <c r="B33" s="46" t="s">
        <v>108</v>
      </c>
      <c r="C33" s="84">
        <f>'Part 3 releases'!E18</f>
        <v>0</v>
      </c>
      <c r="D33" s="28" t="s">
        <v>148</v>
      </c>
      <c r="E33" s="54"/>
      <c r="F33" s="2"/>
    </row>
    <row r="34" spans="1:8" x14ac:dyDescent="0.2">
      <c r="A34" s="45" t="s">
        <v>111</v>
      </c>
      <c r="B34" s="46" t="s">
        <v>112</v>
      </c>
      <c r="C34" s="84">
        <f>'Part 3 releases'!E19</f>
        <v>0</v>
      </c>
      <c r="D34" s="28" t="s">
        <v>148</v>
      </c>
      <c r="E34" s="2"/>
      <c r="F34" s="2"/>
    </row>
    <row r="35" spans="1:8" x14ac:dyDescent="0.2">
      <c r="A35" s="45" t="s">
        <v>114</v>
      </c>
      <c r="B35" s="46" t="s">
        <v>115</v>
      </c>
      <c r="C35" s="84">
        <f>'Part 3 releases'!E20</f>
        <v>0</v>
      </c>
      <c r="D35" s="28" t="s">
        <v>148</v>
      </c>
    </row>
    <row r="36" spans="1:8" x14ac:dyDescent="0.2">
      <c r="A36" s="45" t="s">
        <v>116</v>
      </c>
      <c r="B36" s="46" t="s">
        <v>117</v>
      </c>
      <c r="C36" s="84">
        <f>'Part 3 releases'!E21</f>
        <v>0</v>
      </c>
      <c r="D36" s="28" t="s">
        <v>148</v>
      </c>
    </row>
    <row r="37" spans="1:8" x14ac:dyDescent="0.2">
      <c r="A37" s="45" t="s">
        <v>118</v>
      </c>
      <c r="B37" s="46" t="s">
        <v>119</v>
      </c>
      <c r="C37" s="84">
        <f>'Part 3 releases'!E22</f>
        <v>0</v>
      </c>
      <c r="D37" s="28" t="s">
        <v>148</v>
      </c>
    </row>
    <row r="38" spans="1:8" x14ac:dyDescent="0.2">
      <c r="A38" s="45" t="s">
        <v>120</v>
      </c>
      <c r="B38" s="46" t="s">
        <v>121</v>
      </c>
      <c r="C38" s="84">
        <f>'Part 3 releases'!E23</f>
        <v>0</v>
      </c>
      <c r="D38" s="28" t="s">
        <v>148</v>
      </c>
    </row>
    <row r="39" spans="1:8" x14ac:dyDescent="0.2">
      <c r="A39" s="21" t="s">
        <v>15</v>
      </c>
      <c r="B39" s="28" t="s">
        <v>146</v>
      </c>
      <c r="C39" s="65" t="s">
        <v>161</v>
      </c>
      <c r="D39" s="28" t="s">
        <v>148</v>
      </c>
    </row>
    <row r="41" spans="1:8" ht="15.75" x14ac:dyDescent="0.25">
      <c r="A41" s="52" t="s">
        <v>136</v>
      </c>
    </row>
    <row r="42" spans="1:8" x14ac:dyDescent="0.2">
      <c r="A42" s="68" t="s">
        <v>8</v>
      </c>
      <c r="B42" s="68" t="s">
        <v>28</v>
      </c>
      <c r="C42" s="69" t="s">
        <v>39</v>
      </c>
      <c r="D42" s="69" t="s">
        <v>22</v>
      </c>
      <c r="E42" s="60"/>
    </row>
    <row r="43" spans="1:8" x14ac:dyDescent="0.2">
      <c r="A43" s="27" t="s">
        <v>30</v>
      </c>
      <c r="B43" s="26" t="s">
        <v>31</v>
      </c>
      <c r="C43" s="23">
        <f>'Part 4 releases'!C56</f>
        <v>0</v>
      </c>
      <c r="D43" s="28" t="s">
        <v>32</v>
      </c>
      <c r="E43" s="61"/>
      <c r="F43" s="5"/>
    </row>
    <row r="44" spans="1:8" ht="15.75" x14ac:dyDescent="0.3">
      <c r="A44" s="27" t="s">
        <v>123</v>
      </c>
      <c r="B44" s="58" t="s">
        <v>33</v>
      </c>
      <c r="C44" s="23">
        <f>'Part 4 releases'!C57</f>
        <v>0</v>
      </c>
      <c r="D44" s="28" t="s">
        <v>32</v>
      </c>
      <c r="E44" s="61"/>
      <c r="F44" s="5"/>
    </row>
    <row r="45" spans="1:8" x14ac:dyDescent="0.2">
      <c r="A45" s="29" t="s">
        <v>34</v>
      </c>
      <c r="B45" s="26" t="s">
        <v>35</v>
      </c>
      <c r="C45" s="23">
        <f>'Part 4 releases'!C58</f>
        <v>0</v>
      </c>
      <c r="D45" s="28" t="s">
        <v>32</v>
      </c>
      <c r="E45" s="61"/>
      <c r="F45" s="5"/>
    </row>
    <row r="46" spans="1:8" x14ac:dyDescent="0.2">
      <c r="A46" s="45" t="s">
        <v>36</v>
      </c>
      <c r="B46" s="26" t="s">
        <v>50</v>
      </c>
      <c r="C46" s="23">
        <f>'Part 4 releases'!C59</f>
        <v>0</v>
      </c>
      <c r="D46" s="28" t="s">
        <v>32</v>
      </c>
      <c r="E46" s="61"/>
      <c r="F46" s="5"/>
    </row>
    <row r="47" spans="1:8" x14ac:dyDescent="0.2">
      <c r="A47" s="27" t="s">
        <v>37</v>
      </c>
      <c r="B47" s="26" t="s">
        <v>50</v>
      </c>
      <c r="C47" s="23">
        <f>'Part 4 releases'!C60</f>
        <v>0</v>
      </c>
      <c r="D47" s="28" t="s">
        <v>32</v>
      </c>
      <c r="E47" s="61"/>
      <c r="F47" s="5"/>
    </row>
    <row r="48" spans="1:8" ht="28.5" x14ac:dyDescent="0.3">
      <c r="A48" s="27" t="s">
        <v>139</v>
      </c>
      <c r="B48" s="26" t="s">
        <v>50</v>
      </c>
      <c r="C48" s="23">
        <f>'Part 4 releases'!C61</f>
        <v>0</v>
      </c>
      <c r="D48" s="28" t="s">
        <v>32</v>
      </c>
      <c r="E48" s="61"/>
      <c r="F48" s="5"/>
      <c r="H48" t="s">
        <v>164</v>
      </c>
    </row>
    <row r="49" spans="1:6" ht="28.5" x14ac:dyDescent="0.3">
      <c r="A49" s="27" t="s">
        <v>140</v>
      </c>
      <c r="B49" s="26" t="s">
        <v>50</v>
      </c>
      <c r="C49" s="23">
        <f>'Part 4 releases'!C62</f>
        <v>0</v>
      </c>
      <c r="D49" s="28" t="s">
        <v>32</v>
      </c>
      <c r="E49" s="61"/>
      <c r="F49" s="5"/>
    </row>
    <row r="50" spans="1:6" ht="14.25" x14ac:dyDescent="0.2">
      <c r="A50" s="64" t="s">
        <v>79</v>
      </c>
      <c r="B50" s="55"/>
      <c r="C50" s="6"/>
      <c r="D50" s="16"/>
      <c r="E50" s="15"/>
      <c r="F50" s="15"/>
    </row>
    <row r="52" spans="1:6" ht="15.75" x14ac:dyDescent="0.25">
      <c r="A52" s="51" t="s">
        <v>137</v>
      </c>
    </row>
    <row r="53" spans="1:6" x14ac:dyDescent="0.2">
      <c r="A53" s="68" t="s">
        <v>8</v>
      </c>
      <c r="B53" s="68" t="s">
        <v>28</v>
      </c>
      <c r="C53" s="69" t="s">
        <v>39</v>
      </c>
      <c r="D53" s="69" t="s">
        <v>22</v>
      </c>
      <c r="E53" s="60"/>
    </row>
    <row r="54" spans="1:6" x14ac:dyDescent="0.2">
      <c r="A54" s="62" t="s">
        <v>153</v>
      </c>
      <c r="B54" s="22" t="s">
        <v>55</v>
      </c>
      <c r="C54" s="23">
        <f>'Part 5 releases'!C40</f>
        <v>0</v>
      </c>
      <c r="D54" s="24" t="s">
        <v>32</v>
      </c>
      <c r="E54" s="61"/>
      <c r="F54" s="5"/>
    </row>
    <row r="55" spans="1:6" x14ac:dyDescent="0.2">
      <c r="A55" s="21" t="s">
        <v>11</v>
      </c>
      <c r="B55" s="25" t="s">
        <v>44</v>
      </c>
      <c r="C55" s="23">
        <f>'Part 5 releases'!C41</f>
        <v>0</v>
      </c>
      <c r="D55" s="24" t="s">
        <v>32</v>
      </c>
      <c r="E55" s="61"/>
      <c r="F55" s="5"/>
    </row>
    <row r="56" spans="1:6" x14ac:dyDescent="0.2">
      <c r="A56" s="62" t="s">
        <v>154</v>
      </c>
      <c r="B56" s="22" t="s">
        <v>56</v>
      </c>
      <c r="C56" s="23">
        <f>'Part 5 releases'!C42</f>
        <v>0</v>
      </c>
      <c r="D56" s="24" t="s">
        <v>32</v>
      </c>
      <c r="E56" s="61"/>
      <c r="F56" s="5"/>
    </row>
    <row r="57" spans="1:6" x14ac:dyDescent="0.2">
      <c r="A57" s="62" t="s">
        <v>155</v>
      </c>
      <c r="B57" s="22" t="s">
        <v>57</v>
      </c>
      <c r="C57" s="23">
        <f>'Part 5 releases'!C43</f>
        <v>0</v>
      </c>
      <c r="D57" s="24" t="s">
        <v>32</v>
      </c>
      <c r="E57" s="61"/>
      <c r="F57" s="5"/>
    </row>
    <row r="58" spans="1:6" x14ac:dyDescent="0.2">
      <c r="A58" s="21" t="s">
        <v>17</v>
      </c>
      <c r="B58" s="22" t="s">
        <v>58</v>
      </c>
      <c r="C58" s="23">
        <f>'Part 5 releases'!C44</f>
        <v>0</v>
      </c>
      <c r="D58" s="24" t="s">
        <v>32</v>
      </c>
      <c r="E58" s="61"/>
      <c r="F58" s="5"/>
    </row>
    <row r="59" spans="1:6" x14ac:dyDescent="0.2">
      <c r="A59" s="21" t="s">
        <v>10</v>
      </c>
      <c r="B59" s="25" t="s">
        <v>40</v>
      </c>
      <c r="C59" s="23">
        <f>'Part 5 releases'!C45</f>
        <v>0</v>
      </c>
      <c r="D59" s="24" t="s">
        <v>32</v>
      </c>
      <c r="E59" s="61"/>
      <c r="F59" s="5"/>
    </row>
    <row r="60" spans="1:6" x14ac:dyDescent="0.2">
      <c r="A60" s="62" t="s">
        <v>158</v>
      </c>
      <c r="B60" s="25" t="s">
        <v>143</v>
      </c>
      <c r="C60" s="23">
        <f>'Part 5 releases'!C46</f>
        <v>0</v>
      </c>
      <c r="D60" s="24" t="s">
        <v>32</v>
      </c>
      <c r="E60" s="61"/>
      <c r="F60" s="5"/>
    </row>
    <row r="61" spans="1:6" x14ac:dyDescent="0.2">
      <c r="A61" s="21" t="s">
        <v>9</v>
      </c>
      <c r="B61" s="26" t="s">
        <v>48</v>
      </c>
      <c r="C61" s="23">
        <f>'Part 5 releases'!C47</f>
        <v>0</v>
      </c>
      <c r="D61" s="24" t="s">
        <v>32</v>
      </c>
      <c r="E61" s="61"/>
      <c r="F61" s="5"/>
    </row>
    <row r="62" spans="1:6" x14ac:dyDescent="0.2">
      <c r="A62" s="21" t="s">
        <v>16</v>
      </c>
      <c r="B62" s="22" t="s">
        <v>59</v>
      </c>
      <c r="C62" s="23">
        <f>'Part 5 releases'!C48</f>
        <v>0</v>
      </c>
      <c r="D62" s="24" t="s">
        <v>32</v>
      </c>
      <c r="E62" s="61"/>
      <c r="F62" s="5"/>
    </row>
    <row r="63" spans="1:6" x14ac:dyDescent="0.2">
      <c r="A63" s="21" t="s">
        <v>165</v>
      </c>
      <c r="B63" s="26" t="s">
        <v>49</v>
      </c>
      <c r="C63" s="23">
        <f>'Part 5 releases'!C49</f>
        <v>0</v>
      </c>
      <c r="D63" s="24" t="s">
        <v>32</v>
      </c>
      <c r="E63" s="61"/>
      <c r="F63" s="5"/>
    </row>
    <row r="64" spans="1:6" x14ac:dyDescent="0.2">
      <c r="A64" s="63"/>
      <c r="B64" s="5"/>
      <c r="C64" s="6"/>
      <c r="D64" s="7"/>
    </row>
  </sheetData>
  <sheetProtection password="CA53" sheet="1" objects="1" scenarios="1"/>
  <mergeCells count="2">
    <mergeCell ref="A3:F5"/>
    <mergeCell ref="A2:F2"/>
  </mergeCells>
  <phoneticPr fontId="5" type="noConversion"/>
  <pageMargins left="0.75" right="0.75" top="1" bottom="1" header="0.5" footer="0.5"/>
  <pageSetup scale="75"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8"/>
  <sheetViews>
    <sheetView zoomScaleNormal="100" workbookViewId="0"/>
  </sheetViews>
  <sheetFormatPr defaultRowHeight="12.75" x14ac:dyDescent="0.2"/>
  <cols>
    <col min="1" max="1" width="33.7109375" style="8" customWidth="1"/>
    <col min="2" max="2" width="12.5703125" style="8" bestFit="1" customWidth="1"/>
    <col min="3" max="3" width="17" style="8" customWidth="1"/>
    <col min="4" max="4" width="14.42578125" style="8" bestFit="1" customWidth="1"/>
    <col min="5" max="5" width="20" style="8" customWidth="1"/>
    <col min="6" max="6" width="11.42578125" style="8" customWidth="1"/>
    <col min="7" max="7" width="16.140625" style="8" customWidth="1"/>
    <col min="8" max="8" width="11.28515625" style="8" customWidth="1"/>
    <col min="9" max="9" width="15.140625" style="8" customWidth="1"/>
    <col min="10" max="10" width="13.5703125" style="8" bestFit="1" customWidth="1"/>
    <col min="11" max="11" width="14.42578125" style="8" customWidth="1"/>
    <col min="12" max="12" width="15" style="8" customWidth="1"/>
    <col min="13" max="16384" width="9.140625" style="8"/>
  </cols>
  <sheetData>
    <row r="1" spans="1:16" x14ac:dyDescent="0.2">
      <c r="E1" s="10" t="s">
        <v>42</v>
      </c>
    </row>
    <row r="3" spans="1:16" ht="41.25" customHeight="1" x14ac:dyDescent="0.2">
      <c r="A3" s="396" t="s">
        <v>238</v>
      </c>
      <c r="B3" s="396"/>
      <c r="C3" s="396"/>
      <c r="D3" s="396"/>
      <c r="E3" s="396"/>
      <c r="F3" s="396"/>
      <c r="G3" s="396"/>
      <c r="H3" s="396"/>
      <c r="I3" s="396"/>
      <c r="J3" s="396"/>
      <c r="K3" s="396"/>
      <c r="L3" s="396"/>
      <c r="M3" s="396"/>
      <c r="N3" s="396"/>
      <c r="O3" s="396"/>
      <c r="P3" s="396"/>
    </row>
    <row r="6" spans="1:16" x14ac:dyDescent="0.2">
      <c r="A6" s="127" t="s">
        <v>128</v>
      </c>
      <c r="B6" s="127"/>
    </row>
    <row r="7" spans="1:16" x14ac:dyDescent="0.2">
      <c r="C7" s="399" t="s">
        <v>6</v>
      </c>
      <c r="D7" s="399"/>
      <c r="E7" s="400" t="s">
        <v>2</v>
      </c>
      <c r="F7" s="401"/>
      <c r="G7" s="398" t="s">
        <v>7</v>
      </c>
      <c r="H7" s="398"/>
    </row>
    <row r="8" spans="1:16" ht="27" x14ac:dyDescent="0.2">
      <c r="A8" s="232" t="s">
        <v>8</v>
      </c>
      <c r="B8" s="233" t="s">
        <v>28</v>
      </c>
      <c r="C8" s="92" t="s">
        <v>239</v>
      </c>
      <c r="D8" s="92" t="s">
        <v>52</v>
      </c>
      <c r="E8" s="92" t="s">
        <v>240</v>
      </c>
      <c r="F8" s="92" t="s">
        <v>52</v>
      </c>
      <c r="G8" s="92" t="s">
        <v>241</v>
      </c>
      <c r="H8" s="92" t="s">
        <v>52</v>
      </c>
      <c r="I8" s="234"/>
    </row>
    <row r="9" spans="1:16" x14ac:dyDescent="0.2">
      <c r="A9" s="235" t="s">
        <v>12</v>
      </c>
      <c r="B9" s="236" t="s">
        <v>47</v>
      </c>
      <c r="C9" s="72">
        <v>4.8500000000000001E-2</v>
      </c>
      <c r="D9" s="237">
        <f>IF('Input Data'!$C$9="Yes",C9*'Input Data'!$C$35*'Input Data'!$C$38*0.001,0)</f>
        <v>0</v>
      </c>
      <c r="E9" s="72">
        <v>3.3000000000000002E-2</v>
      </c>
      <c r="F9" s="237">
        <f>IF('Input Data'!$C$9="Yes",E9*'Input Data'!$C$35*'Input Data'!$C$40*0.001,0)</f>
        <v>0</v>
      </c>
      <c r="G9" s="72">
        <v>0.03</v>
      </c>
      <c r="H9" s="237">
        <f>IF('Input Data'!$C$9="Yes",G9*'Input Data'!$C$35*'Input Data'!$C$42*0.001,0)</f>
        <v>0</v>
      </c>
      <c r="I9" s="16"/>
      <c r="K9" s="133"/>
    </row>
    <row r="10" spans="1:16" x14ac:dyDescent="0.2">
      <c r="A10" s="235" t="s">
        <v>14</v>
      </c>
      <c r="B10" s="236" t="s">
        <v>46</v>
      </c>
      <c r="C10" s="72">
        <v>3.59E-4</v>
      </c>
      <c r="D10" s="237">
        <f>IF('Input Data'!$C$9="Yes",C10*'Input Data'!$C$35*'Input Data'!$C$38*0.001,0)</f>
        <v>0</v>
      </c>
      <c r="E10" s="72">
        <v>9.2500000000000004E-4</v>
      </c>
      <c r="F10" s="237">
        <f>IF('Input Data'!$C$9="Yes",E10*'Input Data'!$C$35*'Input Data'!$C$40*0.001,0)</f>
        <v>0</v>
      </c>
      <c r="G10" s="72">
        <v>6.9999999999999999E-4</v>
      </c>
      <c r="H10" s="237">
        <f>IF('Input Data'!$C$9="Yes",G10*'Input Data'!$C$35*'Input Data'!$C$42*0.001,0)</f>
        <v>0</v>
      </c>
      <c r="I10" s="16"/>
    </row>
    <row r="11" spans="1:16" x14ac:dyDescent="0.2">
      <c r="A11" s="235" t="s">
        <v>10</v>
      </c>
      <c r="B11" s="236" t="s">
        <v>40</v>
      </c>
      <c r="C11" s="72">
        <v>2.7000000000000001E-3</v>
      </c>
      <c r="D11" s="237">
        <f>IF('Input Data'!$C$9="Yes",C11*'Input Data'!$C$35*'Input Data'!$C$38*0.001,0)</f>
        <v>0</v>
      </c>
      <c r="E11" s="72">
        <v>2.3E-3</v>
      </c>
      <c r="F11" s="237">
        <f>IF('Input Data'!$C$9="Yes",E11*'Input Data'!$C$35*'Input Data'!$C$40*0.001,0)</f>
        <v>0</v>
      </c>
      <c r="G11" s="72">
        <v>5.0000000000000001E-3</v>
      </c>
      <c r="H11" s="237">
        <f>IF('Input Data'!$C$9="Yes",G11*'Input Data'!$C$35*'Input Data'!$C$42*0.001,0)</f>
        <v>0</v>
      </c>
      <c r="I11" s="16"/>
    </row>
    <row r="12" spans="1:16" x14ac:dyDescent="0.2">
      <c r="A12" s="235" t="s">
        <v>9</v>
      </c>
      <c r="B12" s="236" t="s">
        <v>48</v>
      </c>
      <c r="C12" s="72">
        <v>5.2200000000000003E-2</v>
      </c>
      <c r="D12" s="237">
        <f>IF('Input Data'!$C$9="Yes",C12*'Input Data'!$C$35*'Input Data'!$C$38*0.001,0)</f>
        <v>0</v>
      </c>
      <c r="E12" s="72">
        <v>3.4000000000000002E-2</v>
      </c>
      <c r="F12" s="237">
        <f>IF('Input Data'!$C$9="Yes",E12*'Input Data'!$C$35*'Input Data'!$C$40*0.001,0)</f>
        <v>0</v>
      </c>
      <c r="G12" s="72">
        <v>6.4000000000000001E-2</v>
      </c>
      <c r="H12" s="237">
        <f>IF('Input Data'!$C$9="Yes",G12*'Input Data'!$C$35*'Input Data'!$C$42*0.001,0)</f>
        <v>0</v>
      </c>
      <c r="I12" s="16"/>
    </row>
    <row r="13" spans="1:16" x14ac:dyDescent="0.2">
      <c r="A13" s="238" t="s">
        <v>270</v>
      </c>
      <c r="B13" s="239"/>
      <c r="C13" s="153"/>
      <c r="D13" s="153"/>
      <c r="E13" s="153"/>
      <c r="F13" s="153"/>
      <c r="G13" s="153"/>
      <c r="H13" s="153"/>
      <c r="I13" s="153"/>
      <c r="J13" s="153"/>
      <c r="K13" s="153"/>
      <c r="L13" s="153"/>
      <c r="M13" s="240"/>
    </row>
    <row r="14" spans="1:16" x14ac:dyDescent="0.2">
      <c r="A14" s="239" t="s">
        <v>271</v>
      </c>
      <c r="B14" s="239"/>
      <c r="C14" s="153"/>
      <c r="D14" s="153"/>
      <c r="E14" s="153"/>
      <c r="G14" s="153"/>
      <c r="H14" s="153"/>
      <c r="I14" s="153"/>
      <c r="J14" s="153"/>
      <c r="K14" s="153"/>
      <c r="L14" s="153"/>
      <c r="M14" s="240"/>
    </row>
    <row r="15" spans="1:16" x14ac:dyDescent="0.2">
      <c r="A15" s="239" t="s">
        <v>272</v>
      </c>
      <c r="B15" s="239"/>
      <c r="C15" s="153"/>
      <c r="D15" s="153"/>
      <c r="E15" s="153"/>
      <c r="F15" s="153"/>
      <c r="G15" s="153"/>
      <c r="H15" s="153"/>
      <c r="I15" s="153"/>
      <c r="J15" s="153"/>
      <c r="K15" s="153"/>
      <c r="L15" s="153"/>
      <c r="M15" s="240"/>
    </row>
    <row r="16" spans="1:16" x14ac:dyDescent="0.2">
      <c r="A16" s="153"/>
      <c r="B16" s="153"/>
      <c r="C16" s="153"/>
      <c r="D16" s="153"/>
      <c r="E16" s="153"/>
      <c r="F16" s="153"/>
      <c r="G16" s="153"/>
      <c r="H16" s="153"/>
      <c r="I16" s="153"/>
      <c r="J16" s="153"/>
      <c r="K16" s="153"/>
      <c r="L16" s="153"/>
      <c r="M16" s="240"/>
    </row>
    <row r="17" spans="1:6" x14ac:dyDescent="0.2">
      <c r="A17" s="127" t="s">
        <v>224</v>
      </c>
      <c r="B17" s="127"/>
    </row>
    <row r="18" spans="1:6" ht="38.25" x14ac:dyDescent="0.2">
      <c r="A18" s="232" t="s">
        <v>8</v>
      </c>
      <c r="B18" s="233" t="s">
        <v>28</v>
      </c>
      <c r="C18" s="92" t="s">
        <v>242</v>
      </c>
      <c r="D18" s="92" t="s">
        <v>87</v>
      </c>
      <c r="E18" s="92" t="s">
        <v>206</v>
      </c>
      <c r="F18" s="234"/>
    </row>
    <row r="19" spans="1:6" x14ac:dyDescent="0.2">
      <c r="A19" s="235" t="s">
        <v>12</v>
      </c>
      <c r="B19" s="241" t="s">
        <v>47</v>
      </c>
      <c r="C19" s="261">
        <v>1.2200000000000001E-13</v>
      </c>
      <c r="D19" s="242">
        <f>'Input Data'!$C$58*1055056000</f>
        <v>0</v>
      </c>
      <c r="E19" s="237">
        <f>D19*C19*0.001</f>
        <v>0</v>
      </c>
      <c r="F19" s="226"/>
    </row>
    <row r="20" spans="1:6" x14ac:dyDescent="0.2">
      <c r="A20" s="235" t="s">
        <v>14</v>
      </c>
      <c r="B20" s="241" t="s">
        <v>46</v>
      </c>
      <c r="C20" s="261">
        <v>1.12E-13</v>
      </c>
      <c r="D20" s="242">
        <f>'Input Data'!$C$58*1055056000</f>
        <v>0</v>
      </c>
      <c r="E20" s="237">
        <f t="shared" ref="E20:E28" si="0">D20*C20*0.001</f>
        <v>0</v>
      </c>
      <c r="F20" s="226"/>
    </row>
    <row r="21" spans="1:6" x14ac:dyDescent="0.2">
      <c r="A21" s="235" t="s">
        <v>11</v>
      </c>
      <c r="B21" s="109" t="s">
        <v>44</v>
      </c>
      <c r="C21" s="261">
        <v>4.2100000000000002E-13</v>
      </c>
      <c r="D21" s="242">
        <f>'Input Data'!$C$58*1055056000</f>
        <v>0</v>
      </c>
      <c r="E21" s="237">
        <f t="shared" si="0"/>
        <v>0</v>
      </c>
      <c r="F21" s="226"/>
    </row>
    <row r="22" spans="1:6" x14ac:dyDescent="0.2">
      <c r="A22" s="235" t="s">
        <v>10</v>
      </c>
      <c r="B22" s="109" t="s">
        <v>40</v>
      </c>
      <c r="C22" s="261">
        <v>4.5100000000000005E-13</v>
      </c>
      <c r="D22" s="242">
        <f>'Input Data'!$C$58*1055056000</f>
        <v>0</v>
      </c>
      <c r="E22" s="237">
        <f t="shared" si="0"/>
        <v>0</v>
      </c>
      <c r="F22" s="226"/>
    </row>
    <row r="23" spans="1:6" x14ac:dyDescent="0.2">
      <c r="A23" s="243" t="s">
        <v>158</v>
      </c>
      <c r="B23" s="109" t="s">
        <v>143</v>
      </c>
      <c r="C23" s="261">
        <v>1.9400000000000002E-12</v>
      </c>
      <c r="D23" s="242">
        <f>'Input Data'!$C$58*1055056000</f>
        <v>0</v>
      </c>
      <c r="E23" s="237">
        <f t="shared" si="0"/>
        <v>0</v>
      </c>
      <c r="F23" s="226"/>
    </row>
    <row r="24" spans="1:6" x14ac:dyDescent="0.2">
      <c r="A24" s="235" t="s">
        <v>9</v>
      </c>
      <c r="B24" s="241" t="s">
        <v>48</v>
      </c>
      <c r="C24" s="261">
        <v>3.1400000000000003E-13</v>
      </c>
      <c r="D24" s="242">
        <f>'Input Data'!$C$58*1055056000</f>
        <v>0</v>
      </c>
      <c r="E24" s="237">
        <f t="shared" si="0"/>
        <v>0</v>
      </c>
      <c r="F24" s="226"/>
    </row>
    <row r="25" spans="1:6" x14ac:dyDescent="0.2">
      <c r="A25" s="243" t="s">
        <v>142</v>
      </c>
      <c r="B25" s="109" t="s">
        <v>145</v>
      </c>
      <c r="C25" s="261">
        <v>1.7100000000000003E-13</v>
      </c>
      <c r="D25" s="242">
        <f>'Input Data'!$C$58*1055056000</f>
        <v>0</v>
      </c>
      <c r="E25" s="237">
        <f t="shared" si="0"/>
        <v>0</v>
      </c>
      <c r="F25" s="226"/>
    </row>
    <row r="26" spans="1:6" x14ac:dyDescent="0.2">
      <c r="A26" s="235" t="s">
        <v>13</v>
      </c>
      <c r="B26" s="109" t="s">
        <v>45</v>
      </c>
      <c r="C26" s="261">
        <v>4.2799999999999998E-14</v>
      </c>
      <c r="D26" s="242">
        <f>'Input Data'!$C$58*1055056000</f>
        <v>0</v>
      </c>
      <c r="E26" s="237">
        <f t="shared" si="0"/>
        <v>0</v>
      </c>
      <c r="F26" s="226"/>
    </row>
    <row r="27" spans="1:6" x14ac:dyDescent="0.2">
      <c r="A27" s="243" t="s">
        <v>169</v>
      </c>
      <c r="B27" s="109" t="s">
        <v>144</v>
      </c>
      <c r="C27" s="261">
        <v>6.875000000000001E-14</v>
      </c>
      <c r="D27" s="242">
        <f>'Input Data'!$C$58*1055056000</f>
        <v>0</v>
      </c>
      <c r="E27" s="237">
        <f t="shared" si="0"/>
        <v>0</v>
      </c>
      <c r="F27" s="226"/>
    </row>
    <row r="28" spans="1:6" x14ac:dyDescent="0.2">
      <c r="A28" s="244" t="s">
        <v>165</v>
      </c>
      <c r="B28" s="241" t="s">
        <v>49</v>
      </c>
      <c r="C28" s="261">
        <v>1.24E-13</v>
      </c>
      <c r="D28" s="242">
        <f>'Input Data'!$C$58*1055056000</f>
        <v>0</v>
      </c>
      <c r="E28" s="237">
        <f t="shared" si="0"/>
        <v>0</v>
      </c>
      <c r="F28" s="245"/>
    </row>
    <row r="29" spans="1:6" x14ac:dyDescent="0.2">
      <c r="A29" s="246" t="s">
        <v>273</v>
      </c>
      <c r="B29" s="239"/>
      <c r="C29" s="247"/>
      <c r="D29" s="226"/>
      <c r="E29" s="240"/>
    </row>
    <row r="30" spans="1:6" x14ac:dyDescent="0.2">
      <c r="A30" s="138"/>
      <c r="B30" s="138"/>
      <c r="C30" s="247"/>
      <c r="D30" s="226"/>
      <c r="E30" s="240"/>
    </row>
    <row r="31" spans="1:6" x14ac:dyDescent="0.2">
      <c r="A31" s="248" t="s">
        <v>225</v>
      </c>
      <c r="B31" s="249"/>
      <c r="D31" s="138"/>
    </row>
    <row r="32" spans="1:6" ht="39.75" x14ac:dyDescent="0.2">
      <c r="A32" s="117" t="s">
        <v>8</v>
      </c>
      <c r="B32" s="233" t="s">
        <v>28</v>
      </c>
      <c r="C32" s="92" t="s">
        <v>243</v>
      </c>
      <c r="D32" s="92" t="s">
        <v>259</v>
      </c>
      <c r="E32" s="92" t="s">
        <v>206</v>
      </c>
      <c r="F32" s="234"/>
    </row>
    <row r="33" spans="1:10" x14ac:dyDescent="0.2">
      <c r="A33" s="250" t="s">
        <v>12</v>
      </c>
      <c r="B33" s="241" t="s">
        <v>47</v>
      </c>
      <c r="C33" s="262">
        <v>1.2771927655200002E-3</v>
      </c>
      <c r="D33" s="251">
        <f>'Input Data'!$C$72*1.5</f>
        <v>0</v>
      </c>
      <c r="E33" s="237">
        <f>((C33*D33))*0.001</f>
        <v>0</v>
      </c>
      <c r="F33" s="16"/>
      <c r="G33" s="252"/>
    </row>
    <row r="34" spans="1:10" x14ac:dyDescent="0.2">
      <c r="A34" s="250" t="s">
        <v>14</v>
      </c>
      <c r="B34" s="241" t="s">
        <v>46</v>
      </c>
      <c r="C34" s="263">
        <v>1.1725048339200001E-3</v>
      </c>
      <c r="D34" s="251">
        <f>'Input Data'!$C$72*1.5</f>
        <v>0</v>
      </c>
      <c r="E34" s="237">
        <f t="shared" ref="E34:E42" si="1">((C34*D34))*0.001</f>
        <v>0</v>
      </c>
      <c r="F34" s="16"/>
    </row>
    <row r="35" spans="1:10" x14ac:dyDescent="0.2">
      <c r="A35" s="250" t="s">
        <v>11</v>
      </c>
      <c r="B35" s="109" t="s">
        <v>44</v>
      </c>
      <c r="C35" s="263">
        <v>4.4073619203600003E-3</v>
      </c>
      <c r="D35" s="251">
        <f>'Input Data'!$C$72*1.5</f>
        <v>0</v>
      </c>
      <c r="E35" s="237">
        <f t="shared" si="1"/>
        <v>0</v>
      </c>
      <c r="F35" s="16"/>
    </row>
    <row r="36" spans="1:10" x14ac:dyDescent="0.2">
      <c r="A36" s="250" t="s">
        <v>10</v>
      </c>
      <c r="B36" s="109" t="s">
        <v>40</v>
      </c>
      <c r="C36" s="263">
        <v>4.7214257151600002E-3</v>
      </c>
      <c r="D36" s="251">
        <f>'Input Data'!$C$72*1.5</f>
        <v>0</v>
      </c>
      <c r="E36" s="237">
        <f t="shared" si="1"/>
        <v>0</v>
      </c>
      <c r="F36" s="16"/>
    </row>
    <row r="37" spans="1:10" x14ac:dyDescent="0.2">
      <c r="A37" s="250" t="s">
        <v>158</v>
      </c>
      <c r="B37" s="109" t="s">
        <v>143</v>
      </c>
      <c r="C37" s="263">
        <v>2.0309458730400003E-2</v>
      </c>
      <c r="D37" s="251">
        <f>'Input Data'!$C$72*1.5</f>
        <v>0</v>
      </c>
      <c r="E37" s="237">
        <f t="shared" si="1"/>
        <v>0</v>
      </c>
      <c r="F37" s="16"/>
    </row>
    <row r="38" spans="1:10" x14ac:dyDescent="0.2">
      <c r="A38" s="250" t="s">
        <v>9</v>
      </c>
      <c r="B38" s="241" t="s">
        <v>48</v>
      </c>
      <c r="C38" s="263">
        <v>3.287201052240001E-3</v>
      </c>
      <c r="D38" s="251">
        <f>'Input Data'!$C$72*1.5</f>
        <v>0</v>
      </c>
      <c r="E38" s="237">
        <f t="shared" si="1"/>
        <v>0</v>
      </c>
      <c r="F38" s="16"/>
    </row>
    <row r="39" spans="1:10" x14ac:dyDescent="0.2">
      <c r="A39" s="250" t="s">
        <v>142</v>
      </c>
      <c r="B39" s="109" t="s">
        <v>145</v>
      </c>
      <c r="C39" s="263">
        <v>1.7901636303600003E-3</v>
      </c>
      <c r="D39" s="251">
        <f>'Input Data'!$C$72*1.5</f>
        <v>0</v>
      </c>
      <c r="E39" s="237">
        <f t="shared" si="1"/>
        <v>0</v>
      </c>
      <c r="F39" s="16"/>
    </row>
    <row r="40" spans="1:10" x14ac:dyDescent="0.2">
      <c r="A40" s="250" t="s">
        <v>13</v>
      </c>
      <c r="B40" s="109" t="s">
        <v>45</v>
      </c>
      <c r="C40" s="263">
        <v>4.4806434724800002E-4</v>
      </c>
      <c r="D40" s="251">
        <f>'Input Data'!$C$72*1.5</f>
        <v>0</v>
      </c>
      <c r="E40" s="237">
        <f t="shared" si="1"/>
        <v>0</v>
      </c>
      <c r="F40" s="16"/>
    </row>
    <row r="41" spans="1:10" x14ac:dyDescent="0.2">
      <c r="A41" s="250" t="s">
        <v>169</v>
      </c>
      <c r="B41" s="109" t="s">
        <v>144</v>
      </c>
      <c r="C41" s="263">
        <v>7.1972952975000006E-4</v>
      </c>
      <c r="D41" s="251">
        <f>'Input Data'!$C$72*1.5</f>
        <v>0</v>
      </c>
      <c r="E41" s="237">
        <f t="shared" si="1"/>
        <v>0</v>
      </c>
      <c r="F41" s="16"/>
    </row>
    <row r="42" spans="1:10" x14ac:dyDescent="0.2">
      <c r="A42" s="250" t="s">
        <v>165</v>
      </c>
      <c r="B42" s="241" t="s">
        <v>49</v>
      </c>
      <c r="C42" s="263">
        <v>1.29813035184E-3</v>
      </c>
      <c r="D42" s="251">
        <f>'Input Data'!$C$72*1.5</f>
        <v>0</v>
      </c>
      <c r="E42" s="237">
        <f t="shared" si="1"/>
        <v>0</v>
      </c>
    </row>
    <row r="43" spans="1:10" x14ac:dyDescent="0.2">
      <c r="A43" s="397" t="s">
        <v>269</v>
      </c>
      <c r="B43" s="397"/>
      <c r="C43" s="397"/>
      <c r="D43" s="397"/>
      <c r="E43" s="397"/>
      <c r="G43" s="153"/>
      <c r="H43" s="153"/>
      <c r="I43" s="153"/>
      <c r="J43" s="153"/>
    </row>
    <row r="44" spans="1:10" x14ac:dyDescent="0.2">
      <c r="A44" s="395" t="s">
        <v>258</v>
      </c>
      <c r="B44" s="395"/>
      <c r="C44" s="395"/>
      <c r="D44" s="395"/>
      <c r="E44" s="395"/>
      <c r="F44" s="153"/>
      <c r="G44" s="153"/>
      <c r="H44" s="153"/>
      <c r="I44" s="153"/>
    </row>
    <row r="45" spans="1:10" x14ac:dyDescent="0.2">
      <c r="F45" s="153"/>
      <c r="G45" s="153"/>
      <c r="H45" s="153"/>
      <c r="I45" s="153"/>
    </row>
    <row r="46" spans="1:10" x14ac:dyDescent="0.2">
      <c r="A46" s="253" t="s">
        <v>43</v>
      </c>
      <c r="B46" s="254"/>
      <c r="C46" s="244"/>
      <c r="E46" s="153"/>
      <c r="F46" s="153"/>
      <c r="G46" s="153"/>
      <c r="H46" s="153"/>
    </row>
    <row r="47" spans="1:10" ht="25.5" x14ac:dyDescent="0.2">
      <c r="A47" s="117" t="s">
        <v>8</v>
      </c>
      <c r="B47" s="255" t="s">
        <v>28</v>
      </c>
      <c r="C47" s="92" t="s">
        <v>205</v>
      </c>
      <c r="E47" s="153"/>
      <c r="F47" s="153"/>
      <c r="G47" s="153"/>
      <c r="H47" s="153"/>
    </row>
    <row r="48" spans="1:10" x14ac:dyDescent="0.2">
      <c r="A48" s="256" t="s">
        <v>12</v>
      </c>
      <c r="B48" s="28" t="s">
        <v>47</v>
      </c>
      <c r="C48" s="30">
        <f>D9+F9+H9+E19+E33</f>
        <v>0</v>
      </c>
      <c r="E48" s="153"/>
      <c r="F48" s="257"/>
      <c r="G48" s="153"/>
      <c r="H48" s="153"/>
    </row>
    <row r="49" spans="1:10" x14ac:dyDescent="0.2">
      <c r="A49" s="256" t="s">
        <v>14</v>
      </c>
      <c r="B49" s="28" t="s">
        <v>46</v>
      </c>
      <c r="C49" s="30">
        <f>D10+F10+H10+E20+E34</f>
        <v>0</v>
      </c>
      <c r="E49" s="153"/>
      <c r="F49" s="257"/>
      <c r="G49" s="153"/>
      <c r="H49" s="154"/>
    </row>
    <row r="50" spans="1:10" x14ac:dyDescent="0.2">
      <c r="A50" s="256" t="s">
        <v>11</v>
      </c>
      <c r="B50" s="25" t="s">
        <v>44</v>
      </c>
      <c r="C50" s="30">
        <f>E21+E35</f>
        <v>0</v>
      </c>
      <c r="E50" s="153"/>
      <c r="F50" s="257"/>
      <c r="G50" s="153"/>
      <c r="H50" s="154"/>
    </row>
    <row r="51" spans="1:10" x14ac:dyDescent="0.2">
      <c r="A51" s="256" t="s">
        <v>10</v>
      </c>
      <c r="B51" s="25" t="s">
        <v>40</v>
      </c>
      <c r="C51" s="30">
        <f>D11+F11+H11+E22+E36</f>
        <v>0</v>
      </c>
      <c r="E51" s="153"/>
      <c r="F51" s="257"/>
      <c r="G51" s="153"/>
      <c r="H51" s="154"/>
    </row>
    <row r="52" spans="1:10" x14ac:dyDescent="0.2">
      <c r="A52" s="258" t="s">
        <v>158</v>
      </c>
      <c r="B52" s="25" t="s">
        <v>143</v>
      </c>
      <c r="C52" s="30">
        <f>E23+E37</f>
        <v>0</v>
      </c>
      <c r="E52" s="153"/>
      <c r="F52" s="259"/>
      <c r="G52" s="153"/>
      <c r="H52" s="154"/>
    </row>
    <row r="53" spans="1:10" x14ac:dyDescent="0.2">
      <c r="A53" s="256" t="s">
        <v>9</v>
      </c>
      <c r="B53" s="28" t="s">
        <v>48</v>
      </c>
      <c r="C53" s="30">
        <f>D12+F12+H12+E24+E38</f>
        <v>0</v>
      </c>
      <c r="E53" s="153"/>
      <c r="F53" s="257"/>
      <c r="G53" s="153"/>
      <c r="H53" s="153"/>
    </row>
    <row r="54" spans="1:10" x14ac:dyDescent="0.2">
      <c r="A54" s="258" t="s">
        <v>142</v>
      </c>
      <c r="B54" s="25" t="s">
        <v>145</v>
      </c>
      <c r="C54" s="30">
        <f>E25+E39</f>
        <v>0</v>
      </c>
      <c r="E54" s="153"/>
      <c r="F54" s="257"/>
      <c r="G54" s="153"/>
      <c r="H54" s="153"/>
    </row>
    <row r="55" spans="1:10" x14ac:dyDescent="0.2">
      <c r="A55" s="256" t="s">
        <v>13</v>
      </c>
      <c r="B55" s="25" t="s">
        <v>45</v>
      </c>
      <c r="C55" s="30">
        <f>E26+E40</f>
        <v>0</v>
      </c>
      <c r="E55" s="153"/>
      <c r="F55" s="257"/>
      <c r="G55" s="153"/>
      <c r="H55" s="153"/>
    </row>
    <row r="56" spans="1:10" x14ac:dyDescent="0.2">
      <c r="A56" s="258" t="s">
        <v>169</v>
      </c>
      <c r="B56" s="25" t="s">
        <v>144</v>
      </c>
      <c r="C56" s="30">
        <f>E27+E41</f>
        <v>0</v>
      </c>
      <c r="E56" s="153"/>
      <c r="F56" s="257"/>
      <c r="G56" s="153"/>
      <c r="H56" s="153"/>
    </row>
    <row r="57" spans="1:10" x14ac:dyDescent="0.2">
      <c r="A57" s="256" t="s">
        <v>165</v>
      </c>
      <c r="B57" s="28" t="s">
        <v>49</v>
      </c>
      <c r="C57" s="30">
        <f>E42+E28</f>
        <v>0</v>
      </c>
      <c r="E57" s="153"/>
      <c r="F57" s="257"/>
      <c r="G57" s="153"/>
      <c r="H57" s="153"/>
    </row>
    <row r="58" spans="1:10" x14ac:dyDescent="0.2">
      <c r="A58" s="11"/>
      <c r="B58" s="11"/>
      <c r="E58" s="260"/>
      <c r="G58" s="153"/>
      <c r="H58" s="153"/>
      <c r="I58" s="153"/>
      <c r="J58" s="153"/>
    </row>
  </sheetData>
  <sheetProtection password="CA53" sheet="1" objects="1" scenarios="1"/>
  <mergeCells count="7">
    <mergeCell ref="A44:E44"/>
    <mergeCell ref="I3:P3"/>
    <mergeCell ref="A43:E43"/>
    <mergeCell ref="A3:H3"/>
    <mergeCell ref="G7:H7"/>
    <mergeCell ref="C7:D7"/>
    <mergeCell ref="E7:F7"/>
  </mergeCells>
  <phoneticPr fontId="5" type="noConversion"/>
  <pageMargins left="0.75" right="0.75" top="0.56000000000000005" bottom="0.55000000000000004" header="0.5" footer="0.5"/>
  <pageSetup scale="66" orientation="portrait" r:id="rId1"/>
  <headerFooter alignWithMargins="0"/>
  <ignoredErrors>
    <ignoredError sqref="C51 C5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39"/>
  <sheetViews>
    <sheetView workbookViewId="0"/>
  </sheetViews>
  <sheetFormatPr defaultRowHeight="12.75" x14ac:dyDescent="0.2"/>
  <cols>
    <col min="1" max="1" width="37.7109375" style="8" customWidth="1"/>
    <col min="2" max="2" width="18.5703125" style="8" customWidth="1"/>
    <col min="3" max="3" width="19.140625" style="8" customWidth="1"/>
    <col min="4" max="4" width="26.7109375" style="8" bestFit="1" customWidth="1"/>
    <col min="5" max="5" width="24.5703125" style="8" customWidth="1"/>
    <col min="6" max="16384" width="9.140625" style="8"/>
  </cols>
  <sheetData>
    <row r="1" spans="1:12" x14ac:dyDescent="0.2">
      <c r="B1" s="9"/>
      <c r="C1" s="10" t="s">
        <v>170</v>
      </c>
    </row>
    <row r="2" spans="1:12" x14ac:dyDescent="0.2">
      <c r="B2" s="9"/>
      <c r="C2" s="10"/>
    </row>
    <row r="3" spans="1:12" ht="31.5" customHeight="1" x14ac:dyDescent="0.2">
      <c r="A3" s="402" t="s">
        <v>244</v>
      </c>
      <c r="B3" s="402"/>
      <c r="C3" s="402"/>
      <c r="D3" s="402"/>
      <c r="E3" s="402"/>
      <c r="F3" s="402"/>
      <c r="G3" s="402"/>
      <c r="H3" s="402"/>
      <c r="I3" s="402"/>
      <c r="J3" s="402"/>
      <c r="K3" s="402"/>
      <c r="L3" s="402"/>
    </row>
    <row r="4" spans="1:12" x14ac:dyDescent="0.2">
      <c r="A4" s="126"/>
      <c r="B4" s="126"/>
      <c r="C4" s="126"/>
      <c r="D4" s="126"/>
      <c r="E4" s="126"/>
      <c r="F4" s="126"/>
    </row>
    <row r="5" spans="1:12" x14ac:dyDescent="0.2">
      <c r="A5" s="114" t="s">
        <v>225</v>
      </c>
      <c r="B5" s="115"/>
      <c r="C5" s="10"/>
      <c r="D5" s="11"/>
      <c r="E5" s="11"/>
    </row>
    <row r="6" spans="1:12" ht="27" customHeight="1" x14ac:dyDescent="0.2">
      <c r="A6" s="264" t="s">
        <v>8</v>
      </c>
      <c r="B6" s="91" t="s">
        <v>28</v>
      </c>
      <c r="C6" s="92" t="s">
        <v>268</v>
      </c>
      <c r="D6" s="93" t="s">
        <v>29</v>
      </c>
      <c r="E6" s="92" t="s">
        <v>267</v>
      </c>
    </row>
    <row r="7" spans="1:12" x14ac:dyDescent="0.2">
      <c r="A7" s="265" t="s">
        <v>90</v>
      </c>
      <c r="B7" s="266" t="s">
        <v>89</v>
      </c>
      <c r="C7" s="261">
        <v>1.0399999999999999E-9</v>
      </c>
      <c r="D7" s="111">
        <f>'Input Data'!$C$72</f>
        <v>0</v>
      </c>
      <c r="E7" s="110">
        <f t="shared" ref="E7:E23" si="0">C7*D7</f>
        <v>0</v>
      </c>
    </row>
    <row r="8" spans="1:12" x14ac:dyDescent="0.2">
      <c r="A8" s="265" t="s">
        <v>93</v>
      </c>
      <c r="B8" s="266" t="s">
        <v>94</v>
      </c>
      <c r="C8" s="261">
        <v>1.45E-9</v>
      </c>
      <c r="D8" s="111">
        <f>'Input Data'!$C$72</f>
        <v>0</v>
      </c>
      <c r="E8" s="110">
        <f t="shared" si="0"/>
        <v>0</v>
      </c>
    </row>
    <row r="9" spans="1:12" x14ac:dyDescent="0.2">
      <c r="A9" s="265" t="s">
        <v>97</v>
      </c>
      <c r="B9" s="266" t="s">
        <v>98</v>
      </c>
      <c r="C9" s="261">
        <v>9.5099999999999992E-10</v>
      </c>
      <c r="D9" s="111">
        <f>'Input Data'!$C$72</f>
        <v>0</v>
      </c>
      <c r="E9" s="110">
        <f t="shared" si="0"/>
        <v>0</v>
      </c>
    </row>
    <row r="10" spans="1:12" x14ac:dyDescent="0.2">
      <c r="A10" s="265" t="s">
        <v>101</v>
      </c>
      <c r="B10" s="266" t="s">
        <v>102</v>
      </c>
      <c r="C10" s="261">
        <v>1.5299999999999999E-9</v>
      </c>
      <c r="D10" s="111">
        <f>'Input Data'!$C$72</f>
        <v>0</v>
      </c>
      <c r="E10" s="110">
        <f t="shared" si="0"/>
        <v>0</v>
      </c>
    </row>
    <row r="11" spans="1:12" x14ac:dyDescent="0.2">
      <c r="A11" s="265" t="s">
        <v>105</v>
      </c>
      <c r="B11" s="266" t="s">
        <v>106</v>
      </c>
      <c r="C11" s="261">
        <v>2.2899999999999997E-9</v>
      </c>
      <c r="D11" s="111">
        <f>'Input Data'!$C$72</f>
        <v>0</v>
      </c>
      <c r="E11" s="110">
        <f t="shared" si="0"/>
        <v>0</v>
      </c>
    </row>
    <row r="12" spans="1:12" x14ac:dyDescent="0.2">
      <c r="A12" s="265" t="s">
        <v>109</v>
      </c>
      <c r="B12" s="266" t="s">
        <v>110</v>
      </c>
      <c r="C12" s="261">
        <v>1.07E-8</v>
      </c>
      <c r="D12" s="111">
        <f>'Input Data'!$C$72</f>
        <v>0</v>
      </c>
      <c r="E12" s="110">
        <f t="shared" si="0"/>
        <v>0</v>
      </c>
    </row>
    <row r="13" spans="1:12" x14ac:dyDescent="0.2">
      <c r="A13" s="265" t="s">
        <v>113</v>
      </c>
      <c r="B13" s="266" t="s">
        <v>41</v>
      </c>
      <c r="C13" s="261">
        <v>2.6899999999999999E-8</v>
      </c>
      <c r="D13" s="111">
        <f>'Input Data'!$C$72</f>
        <v>0</v>
      </c>
      <c r="E13" s="110">
        <f t="shared" si="0"/>
        <v>0</v>
      </c>
    </row>
    <row r="14" spans="1:12" x14ac:dyDescent="0.2">
      <c r="A14" s="265" t="s">
        <v>91</v>
      </c>
      <c r="B14" s="266" t="s">
        <v>92</v>
      </c>
      <c r="C14" s="261">
        <v>8.7799999999999999E-9</v>
      </c>
      <c r="D14" s="111">
        <f>'Input Data'!$C$72</f>
        <v>0</v>
      </c>
      <c r="E14" s="110">
        <f t="shared" si="0"/>
        <v>0</v>
      </c>
    </row>
    <row r="15" spans="1:12" x14ac:dyDescent="0.2">
      <c r="A15" s="265" t="s">
        <v>95</v>
      </c>
      <c r="B15" s="266" t="s">
        <v>96</v>
      </c>
      <c r="C15" s="261">
        <v>6.65E-9</v>
      </c>
      <c r="D15" s="111">
        <f>'Input Data'!$C$72</f>
        <v>0</v>
      </c>
      <c r="E15" s="110">
        <f t="shared" si="0"/>
        <v>0</v>
      </c>
    </row>
    <row r="16" spans="1:12" x14ac:dyDescent="0.2">
      <c r="A16" s="265" t="s">
        <v>99</v>
      </c>
      <c r="B16" s="266" t="s">
        <v>100</v>
      </c>
      <c r="C16" s="261">
        <v>4.3699999999999996E-9</v>
      </c>
      <c r="D16" s="111">
        <f>'Input Data'!$C$72</f>
        <v>0</v>
      </c>
      <c r="E16" s="110">
        <f t="shared" si="0"/>
        <v>0</v>
      </c>
    </row>
    <row r="17" spans="1:5" x14ac:dyDescent="0.2">
      <c r="A17" s="265" t="s">
        <v>103</v>
      </c>
      <c r="B17" s="266" t="s">
        <v>104</v>
      </c>
      <c r="C17" s="261">
        <v>3.9099999999999999E-9</v>
      </c>
      <c r="D17" s="111">
        <f>'Input Data'!$C$72</f>
        <v>0</v>
      </c>
      <c r="E17" s="110">
        <f t="shared" si="0"/>
        <v>0</v>
      </c>
    </row>
    <row r="18" spans="1:5" x14ac:dyDescent="0.2">
      <c r="A18" s="265" t="s">
        <v>107</v>
      </c>
      <c r="B18" s="266" t="s">
        <v>108</v>
      </c>
      <c r="C18" s="261">
        <v>7.3200000000000006E-10</v>
      </c>
      <c r="D18" s="111">
        <f>'Input Data'!$C$72</f>
        <v>0</v>
      </c>
      <c r="E18" s="110">
        <f t="shared" si="0"/>
        <v>0</v>
      </c>
    </row>
    <row r="19" spans="1:5" x14ac:dyDescent="0.2">
      <c r="A19" s="265" t="s">
        <v>111</v>
      </c>
      <c r="B19" s="266" t="s">
        <v>112</v>
      </c>
      <c r="C19" s="261">
        <v>3.4699999999999998E-9</v>
      </c>
      <c r="D19" s="111">
        <f>'Input Data'!$C$72</f>
        <v>0</v>
      </c>
      <c r="E19" s="110">
        <f t="shared" si="0"/>
        <v>0</v>
      </c>
    </row>
    <row r="20" spans="1:5" x14ac:dyDescent="0.2">
      <c r="A20" s="265" t="s">
        <v>114</v>
      </c>
      <c r="B20" s="266" t="s">
        <v>115</v>
      </c>
      <c r="C20" s="261">
        <v>2.9099999999999997E-9</v>
      </c>
      <c r="D20" s="111">
        <f>'Input Data'!$C$72</f>
        <v>0</v>
      </c>
      <c r="E20" s="110">
        <f t="shared" si="0"/>
        <v>0</v>
      </c>
    </row>
    <row r="21" spans="1:5" x14ac:dyDescent="0.2">
      <c r="A21" s="265" t="s">
        <v>116</v>
      </c>
      <c r="B21" s="266" t="s">
        <v>117</v>
      </c>
      <c r="C21" s="261">
        <v>6.2300000000000002E-9</v>
      </c>
      <c r="D21" s="111">
        <f>'Input Data'!$C$72</f>
        <v>0</v>
      </c>
      <c r="E21" s="110">
        <f t="shared" si="0"/>
        <v>0</v>
      </c>
    </row>
    <row r="22" spans="1:5" x14ac:dyDescent="0.2">
      <c r="A22" s="265" t="s">
        <v>118</v>
      </c>
      <c r="B22" s="266" t="s">
        <v>119</v>
      </c>
      <c r="C22" s="261">
        <v>8.7200000000000009E-10</v>
      </c>
      <c r="D22" s="111">
        <f>'Input Data'!$C$72</f>
        <v>0</v>
      </c>
      <c r="E22" s="110">
        <f t="shared" si="0"/>
        <v>0</v>
      </c>
    </row>
    <row r="23" spans="1:5" x14ac:dyDescent="0.2">
      <c r="A23" s="265" t="s">
        <v>120</v>
      </c>
      <c r="B23" s="266" t="s">
        <v>121</v>
      </c>
      <c r="C23" s="261">
        <v>5.4599999999999998E-9</v>
      </c>
      <c r="D23" s="111">
        <f>'Input Data'!$C$72</f>
        <v>0</v>
      </c>
      <c r="E23" s="110">
        <f t="shared" si="0"/>
        <v>0</v>
      </c>
    </row>
    <row r="24" spans="1:5" x14ac:dyDescent="0.2">
      <c r="A24" s="256" t="s">
        <v>15</v>
      </c>
      <c r="B24" s="28" t="s">
        <v>146</v>
      </c>
      <c r="C24" s="267" t="s">
        <v>51</v>
      </c>
      <c r="D24" s="113" t="s">
        <v>51</v>
      </c>
      <c r="E24" s="65" t="s">
        <v>161</v>
      </c>
    </row>
    <row r="26" spans="1:5" x14ac:dyDescent="0.2">
      <c r="A26" s="268" t="s">
        <v>283</v>
      </c>
      <c r="B26" s="153"/>
    </row>
    <row r="27" spans="1:5" x14ac:dyDescent="0.2">
      <c r="A27" s="112" t="s">
        <v>245</v>
      </c>
    </row>
    <row r="28" spans="1:5" x14ac:dyDescent="0.2">
      <c r="B28" s="63"/>
    </row>
    <row r="29" spans="1:5" x14ac:dyDescent="0.2">
      <c r="A29" s="269"/>
      <c r="B29" s="269"/>
    </row>
    <row r="30" spans="1:5" x14ac:dyDescent="0.2">
      <c r="A30" s="153"/>
      <c r="B30" s="153"/>
    </row>
    <row r="38" spans="3:3" x14ac:dyDescent="0.2">
      <c r="C38" s="270"/>
    </row>
    <row r="39" spans="3:3" x14ac:dyDescent="0.2">
      <c r="C39" s="270"/>
    </row>
  </sheetData>
  <sheetProtection password="CA53" sheet="1" objects="1" scenarios="1"/>
  <mergeCells count="2">
    <mergeCell ref="A3:F3"/>
    <mergeCell ref="G3:L3"/>
  </mergeCells>
  <phoneticPr fontId="5" type="noConversion"/>
  <pageMargins left="0.75" right="0.75" top="1" bottom="1" header="0.5" footer="0.5"/>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66"/>
  <sheetViews>
    <sheetView zoomScaleNormal="100" workbookViewId="0"/>
  </sheetViews>
  <sheetFormatPr defaultRowHeight="12.75" x14ac:dyDescent="0.2"/>
  <cols>
    <col min="1" max="1" width="57.5703125" style="8" customWidth="1"/>
    <col min="2" max="2" width="18.5703125" style="8" customWidth="1"/>
    <col min="3" max="3" width="31.7109375" style="8" customWidth="1"/>
    <col min="4" max="4" width="2.85546875" style="8" customWidth="1"/>
    <col min="5" max="5" width="16.42578125" style="8" customWidth="1"/>
    <col min="6" max="6" width="18.42578125" style="8" customWidth="1"/>
    <col min="7" max="7" width="13.85546875" style="8" customWidth="1"/>
    <col min="8" max="8" width="17.42578125" style="8" customWidth="1"/>
    <col min="9" max="9" width="13.42578125" style="8" bestFit="1" customWidth="1"/>
    <col min="10" max="10" width="2.85546875" style="8" bestFit="1" customWidth="1"/>
    <col min="11" max="11" width="12" style="8" bestFit="1" customWidth="1"/>
    <col min="12" max="12" width="17.85546875" style="8" customWidth="1"/>
    <col min="13" max="13" width="15.5703125" style="8" customWidth="1"/>
    <col min="14" max="14" width="8.5703125" style="8" bestFit="1" customWidth="1"/>
    <col min="15" max="16384" width="9.140625" style="8"/>
  </cols>
  <sheetData>
    <row r="1" spans="1:21" x14ac:dyDescent="0.2">
      <c r="C1" s="271" t="s">
        <v>27</v>
      </c>
      <c r="D1" s="271"/>
      <c r="I1" s="129"/>
      <c r="J1" s="129"/>
    </row>
    <row r="2" spans="1:21" x14ac:dyDescent="0.2">
      <c r="C2" s="415"/>
      <c r="D2" s="415"/>
      <c r="I2" s="129"/>
      <c r="J2" s="129"/>
    </row>
    <row r="3" spans="1:21" ht="39.75" customHeight="1" x14ac:dyDescent="0.2">
      <c r="A3" s="396" t="s">
        <v>246</v>
      </c>
      <c r="B3" s="396"/>
      <c r="C3" s="396"/>
      <c r="D3" s="396"/>
      <c r="E3" s="396"/>
      <c r="F3" s="396"/>
      <c r="G3" s="396"/>
      <c r="H3" s="127"/>
      <c r="I3" s="129"/>
      <c r="J3" s="129"/>
      <c r="N3" s="396"/>
      <c r="O3" s="396"/>
      <c r="P3" s="396"/>
      <c r="Q3" s="396"/>
      <c r="R3" s="396"/>
      <c r="S3" s="396"/>
      <c r="T3" s="396"/>
      <c r="U3" s="396"/>
    </row>
    <row r="4" spans="1:21" x14ac:dyDescent="0.2">
      <c r="A4" s="127"/>
      <c r="B4" s="127"/>
      <c r="C4" s="415"/>
      <c r="D4" s="415"/>
      <c r="I4" s="129"/>
      <c r="J4" s="129"/>
    </row>
    <row r="5" spans="1:21" x14ac:dyDescent="0.2">
      <c r="A5" s="127" t="s">
        <v>201</v>
      </c>
      <c r="B5" s="127"/>
      <c r="C5" s="414"/>
      <c r="D5" s="414"/>
      <c r="I5" s="129"/>
      <c r="J5" s="129"/>
    </row>
    <row r="6" spans="1:21" s="273" customFormat="1" ht="60" customHeight="1" x14ac:dyDescent="0.2">
      <c r="A6" s="272" t="s">
        <v>19</v>
      </c>
      <c r="B6" s="92" t="s">
        <v>247</v>
      </c>
      <c r="C6" s="406" t="s">
        <v>22</v>
      </c>
      <c r="D6" s="406"/>
      <c r="E6" s="92" t="s">
        <v>166</v>
      </c>
      <c r="F6" s="92" t="s">
        <v>248</v>
      </c>
      <c r="G6" s="92" t="s">
        <v>22</v>
      </c>
      <c r="H6" s="92" t="s">
        <v>167</v>
      </c>
      <c r="I6" s="430" t="s">
        <v>251</v>
      </c>
      <c r="J6" s="431"/>
      <c r="K6" s="92" t="s">
        <v>22</v>
      </c>
      <c r="L6" s="92" t="s">
        <v>168</v>
      </c>
    </row>
    <row r="7" spans="1:21" ht="14.25" x14ac:dyDescent="0.2">
      <c r="A7" s="274" t="s">
        <v>182</v>
      </c>
      <c r="B7" s="261">
        <v>0.11799999999999999</v>
      </c>
      <c r="C7" s="405" t="s">
        <v>190</v>
      </c>
      <c r="D7" s="405"/>
      <c r="E7" s="237">
        <f>IF('Input Data'!$C$7="Yes",IF('Input Data'!C23="Yes",'Input Data'!D23*B7*0.001,0),0)</f>
        <v>0</v>
      </c>
      <c r="F7" s="261">
        <v>9.0999999999999998E-2</v>
      </c>
      <c r="G7" s="236" t="s">
        <v>190</v>
      </c>
      <c r="H7" s="237">
        <f>IF('Input Data'!$C$7="Yes",IF('Input Data'!C23="Yes",'Input Data'!D23*F7*0.001,0),0)</f>
        <v>0</v>
      </c>
      <c r="I7" s="261">
        <v>8.0000000000000002E-3</v>
      </c>
      <c r="J7" s="275" t="s">
        <v>284</v>
      </c>
      <c r="K7" s="236" t="s">
        <v>190</v>
      </c>
      <c r="L7" s="237">
        <f>IF('Input Data'!$C$7="Yes",IF('Input Data'!C23="Yes",'Input Data'!D23*I7*0.001,0),0)</f>
        <v>0</v>
      </c>
    </row>
    <row r="8" spans="1:21" ht="14.25" x14ac:dyDescent="0.2">
      <c r="A8" s="274" t="s">
        <v>183</v>
      </c>
      <c r="B8" s="261">
        <v>0.91400000000000003</v>
      </c>
      <c r="C8" s="405" t="s">
        <v>190</v>
      </c>
      <c r="D8" s="405"/>
      <c r="E8" s="237">
        <f>IF('Input Data'!$C$7="Yes",IF('Input Data'!C24="Yes",'Input Data'!D24*B8*0.001,0),0)</f>
        <v>0</v>
      </c>
      <c r="F8" s="261">
        <v>0.61599999999999999</v>
      </c>
      <c r="G8" s="236" t="s">
        <v>190</v>
      </c>
      <c r="H8" s="237">
        <f>IF('Input Data'!$C$7="Yes",IF('Input Data'!C24="Yes",'Input Data'!D24*F8*0.001,0),0)</f>
        <v>0</v>
      </c>
      <c r="I8" s="261">
        <v>9.7500000000000003E-2</v>
      </c>
      <c r="J8" s="275">
        <v>1</v>
      </c>
      <c r="K8" s="236" t="s">
        <v>190</v>
      </c>
      <c r="L8" s="237">
        <f>IF('Input Data'!$C$7="Yes",IF('Input Data'!C24="Yes",'Input Data'!D24*I8*0.001,0),0)</f>
        <v>0</v>
      </c>
      <c r="N8" s="276"/>
    </row>
    <row r="9" spans="1:21" ht="14.25" x14ac:dyDescent="0.2">
      <c r="A9" s="274" t="s">
        <v>184</v>
      </c>
      <c r="B9" s="261">
        <v>9.6299999999999997E-3</v>
      </c>
      <c r="C9" s="405" t="s">
        <v>190</v>
      </c>
      <c r="D9" s="405"/>
      <c r="E9" s="237">
        <f>IF('Input Data'!$C$7="Yes",IF('Input Data'!C25="Yes",'Input Data'!D25*B9*0.001,0),0)</f>
        <v>0</v>
      </c>
      <c r="F9" s="261"/>
      <c r="G9" s="236" t="s">
        <v>190</v>
      </c>
      <c r="H9" s="237">
        <f>IF('Input Data'!$C$7="Yes",IF('Input Data'!C25="Yes",'Input Data'!D25*F9*0.001,0),0)</f>
        <v>0</v>
      </c>
      <c r="I9" s="261"/>
      <c r="J9" s="275">
        <v>1</v>
      </c>
      <c r="K9" s="236" t="s">
        <v>190</v>
      </c>
      <c r="L9" s="237">
        <f>IF('Input Data'!$C$7="Yes",IF('Input Data'!C25="Yes",'Input Data'!D25*I9*0.001,0),0)</f>
        <v>0</v>
      </c>
    </row>
    <row r="10" spans="1:21" ht="14.25" customHeight="1" x14ac:dyDescent="0.2">
      <c r="A10" s="274" t="s">
        <v>185</v>
      </c>
      <c r="B10" s="261">
        <v>2.0400000000000001E-2</v>
      </c>
      <c r="C10" s="405" t="s">
        <v>122</v>
      </c>
      <c r="D10" s="405"/>
      <c r="E10" s="237">
        <f>IF('Input Data'!$C$7="Yes",IF('Input Data'!C26="Yes",'Input Data'!D26*B10*0.001,0),0)</f>
        <v>0</v>
      </c>
      <c r="F10" s="261"/>
      <c r="G10" s="236" t="s">
        <v>122</v>
      </c>
      <c r="H10" s="237">
        <f>IF('Input Data'!$C$7="Yes",IF('Input Data'!C26="Yes",'Input Data'!D26*F10*0.001,0),0)</f>
        <v>0</v>
      </c>
      <c r="I10" s="261"/>
      <c r="J10" s="275">
        <v>1</v>
      </c>
      <c r="K10" s="236" t="s">
        <v>122</v>
      </c>
      <c r="L10" s="237">
        <f>IF('Input Data'!$C$7="Yes",IF('Input Data'!C26="Yes",'Input Data'!D26*I10*0.001,0),0)</f>
        <v>0</v>
      </c>
    </row>
    <row r="11" spans="1:21" ht="14.25" x14ac:dyDescent="0.2">
      <c r="A11" s="274" t="s">
        <v>186</v>
      </c>
      <c r="B11" s="261">
        <v>0.65100000000000002</v>
      </c>
      <c r="C11" s="405" t="s">
        <v>190</v>
      </c>
      <c r="D11" s="405"/>
      <c r="E11" s="237">
        <f>IF('Input Data'!$C$7="Yes",IF('Input Data'!C27="Yes",'Input Data'!D27*B11*0.001,0),0)</f>
        <v>0</v>
      </c>
      <c r="F11" s="261">
        <v>0.152</v>
      </c>
      <c r="G11" s="236" t="s">
        <v>190</v>
      </c>
      <c r="H11" s="237">
        <f>IF('Input Data'!$C$7="Yes",IF('Input Data'!C27="Yes",'Input Data'!D27*F11*0.001,0),0)</f>
        <v>0</v>
      </c>
      <c r="I11" s="261">
        <v>3.61E-2</v>
      </c>
      <c r="J11" s="275">
        <v>1</v>
      </c>
      <c r="K11" s="236" t="s">
        <v>190</v>
      </c>
      <c r="L11" s="237">
        <f>IF('Input Data'!$C$7="Yes",IF('Input Data'!C27="Yes",'Input Data'!D27*I11*0.001,0),0)</f>
        <v>0</v>
      </c>
    </row>
    <row r="12" spans="1:21" ht="14.25" x14ac:dyDescent="0.2">
      <c r="A12" s="274" t="s">
        <v>187</v>
      </c>
      <c r="B12" s="261">
        <v>3.15E-2</v>
      </c>
      <c r="C12" s="405" t="s">
        <v>190</v>
      </c>
      <c r="D12" s="405"/>
      <c r="E12" s="237">
        <f>IF('Input Data'!$C$7="Yes",IF('Input Data'!C28="Yes",'Input Data'!D28*B12*0.001,0),0)</f>
        <v>0</v>
      </c>
      <c r="F12" s="261"/>
      <c r="G12" s="236" t="s">
        <v>190</v>
      </c>
      <c r="H12" s="237">
        <f>IF('Input Data'!$C$7="Yes",IF('Input Data'!C28="Yes",'Input Data'!D28*F12*0.001,0),0)</f>
        <v>0</v>
      </c>
      <c r="I12" s="261"/>
      <c r="J12" s="275">
        <v>1</v>
      </c>
      <c r="K12" s="236" t="s">
        <v>190</v>
      </c>
      <c r="L12" s="237">
        <f>IF('Input Data'!$C$7="Yes",IF('Input Data'!C28="Yes",'Input Data'!D28*I12*0.001,0),0)</f>
        <v>0</v>
      </c>
    </row>
    <row r="13" spans="1:21" s="153" customFormat="1" ht="14.25" x14ac:dyDescent="0.2">
      <c r="A13" s="274" t="s">
        <v>188</v>
      </c>
      <c r="B13" s="261">
        <v>1.1900000000000001E-2</v>
      </c>
      <c r="C13" s="405" t="s">
        <v>122</v>
      </c>
      <c r="D13" s="405"/>
      <c r="E13" s="237">
        <f>IF('Input Data'!$C$7="Yes",IF('Input Data'!C29="Yes",'Input Data'!D29*B13*0.001,0),0)</f>
        <v>0</v>
      </c>
      <c r="F13" s="261"/>
      <c r="G13" s="236" t="s">
        <v>122</v>
      </c>
      <c r="H13" s="237">
        <f>IF('Input Data'!$C$7="Yes",IF('Input Data'!C29="Yes",'Input Data'!D29*F13*0.001,0),0)</f>
        <v>0</v>
      </c>
      <c r="I13" s="116"/>
      <c r="J13" s="275">
        <v>1</v>
      </c>
      <c r="K13" s="236" t="s">
        <v>122</v>
      </c>
      <c r="L13" s="237">
        <f>IF('Input Data'!$C$7="Yes",IF('Input Data'!C29="Yes",'Input Data'!D29*I13*0.001,0),0)</f>
        <v>0</v>
      </c>
    </row>
    <row r="14" spans="1:21" x14ac:dyDescent="0.2">
      <c r="A14" s="277" t="s">
        <v>281</v>
      </c>
      <c r="B14" s="112"/>
      <c r="C14" s="278"/>
      <c r="D14" s="278"/>
      <c r="E14" s="278"/>
      <c r="F14" s="279"/>
      <c r="G14" s="279"/>
      <c r="H14" s="278"/>
      <c r="I14" s="278"/>
      <c r="J14" s="278"/>
      <c r="K14" s="278"/>
      <c r="L14" s="278"/>
    </row>
    <row r="15" spans="1:21" x14ac:dyDescent="0.2">
      <c r="A15" s="277" t="s">
        <v>282</v>
      </c>
      <c r="B15" s="112"/>
      <c r="C15" s="278"/>
      <c r="D15" s="278"/>
      <c r="E15" s="278"/>
      <c r="F15" s="279"/>
      <c r="G15" s="279"/>
      <c r="H15" s="278"/>
      <c r="I15" s="278"/>
      <c r="J15" s="278"/>
      <c r="K15" s="278"/>
      <c r="L15" s="278"/>
    </row>
    <row r="16" spans="1:21" ht="26.25" customHeight="1" x14ac:dyDescent="0.2">
      <c r="A16" s="428" t="s">
        <v>257</v>
      </c>
      <c r="B16" s="428"/>
      <c r="C16" s="428"/>
      <c r="D16" s="428"/>
      <c r="E16" s="428"/>
      <c r="F16" s="428"/>
      <c r="G16" s="428"/>
      <c r="H16" s="428"/>
      <c r="I16" s="428"/>
      <c r="J16" s="428"/>
      <c r="K16" s="428"/>
      <c r="L16" s="428"/>
    </row>
    <row r="17" spans="1:18" x14ac:dyDescent="0.2">
      <c r="B17" s="133"/>
    </row>
    <row r="18" spans="1:18" x14ac:dyDescent="0.2">
      <c r="A18" s="153"/>
      <c r="B18" s="153"/>
      <c r="C18" s="420"/>
      <c r="D18" s="420"/>
      <c r="E18" s="240"/>
      <c r="F18" s="280"/>
      <c r="G18" s="280"/>
      <c r="H18" s="280"/>
    </row>
    <row r="19" spans="1:18" x14ac:dyDescent="0.2">
      <c r="A19" s="223" t="s">
        <v>128</v>
      </c>
      <c r="B19" s="223"/>
      <c r="C19" s="422"/>
      <c r="D19" s="422"/>
      <c r="E19" s="240"/>
      <c r="F19" s="280"/>
      <c r="G19" s="280"/>
      <c r="H19" s="280"/>
    </row>
    <row r="20" spans="1:18" ht="40.5" customHeight="1" x14ac:dyDescent="0.2">
      <c r="A20" s="117" t="s">
        <v>5</v>
      </c>
      <c r="B20" s="92" t="s">
        <v>250</v>
      </c>
      <c r="C20" s="406" t="s">
        <v>207</v>
      </c>
      <c r="D20" s="406"/>
      <c r="E20" s="92" t="s">
        <v>20</v>
      </c>
      <c r="F20" s="280"/>
      <c r="G20" s="280"/>
    </row>
    <row r="21" spans="1:18" x14ac:dyDescent="0.2">
      <c r="A21" s="281" t="s">
        <v>3</v>
      </c>
      <c r="B21" s="72">
        <v>0.2</v>
      </c>
      <c r="C21" s="401">
        <f>IF('Input Data'!$C$9="Yes",'Input Data'!$C$35*'Input Data'!C38,0)</f>
        <v>0</v>
      </c>
      <c r="D21" s="401"/>
      <c r="E21" s="237">
        <f>B21*C21*0.001</f>
        <v>0</v>
      </c>
      <c r="F21" s="280"/>
      <c r="G21" s="280"/>
    </row>
    <row r="22" spans="1:18" x14ac:dyDescent="0.2">
      <c r="A22" s="281" t="s">
        <v>0</v>
      </c>
      <c r="B22" s="72">
        <v>0.44</v>
      </c>
      <c r="C22" s="401">
        <f>IF('Input Data'!$C$9="Yes",'Input Data'!$C$35*'Input Data'!C39,0)</f>
        <v>0</v>
      </c>
      <c r="D22" s="401"/>
      <c r="E22" s="237">
        <f>B22*C22*0.001</f>
        <v>0</v>
      </c>
      <c r="F22" s="282"/>
      <c r="G22" s="283"/>
      <c r="H22" s="133"/>
      <c r="I22" s="133"/>
      <c r="J22" s="133"/>
      <c r="K22" s="133"/>
      <c r="L22" s="133"/>
      <c r="M22" s="133"/>
      <c r="N22" s="133"/>
      <c r="O22" s="133"/>
      <c r="P22" s="133"/>
      <c r="Q22" s="133"/>
      <c r="R22" s="133"/>
    </row>
    <row r="23" spans="1:18" x14ac:dyDescent="0.2">
      <c r="A23" s="281" t="s">
        <v>2</v>
      </c>
      <c r="B23" s="72">
        <v>0.43</v>
      </c>
      <c r="C23" s="401">
        <f>IF('Input Data'!$C$9="Yes",'Input Data'!$C$35*'Input Data'!C40,0)</f>
        <v>0</v>
      </c>
      <c r="D23" s="401"/>
      <c r="E23" s="237">
        <f>B23*C23*0.001</f>
        <v>0</v>
      </c>
      <c r="F23" s="280"/>
      <c r="G23" s="280"/>
      <c r="H23" s="167"/>
      <c r="I23" s="133"/>
      <c r="J23" s="133"/>
      <c r="K23" s="133"/>
      <c r="L23" s="133"/>
      <c r="M23" s="133"/>
      <c r="N23" s="133"/>
      <c r="O23" s="133"/>
      <c r="P23" s="133"/>
      <c r="Q23" s="133"/>
      <c r="R23" s="133"/>
    </row>
    <row r="24" spans="1:18" x14ac:dyDescent="0.2">
      <c r="A24" s="281" t="s">
        <v>1</v>
      </c>
      <c r="B24" s="72">
        <v>0.94</v>
      </c>
      <c r="C24" s="401">
        <f>IF('Input Data'!$C$9="Yes",'Input Data'!$C$35*'Input Data'!C41,0)</f>
        <v>0</v>
      </c>
      <c r="D24" s="401"/>
      <c r="E24" s="237">
        <f>B24*C24*0.001</f>
        <v>0</v>
      </c>
      <c r="F24" s="283"/>
      <c r="G24" s="280"/>
    </row>
    <row r="25" spans="1:18" x14ac:dyDescent="0.2">
      <c r="A25" s="281" t="s">
        <v>4</v>
      </c>
      <c r="B25" s="72">
        <v>0.247</v>
      </c>
      <c r="C25" s="401">
        <f>IF('Input Data'!$C$9="Yes",'Input Data'!$C$35*'Input Data'!C42,0)</f>
        <v>0</v>
      </c>
      <c r="D25" s="401"/>
      <c r="E25" s="237">
        <f>B25*C25*0.001</f>
        <v>0</v>
      </c>
      <c r="F25" s="280"/>
      <c r="G25" s="280"/>
    </row>
    <row r="26" spans="1:18" x14ac:dyDescent="0.2">
      <c r="A26" s="284" t="s">
        <v>280</v>
      </c>
      <c r="B26" s="284"/>
      <c r="C26" s="416" t="s">
        <v>21</v>
      </c>
      <c r="D26" s="416"/>
      <c r="E26" s="237">
        <f>SUM(E21:E25)</f>
        <v>0</v>
      </c>
      <c r="H26" s="280"/>
      <c r="I26" s="280"/>
      <c r="J26" s="280"/>
    </row>
    <row r="27" spans="1:18" s="133" customFormat="1" x14ac:dyDescent="0.2">
      <c r="A27" s="285"/>
      <c r="B27" s="285"/>
      <c r="C27" s="423"/>
      <c r="D27" s="423"/>
      <c r="E27" s="223"/>
      <c r="G27" s="283"/>
      <c r="H27" s="283"/>
    </row>
    <row r="28" spans="1:18" s="133" customFormat="1" x14ac:dyDescent="0.2">
      <c r="A28" s="127" t="s">
        <v>224</v>
      </c>
      <c r="B28" s="127"/>
      <c r="C28" s="421"/>
      <c r="D28" s="421"/>
      <c r="G28" s="128"/>
    </row>
    <row r="29" spans="1:18" ht="42.75" customHeight="1" x14ac:dyDescent="0.2">
      <c r="A29" s="117" t="s">
        <v>8</v>
      </c>
      <c r="B29" s="286" t="s">
        <v>28</v>
      </c>
      <c r="C29" s="406" t="s">
        <v>279</v>
      </c>
      <c r="D29" s="406"/>
      <c r="E29" s="92" t="s">
        <v>87</v>
      </c>
      <c r="F29" s="92" t="s">
        <v>54</v>
      </c>
      <c r="G29" s="287"/>
    </row>
    <row r="30" spans="1:18" ht="14.25" customHeight="1" x14ac:dyDescent="0.2">
      <c r="A30" s="288" t="s">
        <v>30</v>
      </c>
      <c r="B30" s="289" t="s">
        <v>31</v>
      </c>
      <c r="C30" s="403" t="str">
        <f>IF('Input Data'!C49='For internal use only'!A11,'For internal use only'!B11,IF('Input Data'!C49='For internal use only'!A12,'For internal use only'!B12,IF('Input Data'!C49='For internal use only'!A13,'For internal use only'!B13,IF('Input Data'!C49='For internal use only'!A14,'For internal use only'!B14,"Boiler Configuration Not Selected"))))</f>
        <v>Boiler Configuration Not Selected</v>
      </c>
      <c r="D30" s="404"/>
      <c r="E30" s="242">
        <f>'Input Data'!$C$58*1055056000</f>
        <v>0</v>
      </c>
      <c r="F30" s="290">
        <f>IF('Input Data'!C11="Yes",(E30*C30)/(1000),0)</f>
        <v>0</v>
      </c>
      <c r="G30" s="287"/>
      <c r="H30" s="291"/>
    </row>
    <row r="31" spans="1:18" ht="15.75" x14ac:dyDescent="0.3">
      <c r="A31" s="288" t="s">
        <v>123</v>
      </c>
      <c r="B31" s="292" t="s">
        <v>33</v>
      </c>
      <c r="C31" s="403">
        <f>0.00000000000469</f>
        <v>4.6899999999999996E-12</v>
      </c>
      <c r="D31" s="404"/>
      <c r="E31" s="242">
        <f>'Input Data'!$C$58*1055056000</f>
        <v>0</v>
      </c>
      <c r="F31" s="290">
        <f t="shared" ref="F31:F33" si="0">(E31*C31)/(1000)</f>
        <v>0</v>
      </c>
      <c r="H31" s="293"/>
    </row>
    <row r="32" spans="1:18" ht="14.25" customHeight="1" x14ac:dyDescent="0.2">
      <c r="A32" s="294" t="s">
        <v>34</v>
      </c>
      <c r="B32" s="289" t="s">
        <v>35</v>
      </c>
      <c r="C32" s="403" t="str">
        <f>IF('Input Data'!C50='For internal use only'!A17,'For internal use only'!B17,IF('Input Data'!C50='For internal use only'!A18,'For internal use only'!B18,"Wood Type Not Selected"))</f>
        <v>Wood Type Not Selected</v>
      </c>
      <c r="D32" s="404"/>
      <c r="E32" s="242">
        <f>'Input Data'!$C$58*1055056000</f>
        <v>0</v>
      </c>
      <c r="F32" s="290">
        <f>IF('Input Data'!C11="Yes",(E32*C32)/(1000),0)</f>
        <v>0</v>
      </c>
      <c r="H32" s="293"/>
    </row>
    <row r="33" spans="1:8" ht="14.25" customHeight="1" x14ac:dyDescent="0.2">
      <c r="A33" s="288" t="s">
        <v>36</v>
      </c>
      <c r="B33" s="295" t="s">
        <v>50</v>
      </c>
      <c r="C33" s="403">
        <f>0.00000000000166</f>
        <v>1.66E-12</v>
      </c>
      <c r="D33" s="404"/>
      <c r="E33" s="242">
        <f>'Input Data'!$C$58*1055056000</f>
        <v>0</v>
      </c>
      <c r="F33" s="290">
        <f t="shared" si="0"/>
        <v>0</v>
      </c>
      <c r="H33" s="293"/>
    </row>
    <row r="34" spans="1:8" ht="14.25" customHeight="1" x14ac:dyDescent="0.2">
      <c r="A34" s="296" t="s">
        <v>204</v>
      </c>
      <c r="B34" s="295" t="s">
        <v>50</v>
      </c>
      <c r="C34" s="403" t="str">
        <f>IF('Input Data'!C51='For internal use only'!A21,'For internal use only'!B21,IF('Input Data'!C51='For internal use only'!A22,'For internal use only'!B22,IF('Input Data'!C51='For internal use only'!A23,'For internal use only'!B23,IF('Input Data'!C51='For internal use only'!A24,'For internal use only'!B24,IF('Input Data'!C51='For internal use only'!A25,'For internal use only'!B25,"Control Device Not Selected")))))</f>
        <v>Control Device Not Selected</v>
      </c>
      <c r="D34" s="404"/>
      <c r="E34" s="242">
        <f>'Input Data'!$C$58*1055056000</f>
        <v>0</v>
      </c>
      <c r="F34" s="290">
        <f>IF('Input Data'!C11="Yes",(E34*C34)/(1000),0)</f>
        <v>0</v>
      </c>
      <c r="G34" s="297"/>
      <c r="H34" s="293"/>
    </row>
    <row r="35" spans="1:8" ht="15.75" x14ac:dyDescent="0.3">
      <c r="A35" s="288" t="s">
        <v>163</v>
      </c>
      <c r="B35" s="295" t="s">
        <v>50</v>
      </c>
      <c r="C35" s="403" t="str">
        <f>IF('Input Data'!C51='For internal use only'!A21,'For internal use only'!C21*C34,IF('Input Data'!C51='For internal use only'!A22,'For internal use only'!C22*C34,IF('Input Data'!C51='For internal use only'!A23,'For internal use only'!C23*C34,IF('Input Data'!C51='For internal use only'!A24,'For internal use only'!C24*C34,IF('Input Data'!C51='For internal use only'!A25,'For internal use only'!C25*C34,"Control Device Not Selected")))))</f>
        <v>Control Device Not Selected</v>
      </c>
      <c r="D35" s="404"/>
      <c r="E35" s="242">
        <f>'Input Data'!$C$58*1055056000</f>
        <v>0</v>
      </c>
      <c r="F35" s="290">
        <f>IF('Input Data'!C11="Yes",(E35*C35)/(1000),0)</f>
        <v>0</v>
      </c>
      <c r="H35" s="298"/>
    </row>
    <row r="36" spans="1:8" ht="15.75" x14ac:dyDescent="0.3">
      <c r="A36" s="288" t="s">
        <v>162</v>
      </c>
      <c r="B36" s="295" t="s">
        <v>50</v>
      </c>
      <c r="C36" s="403" t="str">
        <f>IF('Input Data'!C51='For internal use only'!A21,'For internal use only'!D21*C34,IF('Input Data'!C51='For internal use only'!A22,'For internal use only'!D22*C34,IF('Input Data'!C51='For internal use only'!A23,'For internal use only'!D23*C34,IF('Input Data'!C51='For internal use only'!A24,'For internal use only'!D24*C34,IF('Input Data'!C51='For internal use only'!A25,'For internal use only'!D25*C34,"Control Device Not Selected")))))</f>
        <v>Control Device Not Selected</v>
      </c>
      <c r="D36" s="404"/>
      <c r="E36" s="242">
        <f>'Input Data'!$C$58*1055056000</f>
        <v>0</v>
      </c>
      <c r="F36" s="290">
        <f>IF('Input Data'!C11="Yes",(E36*C36)/(1000),0)</f>
        <v>0</v>
      </c>
      <c r="H36" s="298"/>
    </row>
    <row r="37" spans="1:8" x14ac:dyDescent="0.2">
      <c r="A37" s="299" t="s">
        <v>273</v>
      </c>
      <c r="B37" s="299"/>
      <c r="C37" s="300"/>
      <c r="D37" s="300"/>
      <c r="E37" s="300"/>
      <c r="F37" s="300"/>
      <c r="G37" s="301"/>
    </row>
    <row r="38" spans="1:8" x14ac:dyDescent="0.2">
      <c r="A38" s="408" t="s">
        <v>79</v>
      </c>
      <c r="B38" s="408"/>
      <c r="C38" s="409"/>
      <c r="D38" s="409"/>
      <c r="E38" s="302"/>
      <c r="F38" s="302"/>
      <c r="G38" s="302"/>
    </row>
    <row r="39" spans="1:8" x14ac:dyDescent="0.2">
      <c r="E39" s="302"/>
      <c r="F39" s="302"/>
      <c r="G39" s="302"/>
    </row>
    <row r="40" spans="1:8" x14ac:dyDescent="0.2">
      <c r="A40" s="303"/>
      <c r="B40" s="303"/>
      <c r="C40" s="429"/>
      <c r="D40" s="429"/>
      <c r="E40" s="240"/>
      <c r="F40" s="240"/>
      <c r="G40" s="259"/>
    </row>
    <row r="41" spans="1:8" x14ac:dyDescent="0.2">
      <c r="A41" s="249" t="s">
        <v>225</v>
      </c>
      <c r="B41" s="249"/>
      <c r="C41" s="422"/>
      <c r="D41" s="422"/>
    </row>
    <row r="42" spans="1:8" ht="39.75" x14ac:dyDescent="0.2">
      <c r="A42" s="117" t="s">
        <v>8</v>
      </c>
      <c r="B42" s="93" t="s">
        <v>28</v>
      </c>
      <c r="C42" s="406" t="s">
        <v>60</v>
      </c>
      <c r="D42" s="406"/>
      <c r="E42" s="92" t="s">
        <v>278</v>
      </c>
      <c r="F42" s="92" t="s">
        <v>54</v>
      </c>
    </row>
    <row r="43" spans="1:8" ht="14.25" x14ac:dyDescent="0.2">
      <c r="A43" s="288" t="s">
        <v>30</v>
      </c>
      <c r="B43" s="304" t="s">
        <v>31</v>
      </c>
      <c r="C43" s="71">
        <v>6.5000000000000002E-2</v>
      </c>
      <c r="D43" s="305">
        <v>5</v>
      </c>
      <c r="E43" s="306">
        <f>'Input Data'!$C$72*1.5</f>
        <v>0</v>
      </c>
      <c r="F43" s="290">
        <f t="shared" ref="F43:F46" si="1">(C43*E43)</f>
        <v>0</v>
      </c>
      <c r="G43" s="293"/>
    </row>
    <row r="44" spans="1:8" ht="15.75" x14ac:dyDescent="0.3">
      <c r="A44" s="288" t="s">
        <v>77</v>
      </c>
      <c r="B44" s="307" t="s">
        <v>33</v>
      </c>
      <c r="C44" s="72">
        <v>5.0000000000000002E-5</v>
      </c>
      <c r="D44" s="305">
        <v>5</v>
      </c>
      <c r="E44" s="306">
        <f>'Input Data'!$C$72*1.5</f>
        <v>0</v>
      </c>
      <c r="F44" s="290">
        <f t="shared" si="1"/>
        <v>0</v>
      </c>
      <c r="G44" s="293"/>
    </row>
    <row r="45" spans="1:8" ht="15.75" x14ac:dyDescent="0.3">
      <c r="A45" s="294" t="s">
        <v>78</v>
      </c>
      <c r="B45" s="304" t="s">
        <v>35</v>
      </c>
      <c r="C45" s="71">
        <v>5.0000000000000001E-4</v>
      </c>
      <c r="D45" s="305">
        <v>5</v>
      </c>
      <c r="E45" s="306">
        <f>'Input Data'!$C$72*1.5</f>
        <v>0</v>
      </c>
      <c r="F45" s="290">
        <f t="shared" si="1"/>
        <v>0</v>
      </c>
      <c r="G45" s="293"/>
    </row>
    <row r="46" spans="1:8" ht="14.25" x14ac:dyDescent="0.2">
      <c r="A46" s="288" t="s">
        <v>36</v>
      </c>
      <c r="B46" s="295" t="s">
        <v>50</v>
      </c>
      <c r="C46" s="71">
        <v>5.4999999999999997E-3</v>
      </c>
      <c r="D46" s="305">
        <v>5</v>
      </c>
      <c r="E46" s="306">
        <f>'Input Data'!$C$72*1.5</f>
        <v>0</v>
      </c>
      <c r="F46" s="290">
        <f t="shared" si="1"/>
        <v>0</v>
      </c>
      <c r="G46" s="293"/>
    </row>
    <row r="47" spans="1:8" ht="14.25" x14ac:dyDescent="0.2">
      <c r="A47" s="308" t="s">
        <v>37</v>
      </c>
      <c r="B47" s="295" t="s">
        <v>50</v>
      </c>
      <c r="C47" s="73" t="str">
        <f>IF('Input Data'!C75='For internal use only'!A6,'For internal use only'!B6,IF('Input Data'!C75='For internal use only'!A7,'For internal use only'!B7,IF('Input Data'!C75='For internal use only'!A8,'For internal use only'!B8,"Burner Operation Type Not Selected")))</f>
        <v>Burner Operation Type Not Selected</v>
      </c>
      <c r="D47" s="305" t="str">
        <f>IF('Input Data'!C75='For internal use only'!A6,5,IF('Input Data'!C75='For internal use only'!A7,6,IF('Input Data'!C75='For internal use only'!A8,7,"")))</f>
        <v/>
      </c>
      <c r="E47" s="306">
        <f>'Input Data'!$C$72*1.5</f>
        <v>0</v>
      </c>
      <c r="F47" s="237">
        <f>IF('Input Data'!C13="Yes",(C47*E47),0)</f>
        <v>0</v>
      </c>
      <c r="G47" s="293"/>
    </row>
    <row r="48" spans="1:8" ht="25.5" customHeight="1" x14ac:dyDescent="0.2">
      <c r="A48" s="426" t="s">
        <v>274</v>
      </c>
      <c r="B48" s="426"/>
      <c r="C48" s="426"/>
      <c r="D48" s="426"/>
      <c r="E48" s="426"/>
      <c r="F48" s="426"/>
      <c r="G48" s="31"/>
    </row>
    <row r="49" spans="1:8" x14ac:dyDescent="0.2">
      <c r="A49" s="424" t="s">
        <v>275</v>
      </c>
      <c r="B49" s="424"/>
      <c r="C49" s="424"/>
      <c r="D49" s="424"/>
      <c r="E49" s="424"/>
      <c r="F49" s="424"/>
      <c r="G49" s="31"/>
    </row>
    <row r="50" spans="1:8" ht="25.5" customHeight="1" x14ac:dyDescent="0.2">
      <c r="A50" s="425" t="s">
        <v>276</v>
      </c>
      <c r="B50" s="425"/>
      <c r="C50" s="425"/>
      <c r="D50" s="425"/>
      <c r="E50" s="425"/>
      <c r="F50" s="425"/>
      <c r="G50" s="31"/>
    </row>
    <row r="51" spans="1:8" x14ac:dyDescent="0.2">
      <c r="A51" s="427" t="s">
        <v>277</v>
      </c>
      <c r="B51" s="427"/>
      <c r="C51" s="427"/>
      <c r="D51" s="427"/>
      <c r="E51" s="427"/>
      <c r="F51" s="309"/>
      <c r="G51" s="31"/>
    </row>
    <row r="52" spans="1:8" x14ac:dyDescent="0.2">
      <c r="A52" s="408" t="s">
        <v>79</v>
      </c>
      <c r="B52" s="408"/>
      <c r="C52" s="409"/>
      <c r="D52" s="409"/>
      <c r="E52" s="257"/>
      <c r="F52" s="16"/>
    </row>
    <row r="53" spans="1:8" s="133" customFormat="1" x14ac:dyDescent="0.2">
      <c r="A53" s="310"/>
      <c r="B53" s="419"/>
      <c r="C53" s="419"/>
      <c r="H53" s="128"/>
    </row>
    <row r="54" spans="1:8" s="133" customFormat="1" x14ac:dyDescent="0.2">
      <c r="A54" s="253" t="s">
        <v>43</v>
      </c>
      <c r="B54" s="311"/>
      <c r="C54" s="412"/>
      <c r="D54" s="412"/>
      <c r="G54" s="128"/>
    </row>
    <row r="55" spans="1:8" ht="27.75" customHeight="1" x14ac:dyDescent="0.2">
      <c r="A55" s="117" t="s">
        <v>8</v>
      </c>
      <c r="B55" s="93" t="s">
        <v>28</v>
      </c>
      <c r="C55" s="410" t="s">
        <v>205</v>
      </c>
      <c r="D55" s="411"/>
      <c r="E55" s="293"/>
    </row>
    <row r="56" spans="1:8" x14ac:dyDescent="0.2">
      <c r="A56" s="312" t="s">
        <v>30</v>
      </c>
      <c r="B56" s="28" t="s">
        <v>31</v>
      </c>
      <c r="C56" s="407">
        <f>F30+F43</f>
        <v>0</v>
      </c>
      <c r="D56" s="407"/>
    </row>
    <row r="57" spans="1:8" ht="15.75" x14ac:dyDescent="0.3">
      <c r="A57" s="312" t="s">
        <v>123</v>
      </c>
      <c r="B57" s="313" t="s">
        <v>33</v>
      </c>
      <c r="C57" s="407">
        <f>F31+F44</f>
        <v>0</v>
      </c>
      <c r="D57" s="407"/>
    </row>
    <row r="58" spans="1:8" ht="15.75" x14ac:dyDescent="0.3">
      <c r="A58" s="314" t="s">
        <v>285</v>
      </c>
      <c r="B58" s="28" t="s">
        <v>35</v>
      </c>
      <c r="C58" s="407">
        <f>F32+F45</f>
        <v>0</v>
      </c>
      <c r="D58" s="407"/>
    </row>
    <row r="59" spans="1:8" x14ac:dyDescent="0.2">
      <c r="A59" s="265" t="s">
        <v>36</v>
      </c>
      <c r="B59" s="28" t="s">
        <v>50</v>
      </c>
      <c r="C59" s="407">
        <f>F33+F46+E26</f>
        <v>0</v>
      </c>
      <c r="D59" s="407"/>
    </row>
    <row r="60" spans="1:8" x14ac:dyDescent="0.2">
      <c r="A60" s="312" t="s">
        <v>37</v>
      </c>
      <c r="B60" s="28" t="s">
        <v>50</v>
      </c>
      <c r="C60" s="407">
        <f>SUM(E7:E13)+F34+F47</f>
        <v>0</v>
      </c>
      <c r="D60" s="407"/>
      <c r="E60" s="133"/>
      <c r="F60" s="133"/>
      <c r="G60" s="133"/>
    </row>
    <row r="61" spans="1:8" ht="15.75" x14ac:dyDescent="0.3">
      <c r="A61" s="312" t="s">
        <v>124</v>
      </c>
      <c r="B61" s="28" t="s">
        <v>50</v>
      </c>
      <c r="C61" s="407">
        <f>SUM(H7:H13)+F35</f>
        <v>0</v>
      </c>
      <c r="D61" s="407"/>
      <c r="E61" s="133"/>
      <c r="F61" s="133"/>
    </row>
    <row r="62" spans="1:8" ht="15.75" x14ac:dyDescent="0.3">
      <c r="A62" s="312" t="s">
        <v>125</v>
      </c>
      <c r="B62" s="28" t="s">
        <v>50</v>
      </c>
      <c r="C62" s="407">
        <f>SUM(L7:L13)+F36</f>
        <v>0</v>
      </c>
      <c r="D62" s="407"/>
      <c r="E62" s="133"/>
      <c r="F62" s="133"/>
    </row>
    <row r="63" spans="1:8" x14ac:dyDescent="0.2">
      <c r="A63" s="417" t="s">
        <v>79</v>
      </c>
      <c r="B63" s="417"/>
      <c r="C63" s="418"/>
      <c r="D63" s="418"/>
      <c r="E63" s="257"/>
      <c r="F63" s="16"/>
    </row>
    <row r="64" spans="1:8" x14ac:dyDescent="0.2">
      <c r="A64" s="315"/>
      <c r="B64" s="315"/>
      <c r="E64" s="257"/>
      <c r="F64" s="16"/>
    </row>
    <row r="65" spans="3:6" x14ac:dyDescent="0.2">
      <c r="C65" s="413"/>
      <c r="D65" s="413"/>
      <c r="E65" s="257"/>
      <c r="F65" s="16"/>
    </row>
    <row r="66" spans="3:6" x14ac:dyDescent="0.2">
      <c r="C66" s="413"/>
      <c r="D66" s="413"/>
    </row>
  </sheetData>
  <sheetProtection password="CA53" sheet="1" objects="1" scenarios="1"/>
  <mergeCells count="56">
    <mergeCell ref="A3:G3"/>
    <mergeCell ref="N3:U3"/>
    <mergeCell ref="A16:L16"/>
    <mergeCell ref="C2:D2"/>
    <mergeCell ref="C41:D41"/>
    <mergeCell ref="C29:D29"/>
    <mergeCell ref="C40:D40"/>
    <mergeCell ref="A38:D38"/>
    <mergeCell ref="C6:D6"/>
    <mergeCell ref="C7:D7"/>
    <mergeCell ref="C8:D8"/>
    <mergeCell ref="C9:D9"/>
    <mergeCell ref="C10:D10"/>
    <mergeCell ref="C22:D22"/>
    <mergeCell ref="C23:D23"/>
    <mergeCell ref="I6:J6"/>
    <mergeCell ref="C66:D66"/>
    <mergeCell ref="C5:D5"/>
    <mergeCell ref="C4:D4"/>
    <mergeCell ref="C26:D26"/>
    <mergeCell ref="A63:D63"/>
    <mergeCell ref="C65:D65"/>
    <mergeCell ref="B53:C53"/>
    <mergeCell ref="C18:D18"/>
    <mergeCell ref="C28:D28"/>
    <mergeCell ref="C19:D19"/>
    <mergeCell ref="C27:D27"/>
    <mergeCell ref="A49:F49"/>
    <mergeCell ref="A50:F50"/>
    <mergeCell ref="A48:F48"/>
    <mergeCell ref="C42:D42"/>
    <mergeCell ref="A51:E51"/>
    <mergeCell ref="C59:D59"/>
    <mergeCell ref="C60:D60"/>
    <mergeCell ref="C61:D61"/>
    <mergeCell ref="C62:D62"/>
    <mergeCell ref="A52:D52"/>
    <mergeCell ref="C55:D55"/>
    <mergeCell ref="C56:D56"/>
    <mergeCell ref="C54:D54"/>
    <mergeCell ref="C57:D57"/>
    <mergeCell ref="C58:D58"/>
    <mergeCell ref="C25:D25"/>
    <mergeCell ref="C11:D11"/>
    <mergeCell ref="C12:D12"/>
    <mergeCell ref="C13:D13"/>
    <mergeCell ref="C20:D20"/>
    <mergeCell ref="C21:D21"/>
    <mergeCell ref="C24:D24"/>
    <mergeCell ref="C35:D35"/>
    <mergeCell ref="C36:D36"/>
    <mergeCell ref="C30:D30"/>
    <mergeCell ref="C31:D31"/>
    <mergeCell ref="C32:D32"/>
    <mergeCell ref="C33:D33"/>
    <mergeCell ref="C34:D34"/>
  </mergeCells>
  <phoneticPr fontId="5" type="noConversion"/>
  <pageMargins left="0.33" right="0.39" top="0.61" bottom="0.69" header="0.5" footer="0.5"/>
  <pageSetup scale="5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5"/>
  <sheetViews>
    <sheetView zoomScaleNormal="100" workbookViewId="0"/>
  </sheetViews>
  <sheetFormatPr defaultRowHeight="12.75" x14ac:dyDescent="0.2"/>
  <cols>
    <col min="1" max="1" width="31.140625" style="8" customWidth="1"/>
    <col min="2" max="2" width="12.5703125" style="8" bestFit="1" customWidth="1"/>
    <col min="3" max="3" width="16.42578125" style="8" customWidth="1"/>
    <col min="4" max="4" width="14.42578125" style="8" customWidth="1"/>
    <col min="5" max="5" width="15.28515625" style="8" customWidth="1"/>
    <col min="6" max="6" width="11.85546875" style="8" customWidth="1"/>
    <col min="7" max="7" width="15.7109375" style="8" customWidth="1"/>
    <col min="8" max="8" width="13.5703125" style="8" customWidth="1"/>
    <col min="9" max="9" width="14.85546875" style="8" bestFit="1" customWidth="1"/>
    <col min="10" max="10" width="14" style="8" customWidth="1"/>
    <col min="11" max="11" width="14.85546875" style="8" bestFit="1" customWidth="1"/>
    <col min="12" max="12" width="12.5703125" style="8" customWidth="1"/>
    <col min="13" max="13" width="12.28515625" style="8" customWidth="1"/>
    <col min="14" max="16384" width="9.140625" style="8"/>
  </cols>
  <sheetData>
    <row r="1" spans="1:16" x14ac:dyDescent="0.2">
      <c r="C1" s="316" t="s">
        <v>38</v>
      </c>
      <c r="G1" s="129"/>
    </row>
    <row r="2" spans="1:16" x14ac:dyDescent="0.2">
      <c r="C2" s="316"/>
      <c r="G2" s="129"/>
    </row>
    <row r="3" spans="1:16" ht="39.75" customHeight="1" x14ac:dyDescent="0.2">
      <c r="A3" s="396" t="s">
        <v>249</v>
      </c>
      <c r="B3" s="396"/>
      <c r="C3" s="396"/>
      <c r="D3" s="396"/>
      <c r="E3" s="396"/>
      <c r="F3" s="396"/>
      <c r="G3" s="396"/>
      <c r="H3" s="396"/>
      <c r="I3" s="396"/>
      <c r="J3" s="396"/>
      <c r="K3" s="396"/>
      <c r="L3" s="396"/>
      <c r="M3" s="396"/>
      <c r="N3" s="396"/>
      <c r="O3" s="396"/>
      <c r="P3" s="396"/>
    </row>
    <row r="4" spans="1:16" x14ac:dyDescent="0.2">
      <c r="C4" s="316"/>
      <c r="G4" s="129"/>
    </row>
    <row r="5" spans="1:16" x14ac:dyDescent="0.2">
      <c r="B5" s="317"/>
      <c r="G5" s="129"/>
      <c r="H5" s="153"/>
    </row>
    <row r="6" spans="1:16" ht="13.5" customHeight="1" x14ac:dyDescent="0.2">
      <c r="A6" s="317" t="s">
        <v>226</v>
      </c>
      <c r="C6" s="399" t="s">
        <v>6</v>
      </c>
      <c r="D6" s="399"/>
      <c r="E6" s="400" t="s">
        <v>2</v>
      </c>
      <c r="F6" s="401"/>
      <c r="G6" s="398" t="s">
        <v>7</v>
      </c>
      <c r="H6" s="398"/>
    </row>
    <row r="7" spans="1:16" s="318" customFormat="1" ht="39.75" x14ac:dyDescent="0.2">
      <c r="A7" s="117" t="s">
        <v>8</v>
      </c>
      <c r="B7" s="286" t="s">
        <v>28</v>
      </c>
      <c r="C7" s="92" t="s">
        <v>266</v>
      </c>
      <c r="D7" s="92" t="s">
        <v>52</v>
      </c>
      <c r="E7" s="92" t="s">
        <v>264</v>
      </c>
      <c r="F7" s="92" t="s">
        <v>52</v>
      </c>
      <c r="G7" s="92" t="s">
        <v>265</v>
      </c>
      <c r="H7" s="92" t="s">
        <v>52</v>
      </c>
    </row>
    <row r="8" spans="1:16" x14ac:dyDescent="0.2">
      <c r="A8" s="319" t="s">
        <v>153</v>
      </c>
      <c r="B8" s="90" t="s">
        <v>55</v>
      </c>
      <c r="C8" s="87">
        <v>7.5300000000000006E-2</v>
      </c>
      <c r="D8" s="237">
        <f>IF('Input Data'!$C$9="Yes",C8*'Input Data'!$C$35*'Input Data'!$C$38*0.001,0)</f>
        <v>0</v>
      </c>
      <c r="E8" s="86">
        <v>5.3499999999999999E-2</v>
      </c>
      <c r="F8" s="237">
        <f>IF('Input Data'!$C$9="Yes",E8*'Input Data'!$C$35*'Input Data'!$C$40*0.001,0)</f>
        <v>0</v>
      </c>
      <c r="G8" s="86">
        <v>5.8000000000000003E-2</v>
      </c>
      <c r="H8" s="237">
        <f>IF('Input Data'!$C$9="Yes",G8*'Input Data'!$C$35*'Input Data'!$C$42*0.001,0)</f>
        <v>0</v>
      </c>
    </row>
    <row r="9" spans="1:16" x14ac:dyDescent="0.2">
      <c r="A9" s="319" t="s">
        <v>154</v>
      </c>
      <c r="B9" s="90" t="s">
        <v>56</v>
      </c>
      <c r="C9" s="87">
        <v>5.4000000000000003E-3</v>
      </c>
      <c r="D9" s="237">
        <f>IF('Input Data'!$C$9="Yes",C9*'Input Data'!$C$35*'Input Data'!$C$38*0.001,0)</f>
        <v>0</v>
      </c>
      <c r="E9" s="86">
        <v>0.16500000000000001</v>
      </c>
      <c r="F9" s="237">
        <f>IF('Input Data'!$C$9="Yes",E9*'Input Data'!$C$35*'Input Data'!$C$40*0.001,0)</f>
        <v>0</v>
      </c>
      <c r="G9" s="86">
        <v>8.9999999999999993E-3</v>
      </c>
      <c r="H9" s="237">
        <f>IF('Input Data'!$C$9="Yes",G9*'Input Data'!$C$35*'Input Data'!$C$42*0.001,0)</f>
        <v>0</v>
      </c>
    </row>
    <row r="10" spans="1:16" x14ac:dyDescent="0.2">
      <c r="A10" s="319" t="s">
        <v>155</v>
      </c>
      <c r="B10" s="90" t="s">
        <v>57</v>
      </c>
      <c r="C10" s="87">
        <v>2.4E-2</v>
      </c>
      <c r="D10" s="237">
        <f>IF('Input Data'!$C$9="Yes",C10*'Input Data'!$C$35*'Input Data'!$C$38*0.001,0)</f>
        <v>0</v>
      </c>
      <c r="E10" s="86">
        <v>2.4E-2</v>
      </c>
      <c r="F10" s="237">
        <f>IF('Input Data'!$C$9="Yes",E10*'Input Data'!$C$35*'Input Data'!$C$40*0.001,0)</f>
        <v>0</v>
      </c>
      <c r="G10" s="86">
        <v>6.6000000000000003E-2</v>
      </c>
      <c r="H10" s="237">
        <f>IF('Input Data'!$C$9="Yes",G10*'Input Data'!$C$35*'Input Data'!$C$42*0.001,0)</f>
        <v>0</v>
      </c>
    </row>
    <row r="11" spans="1:16" x14ac:dyDescent="0.2">
      <c r="A11" s="320" t="s">
        <v>17</v>
      </c>
      <c r="B11" s="90" t="s">
        <v>58</v>
      </c>
      <c r="C11" s="87">
        <v>5.4000000000000003E-3</v>
      </c>
      <c r="D11" s="237">
        <f>IF('Input Data'!$C$9="Yes",C11*'Input Data'!$C$35*'Input Data'!$C$38*0.001,0)</f>
        <v>0</v>
      </c>
      <c r="E11" s="86">
        <v>1.9E-2</v>
      </c>
      <c r="F11" s="237">
        <f>IF('Input Data'!$C$9="Yes",E11*'Input Data'!$C$35*'Input Data'!$C$40*0.001,0)</f>
        <v>0</v>
      </c>
      <c r="G11" s="86">
        <v>1.6E-2</v>
      </c>
      <c r="H11" s="237">
        <f>IF('Input Data'!$C$9="Yes",G11*'Input Data'!$C$35*'Input Data'!$C$42*0.001,0)</f>
        <v>0</v>
      </c>
    </row>
    <row r="12" spans="1:16" x14ac:dyDescent="0.2">
      <c r="A12" s="320" t="s">
        <v>10</v>
      </c>
      <c r="B12" s="90" t="s">
        <v>40</v>
      </c>
      <c r="C12" s="88">
        <v>2.7000000000000001E-3</v>
      </c>
      <c r="D12" s="237">
        <f>IF('Input Data'!$C$9="Yes",C12*'Input Data'!$C$35*'Input Data'!$C$38*0.001,0)</f>
        <v>0</v>
      </c>
      <c r="E12" s="89">
        <v>2.3E-3</v>
      </c>
      <c r="F12" s="237">
        <f>IF('Input Data'!$C$9="Yes",E12*'Input Data'!$C$35*'Input Data'!$C$40*0.001,0)</f>
        <v>0</v>
      </c>
      <c r="G12" s="89">
        <v>5.0000000000000001E-3</v>
      </c>
      <c r="H12" s="237">
        <f>IF('Input Data'!$C$9="Yes",G12*'Input Data'!$C$35*'Input Data'!$C$42*0.001,0)</f>
        <v>0</v>
      </c>
    </row>
    <row r="13" spans="1:16" x14ac:dyDescent="0.2">
      <c r="A13" s="320" t="s">
        <v>9</v>
      </c>
      <c r="B13" s="306" t="s">
        <v>48</v>
      </c>
      <c r="C13" s="88">
        <v>5.2200000000000003E-2</v>
      </c>
      <c r="D13" s="237">
        <f>IF('Input Data'!$C$9="Yes",C13*'Input Data'!$C$35*'Input Data'!$C$38*0.001,0)</f>
        <v>0</v>
      </c>
      <c r="E13" s="89">
        <v>3.4000000000000002E-2</v>
      </c>
      <c r="F13" s="237">
        <f>IF('Input Data'!$C$9="Yes",E13*'Input Data'!$C$35*'Input Data'!$C$40*0.001,0)</f>
        <v>0</v>
      </c>
      <c r="G13" s="89">
        <v>6.4000000000000001E-2</v>
      </c>
      <c r="H13" s="237">
        <f>IF('Input Data'!$C$9="Yes",G13*'Input Data'!$C$35*'Input Data'!$C$42*0.001,0)</f>
        <v>0</v>
      </c>
      <c r="I13" s="153"/>
      <c r="J13" s="321"/>
      <c r="K13" s="153"/>
      <c r="L13" s="321"/>
    </row>
    <row r="14" spans="1:16" x14ac:dyDescent="0.2">
      <c r="A14" s="320" t="s">
        <v>16</v>
      </c>
      <c r="B14" s="90" t="s">
        <v>59</v>
      </c>
      <c r="C14" s="87">
        <v>5.0000000000000001E-3</v>
      </c>
      <c r="D14" s="237">
        <f>IF('Input Data'!$C$9="Yes",C14*'Input Data'!$C$35*'Input Data'!$C$38*0.001,0)</f>
        <v>0</v>
      </c>
      <c r="E14" s="86">
        <v>9.1000000000000004E-3</v>
      </c>
      <c r="F14" s="237">
        <f>IF('Input Data'!$C$9="Yes",E14*'Input Data'!$C$35*'Input Data'!$C$40*0.001,0)</f>
        <v>0</v>
      </c>
      <c r="G14" s="86">
        <v>8.9999999999999993E-3</v>
      </c>
      <c r="H14" s="237">
        <f>IF('Input Data'!$C$9="Yes",G14*'Input Data'!$C$35*'Input Data'!$C$42*0.001,0)</f>
        <v>0</v>
      </c>
      <c r="I14" s="153"/>
      <c r="J14" s="321"/>
      <c r="K14" s="153"/>
      <c r="L14" s="321"/>
    </row>
    <row r="15" spans="1:16" x14ac:dyDescent="0.2">
      <c r="A15" s="239" t="s">
        <v>270</v>
      </c>
      <c r="B15" s="239"/>
      <c r="C15" s="303"/>
      <c r="D15" s="322"/>
      <c r="E15" s="138"/>
      <c r="F15" s="321"/>
      <c r="G15" s="153"/>
      <c r="H15" s="321"/>
      <c r="I15" s="153"/>
      <c r="J15" s="321"/>
      <c r="K15" s="153"/>
      <c r="L15" s="321"/>
    </row>
    <row r="16" spans="1:16" x14ac:dyDescent="0.2">
      <c r="A16" s="239" t="s">
        <v>271</v>
      </c>
      <c r="B16" s="239"/>
      <c r="C16" s="303"/>
      <c r="D16" s="322"/>
      <c r="E16" s="138"/>
      <c r="F16" s="321"/>
      <c r="G16" s="153"/>
      <c r="H16" s="321"/>
      <c r="I16" s="153"/>
      <c r="J16" s="321"/>
      <c r="K16" s="153"/>
      <c r="L16" s="321"/>
    </row>
    <row r="17" spans="1:12" x14ac:dyDescent="0.2">
      <c r="A17" s="239" t="s">
        <v>272</v>
      </c>
      <c r="B17" s="239"/>
      <c r="C17" s="303"/>
      <c r="D17" s="322"/>
      <c r="E17" s="138"/>
      <c r="F17" s="321"/>
      <c r="G17" s="153"/>
      <c r="H17" s="321"/>
      <c r="I17" s="153"/>
      <c r="J17" s="321"/>
      <c r="K17" s="153"/>
      <c r="L17" s="321"/>
    </row>
    <row r="18" spans="1:12" x14ac:dyDescent="0.2">
      <c r="A18" s="153"/>
      <c r="B18" s="153"/>
      <c r="C18" s="153"/>
      <c r="D18" s="153"/>
      <c r="E18" s="153"/>
      <c r="F18" s="153"/>
      <c r="G18" s="153"/>
      <c r="H18" s="153"/>
      <c r="J18" s="153"/>
      <c r="K18" s="153"/>
    </row>
    <row r="19" spans="1:12" x14ac:dyDescent="0.2">
      <c r="A19" s="223" t="s">
        <v>129</v>
      </c>
      <c r="B19" s="223"/>
      <c r="C19" s="153"/>
      <c r="D19" s="153"/>
      <c r="E19" s="153"/>
      <c r="F19" s="153"/>
      <c r="G19" s="153"/>
      <c r="H19" s="153"/>
      <c r="J19" s="153"/>
      <c r="K19" s="153"/>
      <c r="L19" s="240"/>
    </row>
    <row r="20" spans="1:12" s="323" customFormat="1" ht="38.25" x14ac:dyDescent="0.2">
      <c r="A20" s="117" t="s">
        <v>8</v>
      </c>
      <c r="B20" s="286" t="s">
        <v>28</v>
      </c>
      <c r="C20" s="92" t="s">
        <v>242</v>
      </c>
      <c r="D20" s="92" t="s">
        <v>87</v>
      </c>
      <c r="E20" s="92" t="s">
        <v>52</v>
      </c>
    </row>
    <row r="21" spans="1:12" x14ac:dyDescent="0.2">
      <c r="A21" s="235" t="s">
        <v>11</v>
      </c>
      <c r="B21" s="90" t="s">
        <v>44</v>
      </c>
      <c r="C21" s="261">
        <v>4.2100000000000002E-13</v>
      </c>
      <c r="D21" s="242">
        <f>'Input Data'!$C$58*1055056000</f>
        <v>0</v>
      </c>
      <c r="E21" s="237">
        <f>D21*C21*0.001</f>
        <v>0</v>
      </c>
      <c r="G21" s="129"/>
    </row>
    <row r="22" spans="1:12" x14ac:dyDescent="0.2">
      <c r="A22" s="235" t="s">
        <v>10</v>
      </c>
      <c r="B22" s="90" t="s">
        <v>40</v>
      </c>
      <c r="C22" s="261">
        <v>4.5100000000000005E-13</v>
      </c>
      <c r="D22" s="242">
        <f>'Input Data'!$C$58*1055056000</f>
        <v>0</v>
      </c>
      <c r="E22" s="237">
        <f>D22*C22*0.001</f>
        <v>0</v>
      </c>
      <c r="G22" s="129"/>
    </row>
    <row r="23" spans="1:12" x14ac:dyDescent="0.2">
      <c r="A23" s="243" t="s">
        <v>159</v>
      </c>
      <c r="B23" s="90" t="s">
        <v>143</v>
      </c>
      <c r="C23" s="261">
        <v>1.9400000000000002E-12</v>
      </c>
      <c r="D23" s="242">
        <f>'Input Data'!$C$58*1055056000</f>
        <v>0</v>
      </c>
      <c r="E23" s="237">
        <f>D23*C23*0.001</f>
        <v>0</v>
      </c>
      <c r="G23" s="129"/>
    </row>
    <row r="24" spans="1:12" x14ac:dyDescent="0.2">
      <c r="A24" s="235" t="s">
        <v>9</v>
      </c>
      <c r="B24" s="306" t="s">
        <v>48</v>
      </c>
      <c r="C24" s="261">
        <v>3.1400000000000003E-13</v>
      </c>
      <c r="D24" s="242">
        <f>'Input Data'!$C$58*1055056000</f>
        <v>0</v>
      </c>
      <c r="E24" s="237">
        <f>D24*C24*0.001</f>
        <v>0</v>
      </c>
      <c r="G24" s="129"/>
    </row>
    <row r="25" spans="1:12" x14ac:dyDescent="0.2">
      <c r="A25" s="235" t="s">
        <v>165</v>
      </c>
      <c r="B25" s="306" t="s">
        <v>49</v>
      </c>
      <c r="C25" s="261">
        <v>1.24E-13</v>
      </c>
      <c r="D25" s="242">
        <f>'Input Data'!$C$58*1055056000</f>
        <v>0</v>
      </c>
      <c r="E25" s="237">
        <f>D25*C25*0.001</f>
        <v>0</v>
      </c>
      <c r="G25" s="129"/>
    </row>
    <row r="26" spans="1:12" x14ac:dyDescent="0.2">
      <c r="A26" s="324" t="s">
        <v>273</v>
      </c>
      <c r="B26" s="325"/>
      <c r="C26" s="247"/>
      <c r="D26" s="226"/>
      <c r="E26" s="326"/>
    </row>
    <row r="27" spans="1:12" x14ac:dyDescent="0.2">
      <c r="A27" s="153"/>
      <c r="B27" s="153"/>
      <c r="C27" s="153"/>
      <c r="D27" s="327"/>
      <c r="E27" s="153"/>
    </row>
    <row r="28" spans="1:12" x14ac:dyDescent="0.2">
      <c r="A28" s="223" t="s">
        <v>225</v>
      </c>
      <c r="B28" s="223"/>
      <c r="C28" s="153"/>
      <c r="D28" s="327"/>
      <c r="E28" s="240"/>
    </row>
    <row r="29" spans="1:12" s="323" customFormat="1" ht="39.75" x14ac:dyDescent="0.2">
      <c r="A29" s="117" t="s">
        <v>8</v>
      </c>
      <c r="B29" s="286" t="s">
        <v>28</v>
      </c>
      <c r="C29" s="92" t="s">
        <v>243</v>
      </c>
      <c r="D29" s="92" t="s">
        <v>259</v>
      </c>
      <c r="E29" s="92" t="s">
        <v>52</v>
      </c>
    </row>
    <row r="30" spans="1:12" x14ac:dyDescent="0.2">
      <c r="A30" s="244" t="s">
        <v>11</v>
      </c>
      <c r="B30" s="90" t="s">
        <v>44</v>
      </c>
      <c r="C30" s="263">
        <v>4.4073619203600003E-3</v>
      </c>
      <c r="D30" s="328">
        <f>'Input Data'!$C$72*1.5</f>
        <v>0</v>
      </c>
      <c r="E30" s="237">
        <f>((C30*D30))*0.001</f>
        <v>0</v>
      </c>
      <c r="G30" s="257"/>
      <c r="H30" s="329"/>
    </row>
    <row r="31" spans="1:12" x14ac:dyDescent="0.2">
      <c r="A31" s="244" t="s">
        <v>10</v>
      </c>
      <c r="B31" s="90" t="s">
        <v>40</v>
      </c>
      <c r="C31" s="263">
        <v>4.7214257151600002E-3</v>
      </c>
      <c r="D31" s="328">
        <f>'Input Data'!$C$72*1.5</f>
        <v>0</v>
      </c>
      <c r="E31" s="237">
        <f>((C31*D31))*0.001</f>
        <v>0</v>
      </c>
      <c r="G31" s="257"/>
      <c r="H31" s="329"/>
    </row>
    <row r="32" spans="1:12" x14ac:dyDescent="0.2">
      <c r="A32" s="243" t="s">
        <v>159</v>
      </c>
      <c r="B32" s="90" t="s">
        <v>143</v>
      </c>
      <c r="C32" s="263">
        <v>2.0309458730400003E-2</v>
      </c>
      <c r="D32" s="328">
        <f>'Input Data'!$C$72*1.5</f>
        <v>0</v>
      </c>
      <c r="E32" s="237">
        <f>((C32*D32))*0.001</f>
        <v>0</v>
      </c>
      <c r="G32" s="330"/>
    </row>
    <row r="33" spans="1:7" x14ac:dyDescent="0.2">
      <c r="A33" s="244" t="s">
        <v>9</v>
      </c>
      <c r="B33" s="306" t="s">
        <v>48</v>
      </c>
      <c r="C33" s="263">
        <v>3.287201052240001E-3</v>
      </c>
      <c r="D33" s="328">
        <f>'Input Data'!$C$72*1.5</f>
        <v>0</v>
      </c>
      <c r="E33" s="237">
        <f>((C33*D33))*0.001</f>
        <v>0</v>
      </c>
      <c r="G33" s="330"/>
    </row>
    <row r="34" spans="1:7" x14ac:dyDescent="0.2">
      <c r="A34" s="244" t="s">
        <v>165</v>
      </c>
      <c r="B34" s="306" t="s">
        <v>49</v>
      </c>
      <c r="C34" s="263">
        <v>1.29813035184E-3</v>
      </c>
      <c r="D34" s="328">
        <f>'Input Data'!$C$72*1.5</f>
        <v>0</v>
      </c>
      <c r="E34" s="237">
        <f>((C34*D34))*0.001</f>
        <v>0</v>
      </c>
    </row>
    <row r="35" spans="1:7" ht="11.25" customHeight="1" x14ac:dyDescent="0.2">
      <c r="A35" s="324" t="s">
        <v>269</v>
      </c>
      <c r="B35" s="325"/>
      <c r="C35" s="133"/>
      <c r="D35" s="133"/>
      <c r="E35" s="133"/>
      <c r="F35" s="301"/>
    </row>
    <row r="36" spans="1:7" ht="12.75" customHeight="1" x14ac:dyDescent="0.2">
      <c r="A36" s="331" t="s">
        <v>258</v>
      </c>
      <c r="B36" s="301"/>
      <c r="C36" s="301"/>
      <c r="D36" s="301"/>
      <c r="E36" s="138"/>
      <c r="F36" s="133"/>
    </row>
    <row r="37" spans="1:7" x14ac:dyDescent="0.2">
      <c r="F37" s="133"/>
    </row>
    <row r="38" spans="1:7" x14ac:dyDescent="0.2">
      <c r="A38" s="253" t="s">
        <v>43</v>
      </c>
      <c r="B38" s="254"/>
      <c r="C38" s="244"/>
      <c r="D38" s="133"/>
    </row>
    <row r="39" spans="1:7" ht="25.5" x14ac:dyDescent="0.2">
      <c r="A39" s="117" t="s">
        <v>8</v>
      </c>
      <c r="B39" s="286" t="s">
        <v>28</v>
      </c>
      <c r="C39" s="92" t="s">
        <v>205</v>
      </c>
      <c r="D39" s="133"/>
    </row>
    <row r="40" spans="1:7" x14ac:dyDescent="0.2">
      <c r="A40" s="258" t="s">
        <v>153</v>
      </c>
      <c r="B40" s="25" t="s">
        <v>55</v>
      </c>
      <c r="C40" s="30">
        <f>D8+F8+H8</f>
        <v>0</v>
      </c>
      <c r="D40" s="133"/>
      <c r="E40" s="153"/>
      <c r="F40" s="153"/>
      <c r="G40" s="153"/>
    </row>
    <row r="41" spans="1:7" x14ac:dyDescent="0.2">
      <c r="A41" s="256" t="s">
        <v>11</v>
      </c>
      <c r="B41" s="25" t="s">
        <v>44</v>
      </c>
      <c r="C41" s="30">
        <f>E21+E30</f>
        <v>0</v>
      </c>
      <c r="D41" s="133"/>
      <c r="E41" s="153"/>
      <c r="F41" s="240"/>
      <c r="G41" s="153"/>
    </row>
    <row r="42" spans="1:7" x14ac:dyDescent="0.2">
      <c r="A42" s="258" t="s">
        <v>154</v>
      </c>
      <c r="B42" s="25" t="s">
        <v>56</v>
      </c>
      <c r="C42" s="30">
        <f>D9+F9+H9</f>
        <v>0</v>
      </c>
      <c r="D42" s="133"/>
      <c r="E42" s="153"/>
      <c r="F42" s="240"/>
      <c r="G42" s="153"/>
    </row>
    <row r="43" spans="1:7" x14ac:dyDescent="0.2">
      <c r="A43" s="258" t="s">
        <v>155</v>
      </c>
      <c r="B43" s="25" t="s">
        <v>57</v>
      </c>
      <c r="C43" s="30">
        <f>D10+F10+H10</f>
        <v>0</v>
      </c>
      <c r="D43" s="133"/>
      <c r="E43" s="153"/>
      <c r="F43" s="153"/>
      <c r="G43" s="153"/>
    </row>
    <row r="44" spans="1:7" x14ac:dyDescent="0.2">
      <c r="A44" s="256" t="s">
        <v>17</v>
      </c>
      <c r="B44" s="25" t="s">
        <v>58</v>
      </c>
      <c r="C44" s="30">
        <f>D11+F11+H11</f>
        <v>0</v>
      </c>
      <c r="D44" s="133"/>
      <c r="E44" s="153"/>
      <c r="F44" s="20"/>
      <c r="G44" s="153"/>
    </row>
    <row r="45" spans="1:7" x14ac:dyDescent="0.2">
      <c r="A45" s="256" t="s">
        <v>10</v>
      </c>
      <c r="B45" s="25" t="s">
        <v>40</v>
      </c>
      <c r="C45" s="30">
        <f>D12+F12+H12+E22+E31</f>
        <v>0</v>
      </c>
      <c r="D45" s="133"/>
      <c r="E45" s="153"/>
      <c r="F45" s="20"/>
      <c r="G45" s="153"/>
    </row>
    <row r="46" spans="1:7" x14ac:dyDescent="0.2">
      <c r="A46" s="258" t="s">
        <v>159</v>
      </c>
      <c r="B46" s="25" t="s">
        <v>143</v>
      </c>
      <c r="C46" s="30">
        <f>E23+E32</f>
        <v>0</v>
      </c>
      <c r="D46" s="133"/>
      <c r="E46" s="153"/>
      <c r="F46" s="240"/>
      <c r="G46" s="153"/>
    </row>
    <row r="47" spans="1:7" x14ac:dyDescent="0.2">
      <c r="A47" s="256" t="s">
        <v>9</v>
      </c>
      <c r="B47" s="28" t="s">
        <v>48</v>
      </c>
      <c r="C47" s="30">
        <f>D13+F13+H13+E24+E33</f>
        <v>0</v>
      </c>
      <c r="D47" s="133"/>
      <c r="E47" s="153"/>
      <c r="F47" s="20"/>
      <c r="G47" s="153"/>
    </row>
    <row r="48" spans="1:7" x14ac:dyDescent="0.2">
      <c r="A48" s="256" t="s">
        <v>16</v>
      </c>
      <c r="B48" s="25" t="s">
        <v>59</v>
      </c>
      <c r="C48" s="30">
        <f>D14+F14+H14</f>
        <v>0</v>
      </c>
      <c r="D48" s="133"/>
      <c r="E48" s="153"/>
      <c r="F48" s="20"/>
      <c r="G48" s="153"/>
    </row>
    <row r="49" spans="1:9" x14ac:dyDescent="0.2">
      <c r="A49" s="256" t="s">
        <v>165</v>
      </c>
      <c r="B49" s="28" t="s">
        <v>49</v>
      </c>
      <c r="C49" s="30">
        <f>E25+E34</f>
        <v>0</v>
      </c>
      <c r="D49" s="133"/>
      <c r="E49" s="153"/>
      <c r="F49" s="20"/>
      <c r="G49" s="153"/>
    </row>
    <row r="50" spans="1:9" s="133" customFormat="1" x14ac:dyDescent="0.2">
      <c r="A50" s="11"/>
      <c r="B50" s="11"/>
      <c r="C50" s="16"/>
      <c r="D50" s="257"/>
      <c r="E50" s="329"/>
      <c r="G50" s="138"/>
      <c r="H50" s="20"/>
      <c r="I50" s="138"/>
    </row>
    <row r="51" spans="1:9" x14ac:dyDescent="0.2">
      <c r="A51" s="315"/>
      <c r="B51" s="315"/>
      <c r="C51" s="332"/>
      <c r="D51" s="16"/>
      <c r="F51" s="138"/>
      <c r="G51" s="153"/>
      <c r="H51" s="153"/>
    </row>
    <row r="52" spans="1:9" x14ac:dyDescent="0.2">
      <c r="A52" s="20"/>
      <c r="B52" s="20"/>
      <c r="C52" s="332"/>
      <c r="D52" s="16"/>
      <c r="F52" s="153"/>
      <c r="G52" s="153"/>
      <c r="H52" s="153"/>
    </row>
    <row r="53" spans="1:9" x14ac:dyDescent="0.2">
      <c r="C53" s="333"/>
      <c r="D53" s="260"/>
      <c r="E53" s="260"/>
    </row>
    <row r="54" spans="1:9" x14ac:dyDescent="0.2">
      <c r="C54" s="333"/>
      <c r="D54" s="260"/>
      <c r="E54" s="260"/>
    </row>
    <row r="55" spans="1:9" x14ac:dyDescent="0.2">
      <c r="C55" s="333"/>
      <c r="D55" s="260"/>
      <c r="E55" s="260"/>
    </row>
  </sheetData>
  <sheetProtection password="CA53" sheet="1" objects="1" scenarios="1"/>
  <mergeCells count="5">
    <mergeCell ref="I3:P3"/>
    <mergeCell ref="A3:H3"/>
    <mergeCell ref="G6:H6"/>
    <mergeCell ref="C6:D6"/>
    <mergeCell ref="E6:F6"/>
  </mergeCells>
  <phoneticPr fontId="5" type="noConversion"/>
  <pageMargins left="0.37" right="0.4" top="0.6" bottom="0.63" header="0.5" footer="0.5"/>
  <pageSetup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D25"/>
  <sheetViews>
    <sheetView workbookViewId="0">
      <selection sqref="A1:XFD1048576"/>
    </sheetView>
  </sheetViews>
  <sheetFormatPr defaultRowHeight="12.75" x14ac:dyDescent="0.2"/>
  <cols>
    <col min="1" max="1" width="31.85546875" style="2" bestFit="1" customWidth="1"/>
    <col min="2" max="16384" width="9.140625" style="2"/>
  </cols>
  <sheetData>
    <row r="2" spans="1:2" x14ac:dyDescent="0.2">
      <c r="A2" s="1" t="s">
        <v>81</v>
      </c>
    </row>
    <row r="3" spans="1:2" x14ac:dyDescent="0.2">
      <c r="A3" s="1" t="s">
        <v>80</v>
      </c>
    </row>
    <row r="5" spans="1:2" x14ac:dyDescent="0.2">
      <c r="A5" s="70" t="s">
        <v>189</v>
      </c>
      <c r="B5" s="105" t="s">
        <v>228</v>
      </c>
    </row>
    <row r="6" spans="1:2" x14ac:dyDescent="0.2">
      <c r="A6" s="1" t="s">
        <v>84</v>
      </c>
      <c r="B6" s="73">
        <v>5.0000000000000001E-4</v>
      </c>
    </row>
    <row r="7" spans="1:2" x14ac:dyDescent="0.2">
      <c r="A7" s="1" t="s">
        <v>85</v>
      </c>
      <c r="B7" s="73">
        <v>3.5000000000000001E-3</v>
      </c>
    </row>
    <row r="8" spans="1:2" x14ac:dyDescent="0.2">
      <c r="A8" s="1" t="s">
        <v>86</v>
      </c>
      <c r="B8" s="74">
        <v>0.01</v>
      </c>
    </row>
    <row r="10" spans="1:2" x14ac:dyDescent="0.2">
      <c r="A10" s="14" t="s">
        <v>189</v>
      </c>
      <c r="B10" s="105" t="s">
        <v>231</v>
      </c>
    </row>
    <row r="11" spans="1:2" x14ac:dyDescent="0.2">
      <c r="A11" s="1" t="s">
        <v>173</v>
      </c>
      <c r="B11" s="106">
        <v>3.1299999999999998E-11</v>
      </c>
    </row>
    <row r="12" spans="1:2" x14ac:dyDescent="0.2">
      <c r="A12" s="47" t="s">
        <v>174</v>
      </c>
      <c r="B12" s="106">
        <v>1.9100000000000001E-10</v>
      </c>
    </row>
    <row r="13" spans="1:2" x14ac:dyDescent="0.2">
      <c r="A13" s="1" t="s">
        <v>175</v>
      </c>
      <c r="B13" s="106">
        <v>3.1100000000000001E-10</v>
      </c>
    </row>
    <row r="14" spans="1:2" x14ac:dyDescent="0.2">
      <c r="A14" s="1" t="s">
        <v>176</v>
      </c>
      <c r="B14" s="106">
        <v>7.6100000000000001E-11</v>
      </c>
    </row>
    <row r="16" spans="1:2" x14ac:dyDescent="0.2">
      <c r="A16" s="14" t="s">
        <v>189</v>
      </c>
      <c r="B16" s="105" t="s">
        <v>232</v>
      </c>
    </row>
    <row r="17" spans="1:4" x14ac:dyDescent="0.2">
      <c r="A17" s="14" t="s">
        <v>197</v>
      </c>
      <c r="B17" s="106">
        <v>9.1100000000000001E-11</v>
      </c>
    </row>
    <row r="18" spans="1:4" x14ac:dyDescent="0.2">
      <c r="A18" s="47" t="s">
        <v>198</v>
      </c>
      <c r="B18" s="106">
        <v>3.4000000000000001E-10</v>
      </c>
    </row>
    <row r="20" spans="1:4" x14ac:dyDescent="0.2">
      <c r="A20" s="14" t="s">
        <v>189</v>
      </c>
      <c r="B20" s="105" t="s">
        <v>228</v>
      </c>
      <c r="C20" s="105" t="s">
        <v>229</v>
      </c>
      <c r="D20" s="105" t="s">
        <v>230</v>
      </c>
    </row>
    <row r="21" spans="1:4" x14ac:dyDescent="0.2">
      <c r="A21" s="1" t="s">
        <v>179</v>
      </c>
      <c r="B21" s="106">
        <v>4.3E-11</v>
      </c>
      <c r="C21" s="107">
        <v>0.74</v>
      </c>
      <c r="D21" s="107">
        <v>0.65</v>
      </c>
    </row>
    <row r="22" spans="1:4" x14ac:dyDescent="0.2">
      <c r="A22" s="1" t="s">
        <v>180</v>
      </c>
      <c r="B22" s="106">
        <v>7.4799999999999996E-12</v>
      </c>
      <c r="C22" s="107">
        <v>0.74</v>
      </c>
      <c r="D22" s="107">
        <v>0.41</v>
      </c>
    </row>
    <row r="23" spans="1:4" x14ac:dyDescent="0.2">
      <c r="A23" s="1" t="s">
        <v>199</v>
      </c>
      <c r="B23" s="106">
        <v>7.5199999999999996E-11</v>
      </c>
      <c r="C23" s="107">
        <v>0.91</v>
      </c>
      <c r="D23" s="107">
        <v>0.54</v>
      </c>
    </row>
    <row r="24" spans="1:4" x14ac:dyDescent="0.2">
      <c r="A24" s="1" t="s">
        <v>200</v>
      </c>
      <c r="B24" s="106">
        <v>7.5199999999999996E-11</v>
      </c>
      <c r="C24" s="107">
        <v>0.32</v>
      </c>
      <c r="D24" s="107">
        <v>0.16</v>
      </c>
    </row>
    <row r="25" spans="1:4" x14ac:dyDescent="0.2">
      <c r="A25" s="1" t="s">
        <v>181</v>
      </c>
      <c r="B25" s="106">
        <v>2.84E-11</v>
      </c>
      <c r="C25" s="107">
        <v>0.98</v>
      </c>
      <c r="D25" s="107">
        <v>0.98</v>
      </c>
    </row>
  </sheetData>
  <sheetProtection formatCells="0" formatColumns="0" formatRows="0" insertColumns="0" insertRows="0" insertHyperlinks="0" deleteColumns="0" deleteRows="0" sort="0" autoFilter="0" pivotTables="0"/>
  <phoneticPr fontId="5"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Information</vt:lpstr>
      <vt:lpstr>Input Data</vt:lpstr>
      <vt:lpstr>SUMMARY TABLES</vt:lpstr>
      <vt:lpstr>Part 1 releases</vt:lpstr>
      <vt:lpstr>Part 3 releases</vt:lpstr>
      <vt:lpstr>Part 4 releases</vt:lpstr>
      <vt:lpstr>Part 5 releases</vt:lpstr>
      <vt:lpstr>BoilerType</vt:lpstr>
      <vt:lpstr>ControlDevice</vt:lpstr>
      <vt:lpstr>Information!Print_Area</vt:lpstr>
      <vt:lpstr>'Input Data'!Print_Area</vt:lpstr>
      <vt:lpstr>'Part 1 releases'!Print_Area</vt:lpstr>
      <vt:lpstr>'Part 3 releases'!Print_Area</vt:lpstr>
      <vt:lpstr>'Part 4 releases'!Print_Area</vt:lpstr>
      <vt:lpstr>'Part 5 releases'!Print_Area</vt:lpstr>
      <vt:lpstr>'SUMMARY TABLES'!Print_Area</vt:lpstr>
      <vt:lpstr>sats</vt:lpstr>
      <vt:lpstr>WoodType</vt:lpstr>
      <vt:lpstr>yes</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mohamedn</dc:creator>
  <cp:lastModifiedBy>Hawirko,Jason [Edm]</cp:lastModifiedBy>
  <cp:lastPrinted>2015-03-18T17:37:58Z</cp:lastPrinted>
  <dcterms:created xsi:type="dcterms:W3CDTF">2008-02-07T14:50:54Z</dcterms:created>
  <dcterms:modified xsi:type="dcterms:W3CDTF">2015-04-23T12:51:01Z</dcterms:modified>
</cp:coreProperties>
</file>